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usina82-my.sharepoint.com/personal/usina_usina82_onmicrosoft_com/Documents/Documentos/CJU/2024-07_CSN/Relatorio/Correcoes-Agosto/"/>
    </mc:Choice>
  </mc:AlternateContent>
  <xr:revisionPtr revIDLastSave="5080" documentId="8_{CBFC6B12-5C60-4AF3-BB8D-ED7B9350B7F8}" xr6:coauthVersionLast="47" xr6:coauthVersionMax="47" xr10:uidLastSave="{D7C11FDA-1F02-413B-8ADD-443149126B60}"/>
  <bookViews>
    <workbookView xWindow="-110" yWindow="-110" windowWidth="19420" windowHeight="10420" tabRatio="946" xr2:uid="{897CE999-D2BA-4535-A3CA-BEBDC00167E8}"/>
  </bookViews>
  <sheets>
    <sheet name="Início" sheetId="10" r:id="rId1"/>
    <sheet name="Grupo CSN" sheetId="9" r:id="rId2"/>
    <sheet name="Siderurgia" sheetId="2" r:id="rId3"/>
    <sheet name="Mineração" sheetId="5" r:id="rId4"/>
    <sheet name="Cimentos" sheetId="6" r:id="rId5"/>
    <sheet name="Logística" sheetId="7" r:id="rId6"/>
    <sheet name="Energia" sheetId="8" r:id="rId7"/>
    <sheet name="Índice GRI" sheetId="4" r:id="rId8"/>
    <sheet name="Índice SASB" sheetId="3" r:id="rId9"/>
    <sheet name="Materialidade" sheetId="1" r:id="rId10"/>
    <sheet name="TCFD_TNFD" sheetId="11" r:id="rId11"/>
    <sheet name="Rating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54" i="2" l="1"/>
  <c r="K416" i="9" l="1"/>
  <c r="J629" i="6" l="1"/>
  <c r="F627" i="6"/>
  <c r="F629" i="6" s="1"/>
  <c r="M579" i="6" l="1"/>
  <c r="L579" i="6"/>
  <c r="K579" i="6"/>
  <c r="J748" i="5"/>
  <c r="I748" i="5"/>
  <c r="M745" i="2"/>
  <c r="L745" i="2"/>
  <c r="K745" i="2"/>
  <c r="J745" i="2"/>
  <c r="I745" i="2"/>
  <c r="H745" i="2"/>
  <c r="M488" i="6"/>
  <c r="M485" i="6"/>
  <c r="M654" i="5"/>
  <c r="L654" i="5"/>
  <c r="K654" i="5"/>
  <c r="J654" i="5"/>
  <c r="I654" i="5"/>
  <c r="H654" i="5"/>
  <c r="M651" i="5"/>
  <c r="L651" i="5"/>
  <c r="K651" i="5"/>
  <c r="J651" i="5"/>
  <c r="I651" i="5"/>
  <c r="H651" i="5"/>
  <c r="M654" i="2"/>
  <c r="K654" i="2"/>
  <c r="J654" i="2"/>
  <c r="I654" i="2"/>
  <c r="H654" i="2"/>
  <c r="L651" i="2"/>
  <c r="I651" i="2"/>
  <c r="L639" i="5"/>
  <c r="L638" i="5"/>
  <c r="I639" i="5"/>
  <c r="L639" i="2"/>
  <c r="I639" i="2"/>
  <c r="F614" i="9"/>
  <c r="F615" i="9"/>
  <c r="E597" i="9"/>
  <c r="M377" i="5" l="1"/>
  <c r="M406" i="5"/>
  <c r="M398" i="2"/>
  <c r="K421" i="9"/>
  <c r="M421" i="9"/>
  <c r="M418" i="9"/>
  <c r="M420" i="9"/>
  <c r="M416" i="9"/>
  <c r="L421" i="9"/>
  <c r="L420" i="9"/>
  <c r="L418" i="9"/>
  <c r="L416" i="9"/>
  <c r="K420" i="9"/>
  <c r="K418" i="9"/>
  <c r="L68" i="2" l="1"/>
  <c r="K68" i="2"/>
  <c r="I68" i="2"/>
  <c r="H68" i="2"/>
  <c r="F68" i="2"/>
  <c r="E68" i="2"/>
  <c r="M62" i="5"/>
  <c r="L62" i="5"/>
  <c r="K62" i="5"/>
  <c r="J62" i="5"/>
  <c r="I62" i="5"/>
  <c r="H62" i="5"/>
  <c r="G62" i="5"/>
  <c r="F62" i="5"/>
  <c r="E62" i="5"/>
  <c r="L62" i="9"/>
  <c r="K62" i="9"/>
  <c r="J62" i="9"/>
  <c r="I62" i="9"/>
  <c r="H62" i="9"/>
  <c r="G62" i="9"/>
  <c r="M61" i="9"/>
  <c r="M60" i="9"/>
  <c r="M59" i="9"/>
  <c r="M58" i="9"/>
  <c r="M57" i="9"/>
  <c r="M62" i="9" l="1"/>
  <c r="L580" i="6" l="1"/>
  <c r="M580" i="6"/>
  <c r="L582" i="6"/>
  <c r="L583" i="6" s="1"/>
  <c r="M582" i="6"/>
  <c r="M583" i="6" s="1"/>
  <c r="K582" i="6"/>
  <c r="K583" i="6" s="1"/>
  <c r="K580" i="6"/>
  <c r="M750" i="5"/>
  <c r="L750" i="5"/>
  <c r="K750" i="5"/>
  <c r="M749" i="5"/>
  <c r="L749" i="5"/>
  <c r="K749" i="5"/>
  <c r="M748" i="5"/>
  <c r="L748" i="5"/>
  <c r="K748" i="5"/>
  <c r="J750" i="5"/>
  <c r="I750" i="5"/>
  <c r="H750" i="5"/>
  <c r="J749" i="5"/>
  <c r="I749" i="5"/>
  <c r="H749" i="5"/>
  <c r="M748" i="2"/>
  <c r="M749" i="2" s="1"/>
  <c r="L748" i="2"/>
  <c r="L749" i="2" s="1"/>
  <c r="K748" i="2"/>
  <c r="K749" i="2" s="1"/>
  <c r="J748" i="2"/>
  <c r="J749" i="2" s="1"/>
  <c r="I748" i="2"/>
  <c r="I749" i="2" s="1"/>
  <c r="H748" i="2"/>
  <c r="H749" i="2" s="1"/>
  <c r="E615" i="9"/>
  <c r="L747" i="2" l="1"/>
  <c r="J747" i="2"/>
  <c r="M581" i="6"/>
  <c r="K747" i="2"/>
  <c r="K581" i="6"/>
  <c r="L581" i="6"/>
  <c r="H747" i="2"/>
  <c r="I747" i="2"/>
  <c r="M747" i="2"/>
  <c r="L53" i="9" l="1"/>
  <c r="K53" i="9"/>
  <c r="J53" i="9"/>
  <c r="I53" i="9"/>
  <c r="H53" i="9"/>
  <c r="G53" i="9"/>
  <c r="F53" i="9"/>
  <c r="M52" i="9"/>
  <c r="M51" i="9"/>
  <c r="M50" i="9"/>
  <c r="M49" i="9"/>
  <c r="M48" i="9"/>
  <c r="M53" i="9" l="1"/>
  <c r="G423" i="2" l="1"/>
  <c r="G124" i="9" l="1"/>
  <c r="M311" i="5"/>
  <c r="J311" i="5"/>
  <c r="F44" i="8" l="1"/>
  <c r="E44" i="8"/>
  <c r="G43" i="8"/>
  <c r="G42" i="8"/>
  <c r="G41" i="8"/>
  <c r="F39" i="8"/>
  <c r="E39" i="8"/>
  <c r="G38" i="8"/>
  <c r="G37" i="8"/>
  <c r="G36" i="8"/>
  <c r="F34" i="8"/>
  <c r="E34" i="8"/>
  <c r="G33" i="8"/>
  <c r="G32" i="8"/>
  <c r="G31" i="8"/>
  <c r="L62" i="6"/>
  <c r="K62" i="6"/>
  <c r="M61" i="6"/>
  <c r="M60" i="6"/>
  <c r="M59" i="6"/>
  <c r="L57" i="6"/>
  <c r="K57" i="6"/>
  <c r="M56" i="6"/>
  <c r="M55" i="6"/>
  <c r="M54" i="6"/>
  <c r="M50" i="6"/>
  <c r="K45" i="2"/>
  <c r="M97" i="9"/>
  <c r="M89" i="9"/>
  <c r="F45" i="8" l="1"/>
  <c r="E45" i="8"/>
  <c r="M57" i="6"/>
  <c r="M62" i="6"/>
  <c r="G44" i="8"/>
  <c r="G34" i="8"/>
  <c r="G39" i="8"/>
  <c r="G45" i="8" l="1"/>
  <c r="K312" i="6"/>
  <c r="K465" i="5"/>
  <c r="L470" i="9"/>
  <c r="K470" i="9"/>
  <c r="M90" i="9"/>
  <c r="M88" i="9"/>
  <c r="M98" i="9"/>
  <c r="M96" i="9"/>
  <c r="J106" i="9"/>
  <c r="J104" i="9"/>
  <c r="J98" i="9"/>
  <c r="J96" i="9"/>
  <c r="J88" i="9"/>
  <c r="J90" i="9"/>
  <c r="G106" i="9"/>
  <c r="G104" i="9"/>
  <c r="G98" i="9"/>
  <c r="G96" i="9"/>
  <c r="G88" i="9"/>
  <c r="G90" i="9"/>
  <c r="J159" i="9"/>
  <c r="I159" i="9"/>
  <c r="I109" i="9"/>
  <c r="H109" i="9"/>
  <c r="F109" i="9"/>
  <c r="E109" i="9"/>
  <c r="J108" i="9"/>
  <c r="J107" i="9"/>
  <c r="G107" i="9"/>
  <c r="J103" i="9"/>
  <c r="G103" i="9"/>
  <c r="I101" i="9"/>
  <c r="H101" i="9"/>
  <c r="F101" i="9"/>
  <c r="E101" i="9"/>
  <c r="M100" i="9"/>
  <c r="J100" i="9"/>
  <c r="G100" i="9"/>
  <c r="M99" i="9"/>
  <c r="J99" i="9"/>
  <c r="G99" i="9"/>
  <c r="M95" i="9"/>
  <c r="J95" i="9"/>
  <c r="G95" i="9"/>
  <c r="H93" i="9"/>
  <c r="F93" i="9"/>
  <c r="M92" i="9"/>
  <c r="J92" i="9"/>
  <c r="G92" i="9"/>
  <c r="M91" i="9"/>
  <c r="J91" i="9"/>
  <c r="G91" i="9"/>
  <c r="M87" i="9"/>
  <c r="J87" i="9"/>
  <c r="G87" i="9"/>
  <c r="M154" i="8"/>
  <c r="M148" i="8"/>
  <c r="M150" i="8" s="1"/>
  <c r="G38" i="7"/>
  <c r="L301" i="7"/>
  <c r="L306" i="7" s="1"/>
  <c r="M299" i="7"/>
  <c r="M301" i="7" s="1"/>
  <c r="K301" i="7"/>
  <c r="L48" i="7"/>
  <c r="K48" i="7"/>
  <c r="I48" i="7"/>
  <c r="H48" i="7"/>
  <c r="F48" i="7"/>
  <c r="E48" i="7"/>
  <c r="M47" i="7"/>
  <c r="J47" i="7"/>
  <c r="G47" i="7"/>
  <c r="G48" i="7" s="1"/>
  <c r="M46" i="7"/>
  <c r="J46" i="7"/>
  <c r="L44" i="7"/>
  <c r="K44" i="7"/>
  <c r="I44" i="7"/>
  <c r="H44" i="7"/>
  <c r="F44" i="7"/>
  <c r="E44" i="7"/>
  <c r="M43" i="7"/>
  <c r="J43" i="7"/>
  <c r="G43" i="7"/>
  <c r="G44" i="7" s="1"/>
  <c r="M42" i="7"/>
  <c r="J42" i="7"/>
  <c r="L40" i="7"/>
  <c r="K40" i="7"/>
  <c r="I40" i="7"/>
  <c r="H40" i="7"/>
  <c r="F40" i="7"/>
  <c r="E40" i="7"/>
  <c r="M39" i="7"/>
  <c r="J39" i="7"/>
  <c r="G39" i="7"/>
  <c r="M38" i="7"/>
  <c r="J38" i="7"/>
  <c r="E49" i="7" l="1"/>
  <c r="L49" i="7"/>
  <c r="H49" i="7"/>
  <c r="F49" i="7"/>
  <c r="I49" i="7"/>
  <c r="K49" i="7"/>
  <c r="L110" i="9"/>
  <c r="K110" i="9"/>
  <c r="K514" i="9"/>
  <c r="L514" i="9"/>
  <c r="J101" i="9"/>
  <c r="G101" i="9"/>
  <c r="M101" i="9"/>
  <c r="J109" i="9"/>
  <c r="J93" i="9"/>
  <c r="M93" i="9"/>
  <c r="G93" i="9"/>
  <c r="M514" i="9"/>
  <c r="G109" i="9"/>
  <c r="M155" i="8"/>
  <c r="M306" i="7"/>
  <c r="M40" i="7"/>
  <c r="J44" i="7"/>
  <c r="J40" i="7"/>
  <c r="J49" i="7" s="1"/>
  <c r="G40" i="7"/>
  <c r="G49" i="7" s="1"/>
  <c r="M44" i="7"/>
  <c r="J48" i="7"/>
  <c r="M48" i="7"/>
  <c r="M49" i="7" l="1"/>
  <c r="M110" i="9"/>
  <c r="K347" i="6" l="1"/>
  <c r="L343" i="6"/>
  <c r="L348" i="6" s="1"/>
  <c r="K341" i="6"/>
  <c r="K343" i="6" s="1"/>
  <c r="I62" i="6"/>
  <c r="H62" i="6"/>
  <c r="F62" i="6"/>
  <c r="E62" i="6"/>
  <c r="J61" i="6"/>
  <c r="G61" i="6"/>
  <c r="J59" i="6"/>
  <c r="I57" i="6"/>
  <c r="H57" i="6"/>
  <c r="F57" i="6"/>
  <c r="E57" i="6"/>
  <c r="J56" i="6"/>
  <c r="G56" i="6"/>
  <c r="J54" i="6"/>
  <c r="L52" i="6"/>
  <c r="L63" i="6" s="1"/>
  <c r="K52" i="6"/>
  <c r="K63" i="6" s="1"/>
  <c r="I52" i="6"/>
  <c r="H52" i="6"/>
  <c r="F52" i="6"/>
  <c r="E52" i="6"/>
  <c r="M51" i="6"/>
  <c r="J51" i="6"/>
  <c r="G51" i="6"/>
  <c r="M49" i="6"/>
  <c r="J49" i="6"/>
  <c r="I607" i="5"/>
  <c r="I638" i="5" s="1"/>
  <c r="I63" i="6" l="1"/>
  <c r="H63" i="6"/>
  <c r="F63" i="6"/>
  <c r="E63" i="6"/>
  <c r="M348" i="6"/>
  <c r="J57" i="6"/>
  <c r="G57" i="6"/>
  <c r="M52" i="6"/>
  <c r="M63" i="6" s="1"/>
  <c r="G52" i="6"/>
  <c r="G62" i="6"/>
  <c r="J62" i="6"/>
  <c r="J52" i="6"/>
  <c r="G63" i="6" l="1"/>
  <c r="J63" i="6"/>
  <c r="M505" i="5"/>
  <c r="M507" i="5" s="1"/>
  <c r="L507" i="5"/>
  <c r="K507" i="5"/>
  <c r="L511" i="5"/>
  <c r="K511" i="5"/>
  <c r="I511" i="5"/>
  <c r="H511" i="5"/>
  <c r="J505" i="5"/>
  <c r="J507" i="5" s="1"/>
  <c r="J512" i="5" s="1"/>
  <c r="I507" i="5"/>
  <c r="H505" i="5"/>
  <c r="H507" i="5" s="1"/>
  <c r="I512" i="5" l="1"/>
  <c r="M512" i="5"/>
  <c r="L80" i="5" l="1"/>
  <c r="K80" i="5"/>
  <c r="I80" i="5"/>
  <c r="H80" i="5"/>
  <c r="F80" i="5"/>
  <c r="E80" i="5"/>
  <c r="M79" i="5"/>
  <c r="J79" i="5"/>
  <c r="G79" i="5"/>
  <c r="M78" i="5"/>
  <c r="J78" i="5"/>
  <c r="G78" i="5"/>
  <c r="L76" i="5"/>
  <c r="K76" i="5"/>
  <c r="I76" i="5"/>
  <c r="H76" i="5"/>
  <c r="F76" i="5"/>
  <c r="E76" i="5"/>
  <c r="M75" i="5"/>
  <c r="J75" i="5"/>
  <c r="G75" i="5"/>
  <c r="M74" i="5"/>
  <c r="J74" i="5"/>
  <c r="G74" i="5"/>
  <c r="L72" i="5"/>
  <c r="K72" i="5"/>
  <c r="I72" i="5"/>
  <c r="H72" i="5"/>
  <c r="F72" i="5"/>
  <c r="E72" i="5"/>
  <c r="M71" i="5"/>
  <c r="J71" i="5"/>
  <c r="G71" i="5"/>
  <c r="M70" i="5"/>
  <c r="J70" i="5"/>
  <c r="G70" i="5"/>
  <c r="H607" i="5"/>
  <c r="H607" i="2"/>
  <c r="E81" i="5" l="1"/>
  <c r="F81" i="5"/>
  <c r="H81" i="5"/>
  <c r="K81" i="5"/>
  <c r="I81" i="5"/>
  <c r="L81" i="5"/>
  <c r="J80" i="5"/>
  <c r="G80" i="5"/>
  <c r="J76" i="5"/>
  <c r="M80" i="5"/>
  <c r="G76" i="5"/>
  <c r="M76" i="5"/>
  <c r="M72" i="5"/>
  <c r="G72" i="5"/>
  <c r="J72" i="5"/>
  <c r="J81" i="5" l="1"/>
  <c r="G81" i="5"/>
  <c r="M81" i="5"/>
  <c r="L498" i="2"/>
  <c r="K498" i="2"/>
  <c r="M498" i="2"/>
  <c r="K132" i="2" l="1"/>
  <c r="K131" i="2"/>
  <c r="K130" i="2"/>
  <c r="K128" i="2"/>
  <c r="K127" i="2"/>
  <c r="J132" i="2"/>
  <c r="J131" i="2"/>
  <c r="J130" i="2"/>
  <c r="J128" i="2"/>
  <c r="J127" i="2"/>
  <c r="I132" i="2"/>
  <c r="I131" i="2"/>
  <c r="I130" i="2"/>
  <c r="I128" i="2"/>
  <c r="I127" i="2"/>
  <c r="H132" i="2"/>
  <c r="H131" i="2"/>
  <c r="H130" i="2"/>
  <c r="H128" i="2"/>
  <c r="H127" i="2"/>
  <c r="K100" i="2"/>
  <c r="J100" i="2"/>
  <c r="I100" i="2"/>
  <c r="H100" i="2"/>
  <c r="G66" i="2"/>
  <c r="G65" i="2"/>
  <c r="M66" i="2"/>
  <c r="J66" i="2"/>
  <c r="M65" i="2"/>
  <c r="J65" i="2"/>
  <c r="L55" i="2"/>
  <c r="K55" i="2"/>
  <c r="I55" i="2"/>
  <c r="H55" i="2"/>
  <c r="F55" i="2"/>
  <c r="E55" i="2"/>
  <c r="M54" i="2"/>
  <c r="J54" i="2"/>
  <c r="G54" i="2"/>
  <c r="M53" i="2"/>
  <c r="J53" i="2"/>
  <c r="G53" i="2"/>
  <c r="M52" i="2"/>
  <c r="J52" i="2"/>
  <c r="G52" i="2"/>
  <c r="F50" i="2"/>
  <c r="L50" i="2"/>
  <c r="K50" i="2"/>
  <c r="I50" i="2"/>
  <c r="H50" i="2"/>
  <c r="E50" i="2"/>
  <c r="M49" i="2"/>
  <c r="J49" i="2"/>
  <c r="G49" i="2"/>
  <c r="M48" i="2"/>
  <c r="J48" i="2"/>
  <c r="G48" i="2"/>
  <c r="M47" i="2"/>
  <c r="J47" i="2"/>
  <c r="G47" i="2"/>
  <c r="M44" i="2"/>
  <c r="M43" i="2"/>
  <c r="M42" i="2"/>
  <c r="J44" i="2"/>
  <c r="J43" i="2"/>
  <c r="J42" i="2"/>
  <c r="G43" i="2"/>
  <c r="G44" i="2"/>
  <c r="G42" i="2"/>
  <c r="F45" i="2"/>
  <c r="H45" i="2"/>
  <c r="I45" i="2"/>
  <c r="L45" i="2"/>
  <c r="E45" i="2"/>
  <c r="F56" i="2" l="1"/>
  <c r="K56" i="2"/>
  <c r="J68" i="2"/>
  <c r="I56" i="2"/>
  <c r="H56" i="2"/>
  <c r="G68" i="2"/>
  <c r="M68" i="2"/>
  <c r="E56" i="2"/>
  <c r="L56" i="2"/>
  <c r="H133" i="2"/>
  <c r="K133" i="2"/>
  <c r="J133" i="2"/>
  <c r="I133" i="2"/>
  <c r="M55" i="2"/>
  <c r="M45" i="2"/>
  <c r="J55" i="2"/>
  <c r="G55" i="2"/>
  <c r="M50" i="2"/>
  <c r="J50" i="2"/>
  <c r="G50" i="2"/>
  <c r="J45" i="2"/>
  <c r="G45" i="2"/>
  <c r="G56" i="2" l="1"/>
  <c r="J56" i="2"/>
  <c r="M5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<sst xmlns="http://schemas.openxmlformats.org/spreadsheetml/2006/main" count="4439" uniqueCount="1140">
  <si>
    <t>Grupo CSN</t>
  </si>
  <si>
    <t>Siderurgia</t>
  </si>
  <si>
    <t>Mineração</t>
  </si>
  <si>
    <t>Cimentos</t>
  </si>
  <si>
    <t>Energia</t>
  </si>
  <si>
    <t>Logística</t>
  </si>
  <si>
    <t>Início</t>
  </si>
  <si>
    <t>GRI 2-6 | Atividades, cadeia de valor e outras relações de negócios</t>
  </si>
  <si>
    <t>GRI 2-7 | Empregados</t>
  </si>
  <si>
    <t>GRI 2-8 | Trabalhadores que não são empregados</t>
  </si>
  <si>
    <t>Temas materiais</t>
  </si>
  <si>
    <t>Materialidade</t>
  </si>
  <si>
    <t>Índice GRI</t>
  </si>
  <si>
    <t>Índice SASB</t>
  </si>
  <si>
    <t>Tema material</t>
  </si>
  <si>
    <t>Conteúdo GRI / Indicador SASB</t>
  </si>
  <si>
    <t>Onde encontrar</t>
  </si>
  <si>
    <t>Mudança do clima</t>
  </si>
  <si>
    <t>Pessoas e DE&amp;I</t>
  </si>
  <si>
    <t>GRI 401-1 | Novas contratações e rotatividade de empregados</t>
  </si>
  <si>
    <t>GRI 404-1 | Média de horas de capacitação por ano, por empregado</t>
  </si>
  <si>
    <t>GRI 404-3 | Percentual de empregados que recebem avaliações regulares de desempenho e de desenvolvimento de carreira</t>
  </si>
  <si>
    <t>GRI 405-1 | Diversidade em órgãos de governança e empregados</t>
  </si>
  <si>
    <t>GRI 405-2 | Proporção entre o salário-base e a remuneração recebidos pelas mulheres e aqueles recebidos pelos homens</t>
  </si>
  <si>
    <t>SASB EM-MM-310a.2 | Número e duração de greves e bloqueios</t>
  </si>
  <si>
    <t>GRI 411-1 | Casos de violação de direitos de povos indígenas</t>
  </si>
  <si>
    <t>SASB EM-MM-210a.1 | Porcentagem de (1) reservas provadas e (2) prováveis em ou perto de áreas de conflito</t>
  </si>
  <si>
    <t>SASB EM-MM-210a.2 | Porcentagem de (1) reservas provadas e (2) prováveis dentro ou perto de terras indígenas</t>
  </si>
  <si>
    <t>SASB EM-MM-210a.3 | Discussão de processos de engajamento e práticas de due diligence em relação a direitos humanos, direitos indígenas e operação em áreas de conflito</t>
  </si>
  <si>
    <t>Segurança do trabalho e bem-estar</t>
  </si>
  <si>
    <t>GRI 403-9 | Acidentes de trabalho</t>
  </si>
  <si>
    <t>GRI 403-10 | Doenças profissionais</t>
  </si>
  <si>
    <r>
      <t xml:space="preserve">A tabela abaixo apresenta a correlação dos temas materiais do Grupo CSN com conteúdos GRI e indicadores SASB cobertos neste Databook. Em cada um, você poderá clicar nos hiperlinks da coluna "Onde encontrar" para acessar facilmente as informações que respondem a esses frameworks. Para mais informações sobre a gestão de sustentabilidade e a matriz de materialidade completa da CSN, acesse a versão PDF do Relato Integrado, disponível </t>
    </r>
    <r>
      <rPr>
        <b/>
        <u/>
        <sz val="10"/>
        <color theme="2"/>
        <rFont val="Verdana"/>
        <family val="2"/>
        <scheme val="minor"/>
      </rPr>
      <t>neste link</t>
    </r>
    <r>
      <rPr>
        <sz val="10"/>
        <rFont val="Verdana"/>
        <family val="2"/>
        <scheme val="minor"/>
      </rPr>
      <t>.</t>
    </r>
  </si>
  <si>
    <t>Cadeia de valor</t>
  </si>
  <si>
    <t>GRI 308-1 | Novos fornecedores selecionados com base em critérios ambientais</t>
  </si>
  <si>
    <t>GRI 414-1 | Novos fornecedores selecionados com base em critérios sociais</t>
  </si>
  <si>
    <t>SASB EM-IS-430a.1 | Discussão do processo de gerenciamento de riscos de fornecimento de minério de ferro e/ou carvão metalúrgico decorrentes de questões ambientais e sociais</t>
  </si>
  <si>
    <t>GRI 302-1 | Consumo de energia dentro da organização</t>
  </si>
  <si>
    <t>GRI 302-2 | Consumo de energia fora da organização</t>
  </si>
  <si>
    <t>GRI 302-3 | Intensidade energética</t>
  </si>
  <si>
    <t>GRI 305-1 | Emissões diretas (Escopo 1) de gases de efeito estufa (GEE)</t>
  </si>
  <si>
    <t>GRI 305-2 | Emissões indiretas (Escopo 2) de gases de efeito estufa (GEE) provenientes da aquisição de energia</t>
  </si>
  <si>
    <t>GRI 305-3 | Outras emissões indiretas (Escopo 3) de gases de efeito estufa (GEE)</t>
  </si>
  <si>
    <t>GRI 305-4 | Intensidade de emissões de gases de efeito estufa (GEE)</t>
  </si>
  <si>
    <t>SASB EM-IS-110a.1 | Emissões globais brutas do Escopo 1, porcentagem coberta pelos regulamentos de limitação de emissões</t>
  </si>
  <si>
    <t>SASB EM-IS-130a.1 | (1) Energia total consumida, (2) porcentagem de eletricidade da rede, (3) porcentagem de energia renovável</t>
  </si>
  <si>
    <t>SASB EM-IS-130a.2 | (1) Total de combustível consumido, (2) porcentagem de carvão, (3) porcentagem de gás natural, (4) porcentagem renovável</t>
  </si>
  <si>
    <t>SASB EM-MM-110a.1 | Emissões globais brutas do Escopo 1, porcentagem coberta pelos regulamentos de limitação de emissões</t>
  </si>
  <si>
    <t>SASB EM-MM-130a.1 | (1) Energia total consumida, (2) porcentagem de eletricidade da rede, (3) porcentagem de energia renovável</t>
  </si>
  <si>
    <t>SASB EM-CM-110a.1 | Emissões globais brutas do Escopo 1, porcentagem coberta pelos regulamentos de limitação de emissões</t>
  </si>
  <si>
    <t>SASB EM-CM-130a.1 | (1) Energia total consumida, (2) porcentagem de eletricidade da rede, (3) porcentagem alternativa, (4) porcentagem renovável</t>
  </si>
  <si>
    <t xml:space="preserve">
Pessoas e DE&amp;I</t>
  </si>
  <si>
    <t xml:space="preserve">
Direitos humanos</t>
  </si>
  <si>
    <t xml:space="preserve">
Segurança do trabalho e bem-estar</t>
  </si>
  <si>
    <t xml:space="preserve">
Cadeia de valor</t>
  </si>
  <si>
    <t xml:space="preserve">
Mudança do clima</t>
  </si>
  <si>
    <t>Ecoeficiência</t>
  </si>
  <si>
    <t>GRI 303-3 | Captação de água</t>
  </si>
  <si>
    <t>GRI 303-4 | Descarte de água</t>
  </si>
  <si>
    <t>GRI 303-5 | Consumo de água</t>
  </si>
  <si>
    <t>GRI 305-7 | Emissões de NOx, SOx e outras emissões atmosféricas significativas</t>
  </si>
  <si>
    <t>GRI 306-3 | Resíduos gerados</t>
  </si>
  <si>
    <t>GRI 306-4 | Resíduos não destinados para disposição final</t>
  </si>
  <si>
    <t>GRI 306-5 | Resíduos destinados para disposição final</t>
  </si>
  <si>
    <t>SASB EM-IS-120a.1 | Emissões atmosféricas dos seguintes poluentes: (1) CO, (2) NOx (excluindo N2O), (3) SOx, (4) material particulado (PM10), (5) manganês (MnO), (6) chumbo (Pb) , (7) compostos orgânicos voláteis (VOCs) e (8) hidrocarbonetos aromáticos policíclicos (PAHs)</t>
  </si>
  <si>
    <t>SASB EM-IS-140a.1 | (1) Total de água doce retirada, (2) porcentagem reciclada, (3) porcentagem em regiões com estresse hídrico de linha de base alto ou extremamente alto</t>
  </si>
  <si>
    <t>SASB EM-IS-150a.1 | Quantidade de resíduos gerados, porcentagem perigosa, porcentagem reciclada</t>
  </si>
  <si>
    <t>SASB EM-MM-140a.1 | (1) Total de água doce retirada, (2) total de água doce consumida, porcentagem de cada em regiões com Estresse Hídrico de Linha de Base Alto ou Extremamente Alto</t>
  </si>
  <si>
    <t>SASB EM-MM-140a.2 | Número de incidentes de não conformidade associados a licenças, padrões e regulamentos de qualidade da água</t>
  </si>
  <si>
    <t>SASB EM-MM-150a.4 | Peso total de resíduos não minerais gerados</t>
  </si>
  <si>
    <t>SASB EM-MM-150a.7 | Peso total de resíduos perigosos gerados</t>
  </si>
  <si>
    <t>SASB EM-MM-150a.8 | Peso total de resíduos perigosos reciclados</t>
  </si>
  <si>
    <t>SASB EM-MM-150a.9 | Número de incidentes significativos associados a materiais perigosos e gestão de resíduos</t>
  </si>
  <si>
    <t>SASB EM-CM-120a.1 | Emissões atmosféricas dos seguintes poluentes: (1) NOx (excluindo N2O), (2) SOx, (3) material particulado (PM10), (4) dioxinas/furanos, (5) compostos orgânicos voláteis (VOCs), (6) hidrocarbonetos aromáticos policíclicos (PAHs) e (7) metais pesados</t>
  </si>
  <si>
    <t>SASB EM-CM-140a.1 | (1) Total de água doce retirada, (2) porcentagem reciclada, (3) porcentagem em regiões com estresse hídrico de linha de base alto ou extremamente alto</t>
  </si>
  <si>
    <t>SASB EM-CM-150a.1 | Quantidade de resíduos gerados, porcentagem perigosa, porcentagem reciclada</t>
  </si>
  <si>
    <t xml:space="preserve">
Ecoeficiência</t>
  </si>
  <si>
    <t>SASB EM-MM-150a.5 | Peso total de rejeitos produzidos</t>
  </si>
  <si>
    <t>SASB EM-MM-150a.6 | Peso total de estéril gerado</t>
  </si>
  <si>
    <t>SASB EM-MM-540a.1 | Tabela de inventário da instalação de armazenamento de rejeitos: (1) nome da instalação, (2) localização, (3) status de propriedade, (4) status operacional, (5) método de construção, (6) capacidade máxima de armazenamento permitida, (7) quantidade atual de rejeitos armazenados, (8) classificação de consequências, (9) data da revisão técnica independente mais recente, (10) descobertas materiais, (11) medidas de mitigação, (12) EPRP específico do local</t>
  </si>
  <si>
    <t xml:space="preserve">
Barragens e coprodutos minerais</t>
  </si>
  <si>
    <t>Biodiversidade</t>
  </si>
  <si>
    <t>GRI 304-1 | Unidades operacionais próprias, arrendadas ou geridas dentro ou nas adjacências de áreas de proteção ambiental e áreas de alto valor de biodiversidade situadas fora de áreas de proteção ambiental</t>
  </si>
  <si>
    <t>GRI 304-3 | Habitats protegidos ou restaurados</t>
  </si>
  <si>
    <t>GRI 304-4 | Espécies incluídas na lista vermelha da IUCN e em listas nacionais de conservação com habitats em áreas afetadas por operações da organização</t>
  </si>
  <si>
    <t>SASB EM-MM-160a.2 | Porcentagem de locais de minas onde a drenagem de rocha ácida é: (1) prevista para ocorrer, (2) ativamente mitigada e (3) sob tratamento ou remediação</t>
  </si>
  <si>
    <t>SASB EM-MM-160a.3 | Porcentagem de (1) reservas provadas e (2) prováveis em ou perto de locais com status de conservação protegido ou habitat de espécies ameaçadas</t>
  </si>
  <si>
    <t>SASB EM-CM-160a.2 | Área terrestre perturbada, porcentagem da área impactada restaurada</t>
  </si>
  <si>
    <t xml:space="preserve">
Biodiversidade</t>
  </si>
  <si>
    <t>GRI 205-2 | Comunicação e capacitação em políticas e procedimentos de combate à corrupção</t>
  </si>
  <si>
    <t>GRI 207-4 | Relato país-a-país</t>
  </si>
  <si>
    <t>SASB EM-CM-520a.1 | Valor total de perdas monetárias como resultado de processos judiciais associados a atividades de cartel, fixação de preços e atividades antitruste</t>
  </si>
  <si>
    <t>SASB EM-MM-510a.1 | Descrição do sistema de gestão para prevenção de corrupção e suborno em toda a cadeia de valor</t>
  </si>
  <si>
    <t>SASB EM-MM-510a.2 | Produção em países que têm as 20 classificações mais baixas no Índice de Percepção de Corrupção da Transparência Internacional</t>
  </si>
  <si>
    <t>Tópico SASB</t>
  </si>
  <si>
    <t>Indicador SASB</t>
  </si>
  <si>
    <t>Emissões de gases de efeito estufa</t>
  </si>
  <si>
    <t>Qualidade do ar</t>
  </si>
  <si>
    <t>Gestão de energia</t>
  </si>
  <si>
    <t>Gestão de água</t>
  </si>
  <si>
    <t>Gestão de resíduos</t>
  </si>
  <si>
    <t>Gestão da cadeia de suprimentos</t>
  </si>
  <si>
    <t>Norma SASB</t>
  </si>
  <si>
    <t>SASB EM-MM-120a.1 | Emissões atmosféricas dos seguintes poluentes: (1) CO, (2) NOx (excluindo N2O), (3) SOx, (4) material particulado (PM10), (5) mercúrio (Hg), (6) chumbo (Pb) e (7) compostos orgânicos voláteis (VOCs)</t>
  </si>
  <si>
    <t>Gestão de resíduos e materiais perigosos</t>
  </si>
  <si>
    <t>Impactos na biodiversidade</t>
  </si>
  <si>
    <t>Segurança, direitos humanos e direitos de povos indígenas</t>
  </si>
  <si>
    <t>Relações trabalhistas</t>
  </si>
  <si>
    <t>Transparência e ética nos negócios</t>
  </si>
  <si>
    <t>Gestão de estruturas de armazenamento de rejeitos</t>
  </si>
  <si>
    <t>Integridade e transparência de preços</t>
  </si>
  <si>
    <t>Métricas de atividade</t>
  </si>
  <si>
    <t>SASB EM-IS-000.A | Produção de aço bruto, percentual de: (1) processos básicos de forno de oxigênio, (2) processos de forno elétrico a arco</t>
  </si>
  <si>
    <t>SASB EM-IS-000.B | Produção total de minério de ferro</t>
  </si>
  <si>
    <t>SASB EM-IS-000.C | Produção total de carvão coqueificável</t>
  </si>
  <si>
    <t>SASB EM-MM-210b.2 | Número e duração dos atrasos não técnicos</t>
  </si>
  <si>
    <t>Relações com a comunidade</t>
  </si>
  <si>
    <t xml:space="preserve">
Comunidades locais</t>
  </si>
  <si>
    <t>SASB EM-IS-320a.1 | (1) Taxa total de incidentes registráveis (TRIR), (2) taxa de fatalidade e (3) taxa de frequência de quase acidentes (NMFR) para (a) funcionários em tempo integral e (b) funcionários contratados</t>
  </si>
  <si>
    <t>Saúde e segurança da força de trabalho</t>
  </si>
  <si>
    <t>SASB EM-MM-320a.1 | (1) Taxa de todas as incidências MSHA, (2) taxa de fatalidade, (3) taxa de frequência de quase acidentes (NMFR) e (4) horas médias de treinamento de saúde, segurança e resposta a emergências para (a) funcionários em tempo integral e ( b) empregados contratados</t>
  </si>
  <si>
    <t>SASB EM-MM-000.A | Produção de (1) minérios metálicos e (2) produtos metálicos acabados</t>
  </si>
  <si>
    <t>SASB EM-MM-000.B | Número total de funcionários, porcentagem de contratados</t>
  </si>
  <si>
    <t>SASB EM-CM-320a.1 | (1) Taxa total de incidentes registráveis (TRIR) e (2) taxa de frequência de quase acidentes (NMFR) para (a) funcionários em tempo integral e (b) funcionários contratados</t>
  </si>
  <si>
    <t>SASB EM-CM-000.A | Produção por linha de produto principal</t>
  </si>
  <si>
    <t>Norma GRI</t>
  </si>
  <si>
    <t>Conteúdo GRI</t>
  </si>
  <si>
    <t xml:space="preserve">
GRI 2 | Conteúdos gerais 2021</t>
  </si>
  <si>
    <t>GRI 2-27 | Conformidade com leis e regulamentos</t>
  </si>
  <si>
    <t>GRI 2-28 | Participação em associações</t>
  </si>
  <si>
    <t xml:space="preserve">
GRI 205 | Combate à corrupção 2016</t>
  </si>
  <si>
    <t xml:space="preserve">
GRI 207 | Tributos 2019</t>
  </si>
  <si>
    <t xml:space="preserve">
GRI 302 | Energia 2016</t>
  </si>
  <si>
    <t xml:space="preserve">
GRI 303 | Água e efluentes 2018</t>
  </si>
  <si>
    <t xml:space="preserve">
GRI 304 | Biodiversidade 2016</t>
  </si>
  <si>
    <t xml:space="preserve">
GRI 305 | Emissões 2016</t>
  </si>
  <si>
    <t xml:space="preserve">
GRI 306 | Resíduos 2020</t>
  </si>
  <si>
    <t xml:space="preserve">
GRI 308 | Avaliação ambiental de fornecedores 2016</t>
  </si>
  <si>
    <t xml:space="preserve">
GRI 401 | Emprego 2016</t>
  </si>
  <si>
    <t xml:space="preserve">
GRI 403 | Saúde e segurança do trabalho 2018</t>
  </si>
  <si>
    <t xml:space="preserve">
GRI 404 | Capacitação e educação 2016</t>
  </si>
  <si>
    <t xml:space="preserve">
GRI 405 | Diversidade e igualdade de oportunidades 2016</t>
  </si>
  <si>
    <t xml:space="preserve">
GRI 202 | Presença no mercado 2016</t>
  </si>
  <si>
    <t xml:space="preserve">
GRI 204 | Práticas de compra 2016</t>
  </si>
  <si>
    <t xml:space="preserve">
GRI 206 | Concorrência desleal 2016</t>
  </si>
  <si>
    <t xml:space="preserve">
GRI 301 | Materiais 2016</t>
  </si>
  <si>
    <t>GRI 305-6 | Emissões de substâncias destruidoras da camada de ozônio (SDO)</t>
  </si>
  <si>
    <t>GRI 204-1 | Proporção de gastos com fornecedores locais</t>
  </si>
  <si>
    <t>GRI 206-1 | Ações judiciais por concorrência desleal, práticas de truste e monopólio</t>
  </si>
  <si>
    <t>GRI 202-1 | Proporção entre o salário mais baixo e o salário mínimo local, com discriminação por gênero</t>
  </si>
  <si>
    <t>GRI 301-1 | Materiais utilizados, discriminados por peso ou volume</t>
  </si>
  <si>
    <t>GRI 301-2 | Matérias-primas ou materiais reciclados utilizados</t>
  </si>
  <si>
    <t xml:space="preserve">
GRI 411 | Direitos de povos indígenas 2016</t>
  </si>
  <si>
    <t xml:space="preserve">
GRI 414 | Avaliação social de fornecedores 2016</t>
  </si>
  <si>
    <t>Homens</t>
  </si>
  <si>
    <t>Mulheres</t>
  </si>
  <si>
    <t>Total</t>
  </si>
  <si>
    <t>Prazo indeterminado</t>
  </si>
  <si>
    <t>Nordeste</t>
  </si>
  <si>
    <t>Sudeste</t>
  </si>
  <si>
    <t>Sul</t>
  </si>
  <si>
    <t>Prazo determinado</t>
  </si>
  <si>
    <t>Prazo determinado (Programas Aprendiz e Capacitar)</t>
  </si>
  <si>
    <t>1. Considera os colaboradores efetivos contratados nas categorias CLT, Programa Aprendiz, Programa Capacitar e Programa Trainee na data-base de 31 de dezembro de cada ano nas unidades UPV, Porto Real, Paraná e Prada (Distribuição e Embalagens).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t>
  </si>
  <si>
    <t>1. Considera os colaboradores efetivos em 31 de dezembro de cada ano. Todos atuam no exterior e em jornada integral.
2. Em 2021, há 42 aprendizes na SWT para os quais não foi possível identificar gênero, por isso são contabilizados apenas na coluna “Total”.</t>
  </si>
  <si>
    <t>nd</t>
  </si>
  <si>
    <t>Prazo determinado (Programa Aprendiz)</t>
  </si>
  <si>
    <t>Número total de terceiros</t>
  </si>
  <si>
    <t>Segmento Siderurgia (Brasil)</t>
  </si>
  <si>
    <t>Segmento Siderurgia (Exterior)</t>
  </si>
  <si>
    <t>Contratações</t>
  </si>
  <si>
    <t>Desligamentos</t>
  </si>
  <si>
    <t>Por gênero</t>
  </si>
  <si>
    <t>Por faixa etária</t>
  </si>
  <si>
    <t>Menos de 30 anos de idade</t>
  </si>
  <si>
    <t>Por região</t>
  </si>
  <si>
    <t>Entre 30 e 50 anos de idade</t>
  </si>
  <si>
    <t>Mais de 50 anos de idade</t>
  </si>
  <si>
    <t>1. Considera os colaboradores efetivos.</t>
  </si>
  <si>
    <t>Por nível funcional</t>
  </si>
  <si>
    <t>Executivo</t>
  </si>
  <si>
    <t>Liderança</t>
  </si>
  <si>
    <t>Especialista</t>
  </si>
  <si>
    <t>Engenheiro</t>
  </si>
  <si>
    <t>Técnico</t>
  </si>
  <si>
    <t>Administrativo</t>
  </si>
  <si>
    <t>Operacional</t>
  </si>
  <si>
    <t>Programa Estágio</t>
  </si>
  <si>
    <t>Programa Capacitar</t>
  </si>
  <si>
    <t>Programa Aprendiz</t>
  </si>
  <si>
    <t>Lusosider</t>
  </si>
  <si>
    <t>SWT</t>
  </si>
  <si>
    <t>1. Considera os colaboradores efetivos. A média é calculada como o total de horas de treinamento promovidas no ano dividido pelo headcount em 31/12. A SWT não possui o controle por nível funcional.</t>
  </si>
  <si>
    <t>Nível Superior</t>
  </si>
  <si>
    <t>1. Considera os colaboradores efetivos contratados nas categorias CLT, Programa Aprendiz, Programa Capacitar e Programa Trainee na data-base de 31 de dezembro de cada ano.</t>
  </si>
  <si>
    <t>Programa Trainee</t>
  </si>
  <si>
    <t>na</t>
  </si>
  <si>
    <t>1. Considera os colaboradores efetivos na data-base de 31 de dezembro de cada ano.</t>
  </si>
  <si>
    <t>Cia Metalurgia Prada</t>
  </si>
  <si>
    <t>CSN Siderurgia</t>
  </si>
  <si>
    <t>Consolidado</t>
  </si>
  <si>
    <t>1. Considera os colaboradores efetivos.
2. Dados agrupados nas categorias Executivo e Liderança diante do quadro reduzido de colaboradores.
3. Dados apurados sobre a remuneração por hora de trabalho.</t>
  </si>
  <si>
    <r>
      <t>Colaboradores por gênero e região do Segmento Siderurgia (Brasil)</t>
    </r>
    <r>
      <rPr>
        <b/>
        <vertAlign val="superscript"/>
        <sz val="10"/>
        <color theme="4"/>
        <rFont val="Verdana"/>
        <family val="2"/>
        <scheme val="minor"/>
      </rPr>
      <t>1</t>
    </r>
  </si>
  <si>
    <r>
      <t>Colaboradores por gênero e região do Segmento Siderurgia (Exterior)</t>
    </r>
    <r>
      <rPr>
        <b/>
        <vertAlign val="superscript"/>
        <sz val="10"/>
        <color theme="4"/>
        <rFont val="Verdana"/>
        <family val="2"/>
        <scheme val="minor"/>
      </rPr>
      <t>1</t>
    </r>
  </si>
  <si>
    <r>
      <t>Contratações e desligamentos do Segmento Siderurgia (Brasil)</t>
    </r>
    <r>
      <rPr>
        <b/>
        <vertAlign val="superscript"/>
        <sz val="10"/>
        <color theme="4"/>
        <rFont val="Verdana"/>
        <family val="2"/>
        <scheme val="minor"/>
      </rPr>
      <t>1</t>
    </r>
  </si>
  <si>
    <r>
      <t>Taxas de contratação e rotatividade do Segmento Siderurgia (Brasil)</t>
    </r>
    <r>
      <rPr>
        <b/>
        <vertAlign val="superscript"/>
        <sz val="10"/>
        <color theme="4"/>
        <rFont val="Verdana"/>
        <family val="2"/>
        <scheme val="minor"/>
      </rPr>
      <t>1</t>
    </r>
  </si>
  <si>
    <r>
      <t>Contratações e desligamentos do Segmento Siderurgia (Exterior)</t>
    </r>
    <r>
      <rPr>
        <b/>
        <vertAlign val="superscript"/>
        <sz val="10"/>
        <color theme="4"/>
        <rFont val="Verdana"/>
        <family val="2"/>
        <scheme val="minor"/>
      </rPr>
      <t>1</t>
    </r>
  </si>
  <si>
    <r>
      <t>Taxas de contratação e rotatividade do Segmento Siderurgia (Exterior)</t>
    </r>
    <r>
      <rPr>
        <b/>
        <vertAlign val="superscript"/>
        <sz val="10"/>
        <color theme="4"/>
        <rFont val="Verdana"/>
        <family val="2"/>
        <scheme val="minor"/>
      </rPr>
      <t>1</t>
    </r>
  </si>
  <si>
    <r>
      <t>Média de horas de treinamento por colaborador do Segmento Siderurgia (Brasil)</t>
    </r>
    <r>
      <rPr>
        <b/>
        <vertAlign val="superscript"/>
        <sz val="10"/>
        <color theme="4"/>
        <rFont val="Verdana"/>
        <family val="2"/>
        <scheme val="minor"/>
      </rPr>
      <t>1</t>
    </r>
  </si>
  <si>
    <r>
      <t>Percentual de colaboradores submetidos a avaliação de desempenho do Segmento Siderurgia (Brasil)</t>
    </r>
    <r>
      <rPr>
        <b/>
        <vertAlign val="superscript"/>
        <sz val="10"/>
        <color theme="4"/>
        <rFont val="Verdana"/>
        <family val="2"/>
        <scheme val="minor"/>
      </rPr>
      <t>1</t>
    </r>
  </si>
  <si>
    <r>
      <t>Diversidade de gênero por nível funcional do Segmento Siderurgia (Brasil)</t>
    </r>
    <r>
      <rPr>
        <b/>
        <vertAlign val="superscript"/>
        <sz val="10"/>
        <color theme="4"/>
        <rFont val="Verdana"/>
        <family val="2"/>
        <scheme val="minor"/>
      </rPr>
      <t>1</t>
    </r>
  </si>
  <si>
    <r>
      <t>Diversidade de faixa etária por nível funcional do Segmento Siderurgia (Brasil)</t>
    </r>
    <r>
      <rPr>
        <b/>
        <vertAlign val="superscript"/>
        <sz val="10"/>
        <color theme="4"/>
        <rFont val="Verdana"/>
        <family val="2"/>
        <scheme val="minor"/>
      </rPr>
      <t>1</t>
    </r>
  </si>
  <si>
    <r>
      <t>Diversidade de gênero por nível funcional do Segmento Siderurgia (Exterior)</t>
    </r>
    <r>
      <rPr>
        <b/>
        <vertAlign val="superscript"/>
        <sz val="10"/>
        <color theme="4"/>
        <rFont val="Verdana"/>
        <family val="2"/>
        <scheme val="minor"/>
      </rPr>
      <t>1</t>
    </r>
  </si>
  <si>
    <r>
      <t>Diversidade de faixa etária por nível funcional do Segmento Siderurgia (Exterior)</t>
    </r>
    <r>
      <rPr>
        <b/>
        <vertAlign val="superscript"/>
        <sz val="10"/>
        <color theme="4"/>
        <rFont val="Verdana"/>
        <family val="2"/>
        <scheme val="minor"/>
      </rPr>
      <t>1</t>
    </r>
  </si>
  <si>
    <r>
      <t>Proporção da média salarial das mulheres em relação à dos homens por nível funcional do Segmento Siderurgia (Brasil)</t>
    </r>
    <r>
      <rPr>
        <b/>
        <vertAlign val="superscript"/>
        <sz val="10"/>
        <color theme="4"/>
        <rFont val="Verdana"/>
        <family val="2"/>
        <scheme val="minor"/>
      </rPr>
      <t>1</t>
    </r>
  </si>
  <si>
    <r>
      <t>Proporção da média salarial das mulheres em relação à dos homens por nível funcional do Segmento Siderurgia (Exterior)</t>
    </r>
    <r>
      <rPr>
        <b/>
        <vertAlign val="superscript"/>
        <sz val="10"/>
        <color theme="4"/>
        <rFont val="Verdana"/>
        <family val="2"/>
        <scheme val="minor"/>
      </rPr>
      <t>1</t>
    </r>
  </si>
  <si>
    <r>
      <t>Lusosider</t>
    </r>
    <r>
      <rPr>
        <b/>
        <vertAlign val="superscript"/>
        <sz val="10"/>
        <color theme="4"/>
        <rFont val="Verdana"/>
        <family val="2"/>
        <scheme val="minor"/>
      </rPr>
      <t>2</t>
    </r>
  </si>
  <si>
    <r>
      <t>SWT</t>
    </r>
    <r>
      <rPr>
        <b/>
        <vertAlign val="superscript"/>
        <sz val="10"/>
        <color theme="4"/>
        <rFont val="Verdana"/>
        <family val="2"/>
        <scheme val="minor"/>
      </rPr>
      <t>3</t>
    </r>
  </si>
  <si>
    <t>Colaboradores</t>
  </si>
  <si>
    <t>Terceiros</t>
  </si>
  <si>
    <r>
      <t>Indicadores de saúde e segurança do Segmento Siderurgia (Brasil)</t>
    </r>
    <r>
      <rPr>
        <b/>
        <vertAlign val="superscript"/>
        <sz val="10"/>
        <color theme="4"/>
        <rFont val="Verdana"/>
        <family val="2"/>
        <scheme val="minor"/>
      </rPr>
      <t>1</t>
    </r>
  </si>
  <si>
    <t>Total de horas-homem trabalhadas</t>
  </si>
  <si>
    <t>Número de acidentes de comunicação obrigatória</t>
  </si>
  <si>
    <t>Número de acidentes com consequência grave (exceto óbitos)</t>
  </si>
  <si>
    <t>Número total de dias perdidos e debitados</t>
  </si>
  <si>
    <r>
      <t>Taxa de frequência de acidentes de comunicação obrigatória</t>
    </r>
    <r>
      <rPr>
        <vertAlign val="superscript"/>
        <sz val="10"/>
        <color theme="1"/>
        <rFont val="Verdana"/>
        <family val="2"/>
        <scheme val="minor"/>
      </rPr>
      <t>2</t>
    </r>
  </si>
  <si>
    <r>
      <t>Taxa de frequência de acidentes de com consequência grave (exceto óbitos)</t>
    </r>
    <r>
      <rPr>
        <vertAlign val="superscript"/>
        <sz val="10"/>
        <color theme="1"/>
        <rFont val="Verdana"/>
        <family val="2"/>
        <scheme val="minor"/>
      </rPr>
      <t>2</t>
    </r>
  </si>
  <si>
    <t>Número de acidentes fatais</t>
  </si>
  <si>
    <r>
      <t>Taxa de frequência de acidentes fatais</t>
    </r>
    <r>
      <rPr>
        <vertAlign val="superscript"/>
        <sz val="10"/>
        <color theme="1"/>
        <rFont val="Verdana"/>
        <family val="2"/>
        <scheme val="minor"/>
      </rPr>
      <t>2</t>
    </r>
  </si>
  <si>
    <r>
      <t>Taxa de gravidade de acidentes</t>
    </r>
    <r>
      <rPr>
        <vertAlign val="superscript"/>
        <sz val="10"/>
        <color theme="1"/>
        <rFont val="Verdana"/>
        <family val="2"/>
        <scheme val="minor"/>
      </rPr>
      <t>2</t>
    </r>
  </si>
  <si>
    <t>1. Considera os colaboradores efetivos nas categorias CLT, Programa Aprendiz, Programa Capacitar e Programa Trainee e os terceiros.
2. Taxas calculadas com o fator de 200 mil horas-homem trabalhadas.</t>
  </si>
  <si>
    <r>
      <t>Indicadores de saúde e segurança do Segmento Siderurgia (Exterior)</t>
    </r>
    <r>
      <rPr>
        <b/>
        <vertAlign val="superscript"/>
        <sz val="10"/>
        <color theme="4"/>
        <rFont val="Verdana"/>
        <family val="2"/>
        <scheme val="minor"/>
      </rPr>
      <t>1</t>
    </r>
  </si>
  <si>
    <t>Indicadores de saúde e segurança conforme padrão OSHA do Segmento Siderurgia (Brasil)</t>
  </si>
  <si>
    <t>Número de incidentes registráveis</t>
  </si>
  <si>
    <t>Número de quase acidentes (near miss) registrados</t>
  </si>
  <si>
    <t>Quantidade de trabalhadores no fim do período</t>
  </si>
  <si>
    <t>Quantidade de horas-homem trabalhadas</t>
  </si>
  <si>
    <r>
      <t>Taxa de frequência de incidentes registráveis</t>
    </r>
    <r>
      <rPr>
        <vertAlign val="superscript"/>
        <sz val="10"/>
        <color theme="1"/>
        <rFont val="Verdana"/>
        <family val="2"/>
        <scheme val="minor"/>
      </rPr>
      <t>1</t>
    </r>
  </si>
  <si>
    <t>1. Taxas calculadas com o fator de 200 mil horas-homem trabalhadas.</t>
  </si>
  <si>
    <t>Indicadores de saúde e segurança conforme padrão OSHA do Segmento Siderurgia (Exterior)</t>
  </si>
  <si>
    <r>
      <t>Taxa de frequência de incidentes fatais</t>
    </r>
    <r>
      <rPr>
        <vertAlign val="superscript"/>
        <sz val="10"/>
        <color theme="1"/>
        <rFont val="Verdana"/>
        <family val="2"/>
        <scheme val="minor"/>
      </rPr>
      <t>1</t>
    </r>
  </si>
  <si>
    <r>
      <t>Taxa de frequência de quase acidentes (near miss)</t>
    </r>
    <r>
      <rPr>
        <vertAlign val="superscript"/>
        <sz val="10"/>
        <color theme="1"/>
        <rFont val="Verdana"/>
        <family val="2"/>
        <scheme val="minor"/>
      </rPr>
      <t>1</t>
    </r>
  </si>
  <si>
    <t>Siderurgia (Brasil)</t>
  </si>
  <si>
    <t>Siderurgia (Exterior)</t>
  </si>
  <si>
    <t>Total de novos fornecedores contratados</t>
  </si>
  <si>
    <t>Número de fornecedores avaliados com critérios ambientais</t>
  </si>
  <si>
    <t>Percentual de fornecedores avaliados com critérios ambientais</t>
  </si>
  <si>
    <t>Número de fornecedores avaliados com critérios sociais</t>
  </si>
  <si>
    <t>Percentual de fornecedores avaliados com critérios sociais</t>
  </si>
  <si>
    <t>Energia elétrica (GJ)</t>
  </si>
  <si>
    <t>Carvão metalúrgico/CSN</t>
  </si>
  <si>
    <t>Carvão metalúrgico PCI/CSN</t>
  </si>
  <si>
    <t>Coque de carvão/CSN comprado</t>
  </si>
  <si>
    <t>Coque de carvão/Moinha/CSN</t>
  </si>
  <si>
    <t>Diesel/Brasil</t>
  </si>
  <si>
    <t>Gás liquefeito de petróleo (GLP)</t>
  </si>
  <si>
    <t>Gás natural</t>
  </si>
  <si>
    <t>Gasolina/Brasil</t>
  </si>
  <si>
    <t>Óleo combustível</t>
  </si>
  <si>
    <t>Subtotal combustíveis não renováveis</t>
  </si>
  <si>
    <t>Etanol hidratado (combustível renovável)</t>
  </si>
  <si>
    <t>Total de energia gerada a partir de combustíveis</t>
  </si>
  <si>
    <t>Eletricidade/Brasil</t>
  </si>
  <si>
    <t>Eletricidade/Internacional</t>
  </si>
  <si>
    <t>Eletricidade/Renovável</t>
  </si>
  <si>
    <t>Subtotal energia elétrica consumida</t>
  </si>
  <si>
    <t>Combustíveis</t>
  </si>
  <si>
    <t>Total de energia consumida (combustíveis + eletricidade)</t>
  </si>
  <si>
    <t>Escopo 1</t>
  </si>
  <si>
    <t>Escopo 2</t>
  </si>
  <si>
    <t>Escopo 3</t>
  </si>
  <si>
    <t>Indicadores de intensidade de emissões de GEE relacionados à World Steel Association (WSA)</t>
  </si>
  <si>
    <t>2018 (ano-base meta)</t>
  </si>
  <si>
    <t>Produção de aço UPV (ton)</t>
  </si>
  <si>
    <t>Produção de aço SWT (ton)</t>
  </si>
  <si>
    <t>Produção de aço total (UPV + SWT)</t>
  </si>
  <si>
    <r>
      <t>Emissões brutas de escopo 1 por tupo de gás do Segmento Siderurgia (tCO</t>
    </r>
    <r>
      <rPr>
        <b/>
        <vertAlign val="subscript"/>
        <sz val="10"/>
        <color theme="4"/>
        <rFont val="Verdana"/>
        <family val="2"/>
        <scheme val="minor"/>
      </rPr>
      <t>2</t>
    </r>
    <r>
      <rPr>
        <b/>
        <sz val="10"/>
        <color theme="4"/>
        <rFont val="Verdana"/>
        <family val="2"/>
        <scheme val="minor"/>
      </rPr>
      <t>e)</t>
    </r>
  </si>
  <si>
    <r>
      <t>Emissões brutas de GEE do Segmento Siderurgia (tCO</t>
    </r>
    <r>
      <rPr>
        <b/>
        <vertAlign val="subscript"/>
        <sz val="10"/>
        <color theme="4"/>
        <rFont val="Verdana"/>
        <family val="2"/>
        <scheme val="minor"/>
      </rPr>
      <t>2</t>
    </r>
    <r>
      <rPr>
        <b/>
        <sz val="10"/>
        <color theme="4"/>
        <rFont val="Verdana"/>
        <family val="2"/>
        <scheme val="minor"/>
      </rPr>
      <t>e)</t>
    </r>
  </si>
  <si>
    <r>
      <t>Emissões biogênicas de GEE do Segmento Siderurgia (Brasil e Exterior) (tCO</t>
    </r>
    <r>
      <rPr>
        <b/>
        <vertAlign val="subscript"/>
        <sz val="10"/>
        <color theme="4"/>
        <rFont val="Verdana"/>
        <family val="2"/>
        <scheme val="minor"/>
      </rPr>
      <t>2</t>
    </r>
    <r>
      <rPr>
        <b/>
        <sz val="10"/>
        <color theme="4"/>
        <rFont val="Verdana"/>
        <family val="2"/>
        <scheme val="minor"/>
      </rPr>
      <t>e)</t>
    </r>
  </si>
  <si>
    <r>
      <t>Intensidade de emissões em tCO</t>
    </r>
    <r>
      <rPr>
        <b/>
        <vertAlign val="subscript"/>
        <sz val="10"/>
        <color theme="1"/>
        <rFont val="Verdana"/>
        <family val="2"/>
        <scheme val="minor"/>
      </rPr>
      <t>2</t>
    </r>
    <r>
      <rPr>
        <b/>
        <sz val="10"/>
        <color theme="1"/>
        <rFont val="Verdana"/>
        <family val="2"/>
        <scheme val="minor"/>
      </rPr>
      <t>e/tonelada de aço (metodologia WSA) - UPV</t>
    </r>
  </si>
  <si>
    <r>
      <t>Intensidade de emissões em tCO</t>
    </r>
    <r>
      <rPr>
        <b/>
        <vertAlign val="subscript"/>
        <sz val="10"/>
        <color theme="1"/>
        <rFont val="Verdana"/>
        <family val="2"/>
        <scheme val="minor"/>
      </rPr>
      <t>2</t>
    </r>
    <r>
      <rPr>
        <b/>
        <sz val="10"/>
        <color theme="1"/>
        <rFont val="Verdana"/>
        <family val="2"/>
        <scheme val="minor"/>
      </rPr>
      <t>e/tonelada de aço (metodologia WSA) - SWT</t>
    </r>
  </si>
  <si>
    <r>
      <t>Intensidade de emissões em tCO</t>
    </r>
    <r>
      <rPr>
        <b/>
        <vertAlign val="subscript"/>
        <sz val="10"/>
        <color theme="1"/>
        <rFont val="Verdana"/>
        <family val="2"/>
        <scheme val="minor"/>
      </rPr>
      <t>2</t>
    </r>
    <r>
      <rPr>
        <b/>
        <sz val="10"/>
        <color theme="1"/>
        <rFont val="Verdana"/>
        <family val="2"/>
        <scheme val="minor"/>
      </rPr>
      <t>e/tonelada de aço (metodologia WSA) - Aço CSN</t>
    </r>
  </si>
  <si>
    <r>
      <t>Emissões absolutas (escopos 1, 2 e 3) - UPV (tCO</t>
    </r>
    <r>
      <rPr>
        <vertAlign val="subscript"/>
        <sz val="10"/>
        <color theme="1"/>
        <rFont val="Verdana"/>
        <family val="2"/>
        <scheme val="minor"/>
      </rPr>
      <t>2</t>
    </r>
    <r>
      <rPr>
        <sz val="10"/>
        <color theme="1"/>
        <rFont val="Verdana"/>
        <family val="2"/>
        <scheme val="minor"/>
      </rPr>
      <t>e)</t>
    </r>
  </si>
  <si>
    <r>
      <t>Emissões absolutas (escopos 1, 2 e 3) - SWT (tCO</t>
    </r>
    <r>
      <rPr>
        <vertAlign val="subscript"/>
        <sz val="10"/>
        <color theme="1"/>
        <rFont val="Verdana"/>
        <family val="2"/>
        <scheme val="minor"/>
      </rPr>
      <t>2</t>
    </r>
    <r>
      <rPr>
        <sz val="10"/>
        <color theme="1"/>
        <rFont val="Verdana"/>
        <family val="2"/>
        <scheme val="minor"/>
      </rPr>
      <t>e)</t>
    </r>
  </si>
  <si>
    <r>
      <t>Emissões absolutas (escopos 1, 2 e 3) - Processo Produtivo Aço (tCO</t>
    </r>
    <r>
      <rPr>
        <vertAlign val="subscript"/>
        <sz val="10"/>
        <color theme="1"/>
        <rFont val="Verdana"/>
        <family val="2"/>
        <scheme val="minor"/>
      </rPr>
      <t>2</t>
    </r>
    <r>
      <rPr>
        <sz val="10"/>
        <color theme="1"/>
        <rFont val="Verdana"/>
        <family val="2"/>
        <scheme val="minor"/>
      </rPr>
      <t>e)</t>
    </r>
  </si>
  <si>
    <t>HFCs</t>
  </si>
  <si>
    <t>PFCs</t>
  </si>
  <si>
    <t>Percentual das emissões sujeitas a algum tipo de regulação</t>
  </si>
  <si>
    <r>
      <t>CO</t>
    </r>
    <r>
      <rPr>
        <vertAlign val="subscript"/>
        <sz val="10"/>
        <color theme="1"/>
        <rFont val="Verdana"/>
        <family val="2"/>
        <scheme val="minor"/>
      </rPr>
      <t>2</t>
    </r>
  </si>
  <si>
    <r>
      <t>CH</t>
    </r>
    <r>
      <rPr>
        <vertAlign val="subscript"/>
        <sz val="10"/>
        <color theme="1"/>
        <rFont val="Verdana"/>
        <family val="2"/>
        <scheme val="minor"/>
      </rPr>
      <t>4</t>
    </r>
  </si>
  <si>
    <r>
      <t>N</t>
    </r>
    <r>
      <rPr>
        <vertAlign val="subscript"/>
        <sz val="10"/>
        <color theme="1"/>
        <rFont val="Verdana"/>
        <family val="2"/>
        <scheme val="minor"/>
      </rPr>
      <t>2</t>
    </r>
    <r>
      <rPr>
        <sz val="10"/>
        <color theme="1"/>
        <rFont val="Verdana"/>
        <family val="2"/>
        <scheme val="minor"/>
      </rPr>
      <t>O</t>
    </r>
  </si>
  <si>
    <r>
      <t>SF</t>
    </r>
    <r>
      <rPr>
        <vertAlign val="subscript"/>
        <sz val="10"/>
        <color theme="1"/>
        <rFont val="Verdana"/>
        <family val="2"/>
        <scheme val="minor"/>
      </rPr>
      <t>6</t>
    </r>
  </si>
  <si>
    <r>
      <t>NF</t>
    </r>
    <r>
      <rPr>
        <vertAlign val="subscript"/>
        <sz val="10"/>
        <color theme="1"/>
        <rFont val="Verdana"/>
        <family val="2"/>
        <scheme val="minor"/>
      </rPr>
      <t>3</t>
    </r>
  </si>
  <si>
    <t>Indicadores de energia do Segmento Siderurgia</t>
  </si>
  <si>
    <t>Consumo total de energia (GJ)</t>
  </si>
  <si>
    <t>Consumo de energia renovável (GJ)</t>
  </si>
  <si>
    <t>Percentual de energia renovável</t>
  </si>
  <si>
    <t>Consumo de energia elétrica fornecida pela rede (GJ)</t>
  </si>
  <si>
    <t>Percentual de energia elétrica da rede</t>
  </si>
  <si>
    <t>1. Considera os dados somados do Segmento Siderurgia Brasil e Exterior.</t>
  </si>
  <si>
    <r>
      <rPr>
        <b/>
        <sz val="10"/>
        <color theme="0" tint="-4.9989318521683403E-2"/>
        <rFont val="Verdana"/>
        <family val="2"/>
        <scheme val="minor"/>
      </rPr>
      <t>i</t>
    </r>
    <r>
      <rPr>
        <b/>
        <sz val="10"/>
        <color theme="4"/>
        <rFont val="Verdana"/>
        <family val="2"/>
        <scheme val="minor"/>
      </rPr>
      <t xml:space="preserve"> 2021</t>
    </r>
    <r>
      <rPr>
        <b/>
        <vertAlign val="superscript"/>
        <sz val="10"/>
        <color theme="4"/>
        <rFont val="Verdana"/>
        <family val="2"/>
        <scheme val="minor"/>
      </rPr>
      <t>1</t>
    </r>
  </si>
  <si>
    <t>Indicadores de combustíveis do Segmento Siderurgia</t>
  </si>
  <si>
    <t>Consumo total de energia a partir de combustíveis (GJ)</t>
  </si>
  <si>
    <t>Energia gerada pelo consumo de carvão (GJ)</t>
  </si>
  <si>
    <t>Energia gerada pelo consumo de gás natural (GJ)</t>
  </si>
  <si>
    <t>Energia gerada por combustíveis renováveis (GJ)</t>
  </si>
  <si>
    <t>% do consumo de energia oriundo de carvão</t>
  </si>
  <si>
    <t>% do consumo de energia oriundo de gás natural</t>
  </si>
  <si>
    <t xml:space="preserve">% do consumo de energia de combustíveis renováveis </t>
  </si>
  <si>
    <t>Captação total</t>
  </si>
  <si>
    <t>Água superficial</t>
  </si>
  <si>
    <t>Água subterrânea</t>
  </si>
  <si>
    <t>Água de terceiros</t>
  </si>
  <si>
    <t>Total de água captada</t>
  </si>
  <si>
    <t>Captação em áreas com estresse hídrico</t>
  </si>
  <si>
    <r>
      <t>Captação de água por fonte do Segmento Siderurgia (megalitros)</t>
    </r>
    <r>
      <rPr>
        <b/>
        <vertAlign val="superscript"/>
        <sz val="10"/>
        <color theme="4"/>
        <rFont val="Verdana"/>
        <family val="2"/>
        <scheme val="minor"/>
      </rPr>
      <t>1</t>
    </r>
  </si>
  <si>
    <r>
      <t>Descarte de água por fonte do Segmento Siderurgia (megalitros)</t>
    </r>
    <r>
      <rPr>
        <b/>
        <vertAlign val="superscript"/>
        <sz val="10"/>
        <color theme="4"/>
        <rFont val="Verdana"/>
        <family val="2"/>
        <scheme val="minor"/>
      </rPr>
      <t>1</t>
    </r>
  </si>
  <si>
    <t>Descarte total</t>
  </si>
  <si>
    <t>Total de água descartada</t>
  </si>
  <si>
    <t>Total descartado em áreas com estresse hídrico</t>
  </si>
  <si>
    <t>Total captado em áreas com estresse hídrico</t>
  </si>
  <si>
    <t>Em áreas com estresse hídrico</t>
  </si>
  <si>
    <t>Consumo de água do Segmento Siderurgia (megalitros)</t>
  </si>
  <si>
    <t>NOx</t>
  </si>
  <si>
    <t>Compostos orgânicos voláteis (COV)</t>
  </si>
  <si>
    <t>Material particulado (MP)</t>
  </si>
  <si>
    <t>Lamas</t>
  </si>
  <si>
    <t>Pós e finos</t>
  </si>
  <si>
    <t>Perigosos</t>
  </si>
  <si>
    <t>Resíduo oleoso</t>
  </si>
  <si>
    <t>Sucata de equipamentos</t>
  </si>
  <si>
    <t>Outros</t>
  </si>
  <si>
    <t>Total de resíduos perigosos gerados</t>
  </si>
  <si>
    <t>Não perigosos</t>
  </si>
  <si>
    <t>Óxido de ferro</t>
  </si>
  <si>
    <t>Recicláveis</t>
  </si>
  <si>
    <t>Sucatas metálicas</t>
  </si>
  <si>
    <t>Total de resíduos não perigosos gerados</t>
  </si>
  <si>
    <t>Coprocessamento</t>
  </si>
  <si>
    <t>Reciclagem externa</t>
  </si>
  <si>
    <t>Rerrefino</t>
  </si>
  <si>
    <t>Resíduos perigosos desviados de disposição final</t>
  </si>
  <si>
    <t>Reciclagem interna</t>
  </si>
  <si>
    <t>Recuperação de áreas degradadas</t>
  </si>
  <si>
    <t>Resíduos não perigosos desviados de disposição final</t>
  </si>
  <si>
    <t>Aterro Classe I</t>
  </si>
  <si>
    <t>Incineração</t>
  </si>
  <si>
    <t>Tratamento de efluentes</t>
  </si>
  <si>
    <t>Aterro Classes IIA e IIB</t>
  </si>
  <si>
    <t>Resíduos perigosos para disposição final</t>
  </si>
  <si>
    <t>Resíduos não perigosos para disposição final</t>
  </si>
  <si>
    <t>Indicadores de água do Segmento Siderurgia</t>
  </si>
  <si>
    <t>% água reciclada/recirculada</t>
  </si>
  <si>
    <t>% captação em áreas com estresse hídrico</t>
  </si>
  <si>
    <t>Consumo total de água</t>
  </si>
  <si>
    <t>% consumo em áreas com estresse hídrico</t>
  </si>
  <si>
    <t>Consumo de água em áreas com estresse hídrico (megalitros)</t>
  </si>
  <si>
    <t>Captação de água doce em áreas com estresse hídrico (megalitros)</t>
  </si>
  <si>
    <t>Captação total de água doce (megalitros)</t>
  </si>
  <si>
    <t>Volume de resíduos perigosos gerados (toneladas)</t>
  </si>
  <si>
    <t>Volume total de resíduos gerados (toneladas)</t>
  </si>
  <si>
    <t>Volume de resíduos destinados para reciclagem (toneladas)</t>
  </si>
  <si>
    <t>A Usina Presidente Vargas (UPV) ocupa uma área de 405,7 hectares e localiza-se próxima a duas unidades de conservação: a Área de Relevante Interesse Ecológico (ARIE) Floresta da Cicuta e o Refúgio de Vida Silvestre Estadual do Médio Paraíba.
O reporte deste conteúdo GRI utiliza como principal fonte de informação o Sistema Nacional de Unidades de Conservação (SNUC), além de bancos de dados estaduais e municipais, quando disponíveis. Não são consideradas unidades que não geram impacto ambiental significativo, como centros de distribuição.</t>
  </si>
  <si>
    <t>Área de Preservação Permanente (APP)</t>
  </si>
  <si>
    <t>Reserva Legal (RL)</t>
  </si>
  <si>
    <t>Demais áreas com vegetação nativa</t>
  </si>
  <si>
    <t>Áreas de recuperação</t>
  </si>
  <si>
    <t>Tamanho (hectares)</t>
  </si>
  <si>
    <t>Localização (UF)</t>
  </si>
  <si>
    <t>Paraná e Rio de Janeiro</t>
  </si>
  <si>
    <t>1. As áreas de recuperação reportadas ainda se encontram em estado de desenvolvimento ou aguardam o aceite formal pelo órgão ambiental.</t>
  </si>
  <si>
    <t>Conteúdos adicionais (não materiais)</t>
  </si>
  <si>
    <t>Materiais</t>
  </si>
  <si>
    <t>Serviços</t>
  </si>
  <si>
    <r>
      <t>Percentual de gastos com fornecedores locais</t>
    </r>
    <r>
      <rPr>
        <b/>
        <vertAlign val="superscript"/>
        <sz val="10"/>
        <color theme="4"/>
        <rFont val="Verdana"/>
        <family val="2"/>
        <scheme val="minor"/>
      </rPr>
      <t>1</t>
    </r>
    <r>
      <rPr>
        <b/>
        <sz val="10"/>
        <color theme="4"/>
        <rFont val="Verdana"/>
        <family val="2"/>
        <scheme val="minor"/>
      </rPr>
      <t xml:space="preserve"> do Segmento Siderurgia</t>
    </r>
  </si>
  <si>
    <t>1. Fornecedores locais são considerados aqueles que estão alocados dentro dos estados brasileiros em que a CSN possui operação.</t>
  </si>
  <si>
    <t>Consumo de materiais do Segmento Siderurgia (toneladas)</t>
  </si>
  <si>
    <t>Materiais virgens não renováveis</t>
  </si>
  <si>
    <t>Materiais virgens renováveis</t>
  </si>
  <si>
    <t>Subtotal materiais virgens</t>
  </si>
  <si>
    <t>Materiais reciclados</t>
  </si>
  <si>
    <t>Total de materiais consumidos</t>
  </si>
  <si>
    <t>Número de fornecedores</t>
  </si>
  <si>
    <t>Dispêndios (R$ milhões)</t>
  </si>
  <si>
    <t>Indicadores de fornecedores do Segmento Siderurgia (Brasil)</t>
  </si>
  <si>
    <t>Indicadores de fornecedores do Segmento Siderurgia (Exterior)</t>
  </si>
  <si>
    <r>
      <t>Dispêndios (</t>
    </r>
    <r>
      <rPr>
        <sz val="10"/>
        <color theme="1"/>
        <rFont val="Calibri"/>
        <family val="2"/>
      </rPr>
      <t>€</t>
    </r>
    <r>
      <rPr>
        <sz val="10"/>
        <color theme="1"/>
        <rFont val="Verdana"/>
        <family val="2"/>
        <scheme val="minor"/>
      </rPr>
      <t xml:space="preserve"> milhões)</t>
    </r>
  </si>
  <si>
    <t>Intensidade energética do Segmento Siderurgia</t>
  </si>
  <si>
    <r>
      <t>Consumo de energia (GJ) dividido por tonelada de aço bruto</t>
    </r>
    <r>
      <rPr>
        <vertAlign val="superscript"/>
        <sz val="10"/>
        <color theme="1"/>
        <rFont val="Verdana"/>
        <family val="2"/>
        <scheme val="minor"/>
      </rPr>
      <t>1</t>
    </r>
  </si>
  <si>
    <t>1. Segundo metodologia da World Steel Association (WSA) com consolidação das unidades UPV e SWT.</t>
  </si>
  <si>
    <t>Indicadores de produção do Segmento Siderurgia</t>
  </si>
  <si>
    <t>Produção total de aço (toneladas)</t>
  </si>
  <si>
    <t>Produção de aço em forno de oxigênio (toneladas)</t>
  </si>
  <si>
    <t>Percentual da produção de aço em forno de oxigênio</t>
  </si>
  <si>
    <t>Produção de aço em forno elétrico a arco (toneladas)</t>
  </si>
  <si>
    <t>Percentual da produção de aço em forno elétrico a arco</t>
  </si>
  <si>
    <t>Produção total de minério de ferro (toneladas)</t>
  </si>
  <si>
    <t>Produção total de carvão coqueificável (toneladas)</t>
  </si>
  <si>
    <t>NA</t>
  </si>
  <si>
    <t>CSN Mineração</t>
  </si>
  <si>
    <t>Casos de não conformidade do Segmento Mineração</t>
  </si>
  <si>
    <r>
      <t>Número total de multas significativas</t>
    </r>
    <r>
      <rPr>
        <vertAlign val="superscript"/>
        <sz val="10"/>
        <color theme="1"/>
        <rFont val="Verdana"/>
        <family val="2"/>
        <scheme val="minor"/>
      </rPr>
      <t>1</t>
    </r>
  </si>
  <si>
    <r>
      <t>Valor monetário total das multas significativas (R$ mil)</t>
    </r>
    <r>
      <rPr>
        <vertAlign val="superscript"/>
        <sz val="10"/>
        <color theme="1"/>
        <rFont val="Verdana"/>
        <family val="2"/>
        <scheme val="minor"/>
      </rPr>
      <t>1</t>
    </r>
  </si>
  <si>
    <t>Número de sanções não monetárias</t>
  </si>
  <si>
    <r>
      <t>O Programa de Compliance está alinhado aos principais referenciais e frameworks de mercado, entre eles as Normas da Extractive Industry Transparency Initiative (EITI), as Diretrizes da Organização para a Cooperação e Desenvolvimento Econômico (OECD), as Rules of Conduct and Recommendations to Combat Extortion and Bribery da International Chamber of Commerce (ICC), os Princípios Empresariais para Combater o Suborno da Transparência Internacional (TI), os Princípios do Pacto Global da ONU (10º Princípio) e o Partnering Against Corruption Initiative (PACI) do Fórum Econômico Mundial. Para mais informações sobre as práticas abrangidas pelo Programa, consulte a versão PDF do Relato Integrado (</t>
    </r>
    <r>
      <rPr>
        <b/>
        <u/>
        <sz val="10"/>
        <color theme="2"/>
        <rFont val="Verdana"/>
        <family val="2"/>
        <scheme val="minor"/>
      </rPr>
      <t>clique aqui</t>
    </r>
    <r>
      <rPr>
        <sz val="10"/>
        <rFont val="Verdana"/>
        <family val="2"/>
        <scheme val="minor"/>
      </rPr>
      <t>).</t>
    </r>
  </si>
  <si>
    <r>
      <t>Outras minerações</t>
    </r>
    <r>
      <rPr>
        <b/>
        <vertAlign val="superscript"/>
        <sz val="10"/>
        <color theme="7"/>
        <rFont val="Verdana"/>
        <family val="2"/>
        <scheme val="minor"/>
      </rPr>
      <t>2</t>
    </r>
  </si>
  <si>
    <t>1. Considera os colaboradores efetivos contratados nas categorias CLT, Programa Aprendiz e Programa Capacitar na data-base de 31 de dezembro de cada ano. Todos atuam na Região Sudeste e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t>
  </si>
  <si>
    <r>
      <t>Colaboradores por gênero e região da CSN Mineração</t>
    </r>
    <r>
      <rPr>
        <b/>
        <vertAlign val="superscript"/>
        <sz val="10"/>
        <color theme="7"/>
        <rFont val="Verdana"/>
        <family val="2"/>
        <scheme val="minor"/>
      </rPr>
      <t>1</t>
    </r>
  </si>
  <si>
    <t>Norte</t>
  </si>
  <si>
    <r>
      <t>Colaboradores por gênero e região de Outras minerações</t>
    </r>
    <r>
      <rPr>
        <b/>
        <vertAlign val="superscript"/>
        <sz val="10"/>
        <color theme="7"/>
        <rFont val="Verdana"/>
        <family val="2"/>
        <scheme val="minor"/>
      </rPr>
      <t>1</t>
    </r>
  </si>
  <si>
    <r>
      <t xml:space="preserve">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t>
    </r>
    <r>
      <rPr>
        <b/>
        <u/>
        <sz val="10"/>
        <color theme="2"/>
        <rFont val="Verdana"/>
        <family val="2"/>
        <scheme val="minor"/>
      </rPr>
      <t>clique aqui</t>
    </r>
    <r>
      <rPr>
        <sz val="10"/>
        <rFont val="Verdana"/>
        <family val="2"/>
        <scheme val="minor"/>
      </rPr>
      <t>).</t>
    </r>
  </si>
  <si>
    <r>
      <t>Contratações e desligamentos da CSN Mineração</t>
    </r>
    <r>
      <rPr>
        <b/>
        <vertAlign val="superscript"/>
        <sz val="10"/>
        <color theme="7"/>
        <rFont val="Verdana"/>
        <family val="2"/>
        <scheme val="minor"/>
      </rPr>
      <t>1</t>
    </r>
  </si>
  <si>
    <r>
      <t>Taxas de contratação e rotatividade da CSN Mineração</t>
    </r>
    <r>
      <rPr>
        <b/>
        <vertAlign val="superscript"/>
        <sz val="10"/>
        <color theme="7"/>
        <rFont val="Verdana"/>
        <family val="2"/>
        <scheme val="minor"/>
      </rPr>
      <t>1</t>
    </r>
  </si>
  <si>
    <t>1. Considera os colaboradores efetivos contratados nas categorias CLT, Programa Aprendiz e Programa Capacitar na data-base de 31 de dezembro de cada ano. Refere-se à ERSA Mineração (RO) e à Minérios Nacional (MG).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t>
  </si>
  <si>
    <r>
      <t>Contratações e desligamentos de Outras minerações</t>
    </r>
    <r>
      <rPr>
        <b/>
        <vertAlign val="superscript"/>
        <sz val="10"/>
        <color theme="7"/>
        <rFont val="Verdana"/>
        <family val="2"/>
        <scheme val="minor"/>
      </rPr>
      <t>1</t>
    </r>
  </si>
  <si>
    <r>
      <t>Média de horas de treinamento por colaborador do Segmento Mineração</t>
    </r>
    <r>
      <rPr>
        <b/>
        <vertAlign val="superscript"/>
        <sz val="10"/>
        <color theme="7"/>
        <rFont val="Verdana"/>
        <family val="2"/>
        <scheme val="minor"/>
      </rPr>
      <t>1</t>
    </r>
  </si>
  <si>
    <r>
      <t>Percentual de colaboradores submetidos a avaliação de desempenho do Segmento Mineração</t>
    </r>
    <r>
      <rPr>
        <b/>
        <vertAlign val="superscript"/>
        <sz val="10"/>
        <color theme="7"/>
        <rFont val="Verdana"/>
        <family val="2"/>
        <scheme val="minor"/>
      </rPr>
      <t>1</t>
    </r>
  </si>
  <si>
    <r>
      <t>Diversidade de gênero por nível funcional da CSN Mineração</t>
    </r>
    <r>
      <rPr>
        <b/>
        <vertAlign val="superscript"/>
        <sz val="10"/>
        <color theme="7"/>
        <rFont val="Verdana"/>
        <family val="2"/>
        <scheme val="minor"/>
      </rPr>
      <t>1</t>
    </r>
  </si>
  <si>
    <t>1. Considera os colaboradores efetivos contratados nas categorias CLT, Programa Aprendiz e Programa Capacitar na data-base de 31 de dezembro de cada ano.</t>
  </si>
  <si>
    <r>
      <t>Diversidade de faixa etária por nível funcional da CSN Mineração</t>
    </r>
    <r>
      <rPr>
        <b/>
        <vertAlign val="superscript"/>
        <sz val="10"/>
        <color theme="7"/>
        <rFont val="Verdana"/>
        <family val="2"/>
        <scheme val="minor"/>
      </rPr>
      <t>1</t>
    </r>
  </si>
  <si>
    <r>
      <t>Outras minerações</t>
    </r>
    <r>
      <rPr>
        <vertAlign val="superscript"/>
        <sz val="10"/>
        <color theme="1"/>
        <rFont val="Verdana"/>
        <family val="2"/>
        <scheme val="minor"/>
      </rPr>
      <t>1</t>
    </r>
  </si>
  <si>
    <r>
      <t>Diversidade de gênero por nível funcional de Outras minerações</t>
    </r>
    <r>
      <rPr>
        <b/>
        <vertAlign val="superscript"/>
        <sz val="10"/>
        <color theme="7"/>
        <rFont val="Verdana"/>
        <family val="2"/>
        <scheme val="minor"/>
      </rPr>
      <t>1</t>
    </r>
  </si>
  <si>
    <r>
      <t>Diversidade de faixa etária por nível funcional de Outras minerações</t>
    </r>
    <r>
      <rPr>
        <b/>
        <vertAlign val="superscript"/>
        <sz val="10"/>
        <color theme="7"/>
        <rFont val="Verdana"/>
        <family val="2"/>
        <scheme val="minor"/>
      </rPr>
      <t>1</t>
    </r>
  </si>
  <si>
    <t>1. Outras minerações refere-se à ERSA Mineração (RO) e à Minérios Nacional (MG).</t>
  </si>
  <si>
    <r>
      <t>Proporção da média salarial das mulheres em relação à dos homens por nível funcional do Segmento Mineração</t>
    </r>
    <r>
      <rPr>
        <b/>
        <vertAlign val="superscript"/>
        <sz val="10"/>
        <color theme="7"/>
        <rFont val="Verdana"/>
        <family val="2"/>
        <scheme val="minor"/>
      </rPr>
      <t>1</t>
    </r>
  </si>
  <si>
    <r>
      <t>Indicadores de saúde e segurança da CSN Mineração</t>
    </r>
    <r>
      <rPr>
        <b/>
        <vertAlign val="superscript"/>
        <sz val="10"/>
        <color theme="7"/>
        <rFont val="Verdana"/>
        <family val="2"/>
        <scheme val="minor"/>
      </rPr>
      <t>1</t>
    </r>
  </si>
  <si>
    <t>Indicadores de saúde e segurança conforme padrão OSHA da CSN Mineração</t>
  </si>
  <si>
    <t>Número de incidentes registráveis em minas</t>
  </si>
  <si>
    <r>
      <t>Taxa de frequência de acidentes fatais</t>
    </r>
    <r>
      <rPr>
        <vertAlign val="superscript"/>
        <sz val="10"/>
        <color theme="1"/>
        <rFont val="Verdana"/>
        <family val="2"/>
        <scheme val="minor"/>
      </rPr>
      <t>1</t>
    </r>
  </si>
  <si>
    <r>
      <t>Indicadores de saúde e segurança de Outras minerações</t>
    </r>
    <r>
      <rPr>
        <b/>
        <vertAlign val="superscript"/>
        <sz val="10"/>
        <color theme="7"/>
        <rFont val="Verdana"/>
        <family val="2"/>
        <scheme val="minor"/>
      </rPr>
      <t>1</t>
    </r>
  </si>
  <si>
    <t>Horas de treinamento em saúde, segurança e preparação para emergências</t>
  </si>
  <si>
    <t>Média de horas de treinamento em saúde, segurança e preparação para emergências</t>
  </si>
  <si>
    <r>
      <t>Taxa de frequência de incidentes registráveis em minas</t>
    </r>
    <r>
      <rPr>
        <vertAlign val="superscript"/>
        <sz val="10"/>
        <color theme="1"/>
        <rFont val="Verdana"/>
        <family val="2"/>
        <scheme val="minor"/>
      </rPr>
      <t>1</t>
    </r>
  </si>
  <si>
    <r>
      <t>Indicadores de saúde e segurança conforme padrão OSHA de Outras minerações</t>
    </r>
    <r>
      <rPr>
        <b/>
        <vertAlign val="superscript"/>
        <sz val="10"/>
        <color theme="7"/>
        <rFont val="Verdana"/>
        <family val="2"/>
        <scheme val="minor"/>
      </rPr>
      <t>1</t>
    </r>
  </si>
  <si>
    <t>Indicadores de fornecedores do Segmento Mineração</t>
  </si>
  <si>
    <r>
      <t>Outras minerações</t>
    </r>
    <r>
      <rPr>
        <b/>
        <vertAlign val="superscript"/>
        <sz val="10"/>
        <color theme="7"/>
        <rFont val="Verdana"/>
        <family val="2"/>
        <scheme val="minor"/>
      </rPr>
      <t>1</t>
    </r>
  </si>
  <si>
    <t>Avaliação de aspectos sociais na contratação de fornecedores do Segmento Mineração</t>
  </si>
  <si>
    <r>
      <t>Energia gerada pelo consumo de combustíveis e aquisição de eletricidade do Segmento Mineração (GJ)</t>
    </r>
    <r>
      <rPr>
        <b/>
        <vertAlign val="superscript"/>
        <sz val="10"/>
        <color theme="7"/>
        <rFont val="Verdana"/>
        <family val="2"/>
        <scheme val="minor"/>
      </rPr>
      <t>1</t>
    </r>
  </si>
  <si>
    <t>Intensidade energética do Segmento Mineração</t>
  </si>
  <si>
    <r>
      <t>Consumo de energia (GJ) dividido por tonelada de minério produzido</t>
    </r>
    <r>
      <rPr>
        <vertAlign val="superscript"/>
        <sz val="10"/>
        <color theme="1"/>
        <rFont val="Verdana"/>
        <family val="2"/>
        <scheme val="minor"/>
      </rPr>
      <t>1</t>
    </r>
  </si>
  <si>
    <r>
      <t>Emissões brutas de GEE do Segmento Mineração (tCO</t>
    </r>
    <r>
      <rPr>
        <b/>
        <vertAlign val="subscript"/>
        <sz val="10"/>
        <color theme="7"/>
        <rFont val="Verdana"/>
        <family val="2"/>
        <scheme val="minor"/>
      </rPr>
      <t>2</t>
    </r>
    <r>
      <rPr>
        <b/>
        <sz val="10"/>
        <color theme="7"/>
        <rFont val="Verdana"/>
        <family val="2"/>
        <scheme val="minor"/>
      </rPr>
      <t>e)</t>
    </r>
  </si>
  <si>
    <r>
      <t>Emissões biogênicas de GEE do Segmento Mineração (tCO</t>
    </r>
    <r>
      <rPr>
        <b/>
        <vertAlign val="subscript"/>
        <sz val="10"/>
        <color theme="7"/>
        <rFont val="Verdana"/>
        <family val="2"/>
        <scheme val="minor"/>
      </rPr>
      <t>2</t>
    </r>
    <r>
      <rPr>
        <b/>
        <sz val="10"/>
        <color theme="7"/>
        <rFont val="Verdana"/>
        <family val="2"/>
        <scheme val="minor"/>
      </rPr>
      <t>e)</t>
    </r>
  </si>
  <si>
    <t>Produção de minério de ferro (toneladas)</t>
  </si>
  <si>
    <r>
      <t>Emissão escopos 1 e 2 (kgCO</t>
    </r>
    <r>
      <rPr>
        <vertAlign val="subscript"/>
        <sz val="10"/>
        <color theme="1"/>
        <rFont val="Verdana"/>
        <family val="2"/>
        <scheme val="minor"/>
      </rPr>
      <t>2</t>
    </r>
    <r>
      <rPr>
        <sz val="10"/>
        <color theme="1"/>
        <rFont val="Verdana"/>
        <family val="2"/>
        <scheme val="minor"/>
      </rPr>
      <t>e)</t>
    </r>
  </si>
  <si>
    <r>
      <t>Intensidade de emissões de GEE (kgCO</t>
    </r>
    <r>
      <rPr>
        <b/>
        <vertAlign val="subscript"/>
        <sz val="10"/>
        <color theme="1"/>
        <rFont val="Verdana"/>
        <family val="2"/>
        <scheme val="minor"/>
      </rPr>
      <t>2</t>
    </r>
    <r>
      <rPr>
        <b/>
        <sz val="10"/>
        <color theme="1"/>
        <rFont val="Verdana"/>
        <family val="2"/>
        <scheme val="minor"/>
      </rPr>
      <t>e/tonelada de minério produzido)</t>
    </r>
  </si>
  <si>
    <t>Indicadores de energia do Segmento Mineração</t>
  </si>
  <si>
    <t>Água pluvial</t>
  </si>
  <si>
    <r>
      <t>Captação de água por fonte do Segmento Mineração (megalitros)</t>
    </r>
    <r>
      <rPr>
        <b/>
        <vertAlign val="superscript"/>
        <sz val="10"/>
        <color theme="7"/>
        <rFont val="Verdana"/>
        <family val="2"/>
        <scheme val="minor"/>
      </rPr>
      <t>1</t>
    </r>
  </si>
  <si>
    <r>
      <t>Descarte de água por fonte do Segmento Mineração (megalitros)</t>
    </r>
    <r>
      <rPr>
        <b/>
        <vertAlign val="superscript"/>
        <sz val="10"/>
        <color theme="7"/>
        <rFont val="Verdana"/>
        <family val="2"/>
        <scheme val="minor"/>
      </rPr>
      <t>1</t>
    </r>
  </si>
  <si>
    <t>CSN Mineração - Novo Plataforma</t>
  </si>
  <si>
    <t>CSN Mineração - Basílica</t>
  </si>
  <si>
    <t>CMIN - EMMA 1 - Bairro Plataforma</t>
  </si>
  <si>
    <t>CSN Mineração - Bairro Casa de Pedra</t>
  </si>
  <si>
    <t>CSN Mineração - Bairro Cristo Rei</t>
  </si>
  <si>
    <t>CSN Mineração - Bairro Esmeril</t>
  </si>
  <si>
    <t xml:space="preserve">TECAR - Vila Califórnia </t>
  </si>
  <si>
    <t>TECAR - Vila Aparecida</t>
  </si>
  <si>
    <t>TECAR - Brisamar</t>
  </si>
  <si>
    <t>TECAR - Sítio Terezinha</t>
  </si>
  <si>
    <t>Resíduo contaminado</t>
  </si>
  <si>
    <t>Escória</t>
  </si>
  <si>
    <t>Total de resíduos não minerais gerados</t>
  </si>
  <si>
    <t>Resíduos perigosos destinados para tratamento</t>
  </si>
  <si>
    <t>Barragens e coprodutos minerais</t>
  </si>
  <si>
    <t>Total de rejeito gerado (toneladas)</t>
  </si>
  <si>
    <t>Total de estéril gerado (toneladas)</t>
  </si>
  <si>
    <t>Método de construção</t>
  </si>
  <si>
    <t>Classificação de consequência da estrutura</t>
  </si>
  <si>
    <t>Data mais recente de inspeção técnica independente</t>
  </si>
  <si>
    <t>Conclusões materiais e medidas de mitigação</t>
  </si>
  <si>
    <t>Existência de plano específico de preparação e resposta a emergências</t>
  </si>
  <si>
    <t>Status operacional</t>
  </si>
  <si>
    <t>Inativa</t>
  </si>
  <si>
    <t>Método à jusante</t>
  </si>
  <si>
    <t>Método à montante</t>
  </si>
  <si>
    <t>Baixa</t>
  </si>
  <si>
    <t>Significativa</t>
  </si>
  <si>
    <t>Não houve</t>
  </si>
  <si>
    <t>Sim</t>
  </si>
  <si>
    <t>Barragem B2 (MG)</t>
  </si>
  <si>
    <t>Barragem Casa de Pedra (MG)</t>
  </si>
  <si>
    <t>Barragem B4 (MG)</t>
  </si>
  <si>
    <t>Barragem do Vigia (MG)</t>
  </si>
  <si>
    <t>Barragem B2A (MG)</t>
  </si>
  <si>
    <t>Segmento</t>
  </si>
  <si>
    <t>Operação portuária - TECAR</t>
  </si>
  <si>
    <t>Casa de Pedra</t>
  </si>
  <si>
    <t>Complexo Pires</t>
  </si>
  <si>
    <t>Minérios Nacional (Fernandinho)</t>
  </si>
  <si>
    <t>Localização em relação à Unidade de Conservação</t>
  </si>
  <si>
    <t>1. O reporte deste conteúdo GRI utiliza como principal fonte de informação o Sistema Nacional de Unidades de Conservação (SNUC), além de bancos de dados estaduais e municipais, quando disponíveis.</t>
  </si>
  <si>
    <t>Minas Gerais</t>
  </si>
  <si>
    <t>Minas Gerais e Rondônia</t>
  </si>
  <si>
    <t>1. As áreas de recuperação reportadas ainda se encontram em estado de desenvolvimento ou aguardam o aceite formal pelo órgão ambiental.
2. Outras minerações refere-se à ERSA Mineração (RO) e à Minérios Nacional (MG).</t>
  </si>
  <si>
    <t>Não há registro nas operações do Segmento Mineração (CSN Mineração, Minérios Nacional e ERSA Mineração) de nenhum incidente significativo relacionado à gestão de materiais perigosos e resíduos.</t>
  </si>
  <si>
    <t>Não foram registradas greves ou bloqueios significativos (que envolvam pelo menos mil trabalhadores e com duração de pelo menos 1 dia) no último triênio em nenhuma das unidades do Segmento Mineração (CSN Mineração, Minérios Nacional e ERSA Mineração).</t>
  </si>
  <si>
    <t>Outras minerações - ERSA Mineração</t>
  </si>
  <si>
    <t>Ersa Mineração</t>
  </si>
  <si>
    <r>
      <t>Outras minerações</t>
    </r>
    <r>
      <rPr>
        <vertAlign val="superscript"/>
        <sz val="10"/>
        <color theme="1"/>
        <rFont val="Verdana"/>
        <family val="2"/>
        <scheme val="minor"/>
      </rPr>
      <t>2</t>
    </r>
  </si>
  <si>
    <r>
      <t>Operação</t>
    </r>
    <r>
      <rPr>
        <b/>
        <vertAlign val="superscript"/>
        <sz val="10"/>
        <color theme="7"/>
        <rFont val="Verdana"/>
        <family val="2"/>
        <scheme val="minor"/>
      </rPr>
      <t>1</t>
    </r>
  </si>
  <si>
    <r>
      <t>Inventário de estruturas de disposição de rejeitos da CSN Mineração</t>
    </r>
    <r>
      <rPr>
        <b/>
        <vertAlign val="superscript"/>
        <sz val="10"/>
        <color theme="7"/>
        <rFont val="Verdana"/>
        <family val="2"/>
        <scheme val="minor"/>
      </rPr>
      <t>1</t>
    </r>
  </si>
  <si>
    <t>1. Fornecedores locais são considerados aqueles que estão alocados dentro dos estados brasileiros em que a CSN possui operação.
2. Outras minerações refere-se à ERSA Mineração (RO) e à Minérios Nacional (MG).</t>
  </si>
  <si>
    <r>
      <t>Percentual de gastos com fornecedores locais</t>
    </r>
    <r>
      <rPr>
        <b/>
        <vertAlign val="superscript"/>
        <sz val="10"/>
        <color theme="7"/>
        <rFont val="Verdana"/>
        <family val="2"/>
        <scheme val="minor"/>
      </rPr>
      <t>1</t>
    </r>
    <r>
      <rPr>
        <b/>
        <sz val="10"/>
        <color theme="7"/>
        <rFont val="Verdana"/>
        <family val="2"/>
        <scheme val="minor"/>
      </rPr>
      <t xml:space="preserve"> do Segmento Mineração</t>
    </r>
  </si>
  <si>
    <t>Consumo de materiais do Segmento Mineração (toneladas)</t>
  </si>
  <si>
    <t>Indicadores de produção do Segmento Mineração</t>
  </si>
  <si>
    <t>Produção total de minérios metálicos (toneladas)</t>
  </si>
  <si>
    <t>Produção total de produtos metálicos acabados (toneladas)</t>
  </si>
  <si>
    <t>Força de trabalho do Segmento Mineração</t>
  </si>
  <si>
    <t>Empregados diretos</t>
  </si>
  <si>
    <t>Casos de não conformidade do Segmento Cimentos</t>
  </si>
  <si>
    <t>Segmento Cimentos</t>
  </si>
  <si>
    <r>
      <t>Contratações e desligamentos do Segmento Cimentos</t>
    </r>
    <r>
      <rPr>
        <b/>
        <vertAlign val="superscript"/>
        <sz val="10"/>
        <color theme="5"/>
        <rFont val="Verdana"/>
        <family val="2"/>
        <scheme val="minor"/>
      </rPr>
      <t>1</t>
    </r>
  </si>
  <si>
    <t>1. Considera os colaboradores efetivos nas categorias CLT, Programa Aprendiz e Programa Capacitar. Refere-se à ERSA Mineração (RO) e à Minérios Naconal (MG).
2. A taxa de contratação é calculada como o número de admitidos no ano sobre o headcount no encerramento do ano.
3. A taxa de rotatividade é calculada como o número de desligados no ano sobre o headcount no encerramento do ano.</t>
  </si>
  <si>
    <r>
      <t>Taxas de contratação e rotatividade do Segmento Cimentos</t>
    </r>
    <r>
      <rPr>
        <b/>
        <vertAlign val="superscript"/>
        <sz val="10"/>
        <color theme="5"/>
        <rFont val="Verdana"/>
        <family val="2"/>
        <scheme val="minor"/>
      </rPr>
      <t>1</t>
    </r>
  </si>
  <si>
    <r>
      <t>Média de horas de treinamento por colaborador do Segmento Cimentos</t>
    </r>
    <r>
      <rPr>
        <b/>
        <vertAlign val="superscript"/>
        <sz val="10"/>
        <color theme="5"/>
        <rFont val="Verdana"/>
        <family val="2"/>
        <scheme val="minor"/>
      </rPr>
      <t>1</t>
    </r>
  </si>
  <si>
    <r>
      <t>Percentual de colaboradores submetidos a avaliação de desempenho do Segmento Cimentos</t>
    </r>
    <r>
      <rPr>
        <b/>
        <vertAlign val="superscript"/>
        <sz val="10"/>
        <color theme="5"/>
        <rFont val="Verdana"/>
        <family val="2"/>
        <scheme val="minor"/>
      </rPr>
      <t>1</t>
    </r>
  </si>
  <si>
    <r>
      <t>Diversidade de gênero por nível funcional do Segmento Cimentos</t>
    </r>
    <r>
      <rPr>
        <b/>
        <vertAlign val="superscript"/>
        <sz val="10"/>
        <color theme="5"/>
        <rFont val="Verdana"/>
        <family val="2"/>
        <scheme val="minor"/>
      </rPr>
      <t>1</t>
    </r>
  </si>
  <si>
    <r>
      <t>Diversidade de faixa etária por nível funcional do Segmento Cimentos</t>
    </r>
    <r>
      <rPr>
        <b/>
        <vertAlign val="superscript"/>
        <sz val="10"/>
        <color theme="5"/>
        <rFont val="Verdana"/>
        <family val="2"/>
        <scheme val="minor"/>
      </rPr>
      <t>1</t>
    </r>
  </si>
  <si>
    <r>
      <t>Proporção da média salarial das mulheres em relação à dos homens por nível funcional do Segmento Cimentos</t>
    </r>
    <r>
      <rPr>
        <b/>
        <vertAlign val="superscript"/>
        <sz val="10"/>
        <color theme="5"/>
        <rFont val="Verdana"/>
        <family val="2"/>
        <scheme val="minor"/>
      </rPr>
      <t>1</t>
    </r>
  </si>
  <si>
    <t>Direitos humanos</t>
  </si>
  <si>
    <t>As unidades do Segmento Mineração (CSN Mineração, Minérios Nacional e ERSA Mineração) não estão localizadas ou próximas de áreas de conflito ativo.
O reporte deste indicador utiliza as definições oficiais do Upssala Conflict Data Program (UCDP): “A conflict, both state-based and non-state, is deemed to be active if there are at least 25 battle-related deaths per calendar year in one of the conflict’s dyads.”</t>
  </si>
  <si>
    <t>Não foram identificadas terras indígenas dentro ou próximas (raio de 5km) das operações do Segmento Mineração (CSN Mineração, Minérios Nacional e ERSA Mineração).
O reporte deste indicador utiliza como fonte de informações os dados oficiais disponíveis no site da Fundação Nacional dos Povos Indígenas.</t>
  </si>
  <si>
    <r>
      <t xml:space="preserve">Atualmente, a avaliação de riscos relacionados a aspectos de direitos humanos está incorporada ao Programa de Compliance do Grupo CSN,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 </t>
    </r>
    <r>
      <rPr>
        <b/>
        <u/>
        <sz val="10"/>
        <color theme="2"/>
        <rFont val="Verdana"/>
        <family val="2"/>
        <scheme val="minor"/>
      </rPr>
      <t>clique aqui</t>
    </r>
    <r>
      <rPr>
        <sz val="10"/>
        <rFont val="Verdana"/>
        <family val="2"/>
        <scheme val="minor"/>
      </rPr>
      <t>).</t>
    </r>
  </si>
  <si>
    <t>Indicadores de saúde e segurança conforme padrão OSHA do Segmento Cimentos</t>
  </si>
  <si>
    <t>SASB EM-CM-320a.2 | Número de casos notificados de silicose</t>
  </si>
  <si>
    <t>Não houve registro de nenhum caso de silicose entre colaboradores, terceiros e ex-colaboradores da CSN Cimentos.</t>
  </si>
  <si>
    <t>Comunidades locais</t>
  </si>
  <si>
    <t>Não foi registrado nenhum atraso por motivos não técnicos nas operações do Segmento Mineração (CSN Mineração, Minérios Nacional e ERSA Mineração) em 2023.</t>
  </si>
  <si>
    <r>
      <t>Indicadores de saúde e segurança do Segmento Cimentos</t>
    </r>
    <r>
      <rPr>
        <b/>
        <vertAlign val="superscript"/>
        <sz val="10"/>
        <color theme="5"/>
        <rFont val="Verdana"/>
        <family val="2"/>
        <scheme val="minor"/>
      </rPr>
      <t>1</t>
    </r>
  </si>
  <si>
    <r>
      <t>Avaliação de aspectos ambientais na contratação de fornecedores do Segmento Siderurgia</t>
    </r>
    <r>
      <rPr>
        <b/>
        <vertAlign val="superscript"/>
        <sz val="10"/>
        <color theme="4"/>
        <rFont val="Verdana"/>
        <family val="2"/>
        <scheme val="minor"/>
      </rPr>
      <t>1</t>
    </r>
  </si>
  <si>
    <r>
      <t>Avaliação de aspectos ambientais na contratação de fornecedores do Segmento Mineração</t>
    </r>
    <r>
      <rPr>
        <b/>
        <vertAlign val="superscript"/>
        <sz val="10"/>
        <color theme="7"/>
        <rFont val="Verdana"/>
        <family val="2"/>
        <scheme val="minor"/>
      </rPr>
      <t>1</t>
    </r>
  </si>
  <si>
    <r>
      <t>Avaliação de aspectos ambientais na contratação de fornecedores do Segmento Cimentos</t>
    </r>
    <r>
      <rPr>
        <b/>
        <vertAlign val="superscript"/>
        <sz val="10"/>
        <color theme="5"/>
        <rFont val="Verdana"/>
        <family val="2"/>
        <scheme val="minor"/>
      </rPr>
      <t>1</t>
    </r>
  </si>
  <si>
    <t>Avaliação de aspectos sociais na contratação de fornecedores do Segmento Cimentos</t>
  </si>
  <si>
    <r>
      <t>Energia gerada pelo consumo de combustíveis e aquisição de eletricidade do Segmento Cimentos (GJ)</t>
    </r>
    <r>
      <rPr>
        <b/>
        <vertAlign val="superscript"/>
        <sz val="10"/>
        <color theme="5"/>
        <rFont val="Verdana"/>
        <family val="2"/>
        <scheme val="minor"/>
      </rPr>
      <t>1</t>
    </r>
  </si>
  <si>
    <t>Carvão sub-betuminoso</t>
  </si>
  <si>
    <t>Coque de petróleo</t>
  </si>
  <si>
    <t>Intensidade energética do Segmento Cimentos</t>
  </si>
  <si>
    <r>
      <t>Consumo de energia (kWh) dividido por tonelada de cimento</t>
    </r>
    <r>
      <rPr>
        <vertAlign val="superscript"/>
        <sz val="10"/>
        <color theme="1"/>
        <rFont val="Verdana"/>
        <family val="2"/>
        <scheme val="minor"/>
      </rPr>
      <t>1</t>
    </r>
  </si>
  <si>
    <t>1. Segundo metodologia da Global Cement and Concrete Association (GCCA).</t>
  </si>
  <si>
    <r>
      <t>Consumo de energia (kWh) dividido por tonelada de cimentício</t>
    </r>
    <r>
      <rPr>
        <vertAlign val="superscript"/>
        <sz val="10"/>
        <color theme="1"/>
        <rFont val="Verdana"/>
        <family val="2"/>
        <scheme val="minor"/>
      </rPr>
      <t>1</t>
    </r>
  </si>
  <si>
    <r>
      <t>Consumo de energia (MJ) dividido por tonelada de clínquer</t>
    </r>
    <r>
      <rPr>
        <vertAlign val="superscript"/>
        <sz val="10"/>
        <color theme="1"/>
        <rFont val="Verdana"/>
        <family val="2"/>
        <scheme val="minor"/>
      </rPr>
      <t>1</t>
    </r>
  </si>
  <si>
    <r>
      <t>Emissões brutas de GEE do Segmento Cimentos (tCO</t>
    </r>
    <r>
      <rPr>
        <b/>
        <vertAlign val="subscript"/>
        <sz val="10"/>
        <color theme="5"/>
        <rFont val="Verdana"/>
        <family val="2"/>
        <scheme val="minor"/>
      </rPr>
      <t>2</t>
    </r>
    <r>
      <rPr>
        <b/>
        <sz val="10"/>
        <color theme="5"/>
        <rFont val="Verdana"/>
        <family val="2"/>
        <scheme val="minor"/>
      </rPr>
      <t>e)</t>
    </r>
  </si>
  <si>
    <r>
      <t>Emissões biogênicas de GEE do Segmento Cimentos (tCO</t>
    </r>
    <r>
      <rPr>
        <b/>
        <vertAlign val="subscript"/>
        <sz val="10"/>
        <color theme="5"/>
        <rFont val="Verdana"/>
        <family val="2"/>
        <scheme val="minor"/>
      </rPr>
      <t>2</t>
    </r>
    <r>
      <rPr>
        <b/>
        <sz val="10"/>
        <color theme="5"/>
        <rFont val="Verdana"/>
        <family val="2"/>
        <scheme val="minor"/>
      </rPr>
      <t>e)</t>
    </r>
  </si>
  <si>
    <t>Indicadores de intensidade de emissões de GEE relacionados à Global Cement and Concrete Association (GCCA)</t>
  </si>
  <si>
    <r>
      <t>Indicador CSI 71 – Emissões absolutas diretas (tCO</t>
    </r>
    <r>
      <rPr>
        <vertAlign val="subscript"/>
        <sz val="10"/>
        <color theme="1"/>
        <rFont val="Verdana"/>
        <family val="2"/>
        <scheme val="minor"/>
      </rPr>
      <t>2</t>
    </r>
    <r>
      <rPr>
        <sz val="10"/>
        <color theme="1"/>
        <rFont val="Verdana"/>
        <family val="2"/>
        <scheme val="minor"/>
      </rPr>
      <t>e)</t>
    </r>
  </si>
  <si>
    <r>
      <t>Indicador CSI 74 – Emissão específica por cimentício (kgCO</t>
    </r>
    <r>
      <rPr>
        <b/>
        <vertAlign val="subscript"/>
        <sz val="10"/>
        <color theme="1"/>
        <rFont val="Verdana"/>
        <family val="2"/>
        <scheme val="minor"/>
      </rPr>
      <t>2</t>
    </r>
    <r>
      <rPr>
        <b/>
        <sz val="10"/>
        <color theme="1"/>
        <rFont val="Verdana"/>
        <family val="2"/>
        <scheme val="minor"/>
      </rPr>
      <t>/ton. cimentício)</t>
    </r>
  </si>
  <si>
    <r>
      <t>Indicador CSI 75 – Emissão específica por cimento (kgCO</t>
    </r>
    <r>
      <rPr>
        <b/>
        <vertAlign val="subscript"/>
        <sz val="10"/>
        <color theme="1"/>
        <rFont val="Verdana"/>
        <family val="2"/>
        <scheme val="minor"/>
      </rPr>
      <t>2</t>
    </r>
    <r>
      <rPr>
        <b/>
        <sz val="10"/>
        <color theme="1"/>
        <rFont val="Verdana"/>
        <family val="2"/>
        <scheme val="minor"/>
      </rPr>
      <t>/ton. cimento)</t>
    </r>
  </si>
  <si>
    <t>Indicador CSI 92 – Fator de clínquer (%)</t>
  </si>
  <si>
    <t>Indicador CSI 93 – Consumo específico de energia por clínquer produzido (MJ/ton. clínquer)</t>
  </si>
  <si>
    <t>Indicador CSI 21a – Total de produtos cimentícios (tonelada)</t>
  </si>
  <si>
    <t>Indicador CSI 21b – Total de produtos cimento (tonelada)</t>
  </si>
  <si>
    <r>
      <t>Emissões brutas de escopo 1 por tupo de gás do Segmento Cimentos (tCO</t>
    </r>
    <r>
      <rPr>
        <b/>
        <vertAlign val="subscript"/>
        <sz val="10"/>
        <color theme="5"/>
        <rFont val="Verdana"/>
        <family val="2"/>
        <scheme val="minor"/>
      </rPr>
      <t>2</t>
    </r>
    <r>
      <rPr>
        <b/>
        <sz val="10"/>
        <color theme="5"/>
        <rFont val="Verdana"/>
        <family val="2"/>
        <scheme val="minor"/>
      </rPr>
      <t>e)</t>
    </r>
  </si>
  <si>
    <t>Consumo de energia de fontes alternativas (GJ)</t>
  </si>
  <si>
    <t>Percentual de energia de fontes alternativas</t>
  </si>
  <si>
    <t>Indicadores de energia do Segmento Cimentos</t>
  </si>
  <si>
    <r>
      <t>Captação de água por fonte do Segmento Cimentos (megalitros)</t>
    </r>
    <r>
      <rPr>
        <b/>
        <vertAlign val="superscript"/>
        <sz val="10"/>
        <color theme="5"/>
        <rFont val="Verdana"/>
        <family val="2"/>
        <scheme val="minor"/>
      </rPr>
      <t>1</t>
    </r>
  </si>
  <si>
    <t>Emissões atmosféricas não GEE do Segmento Cimentos (toneladas)</t>
  </si>
  <si>
    <t xml:space="preserve"> </t>
  </si>
  <si>
    <t>Captação total de água doce (mil metros cúbicos)</t>
  </si>
  <si>
    <t>Captação de água doce em áreas com estresse hídrico (mil metros cúbicos)</t>
  </si>
  <si>
    <t>Consumo de água em áreas com estresse hídrico</t>
  </si>
  <si>
    <t>Percentual da captação em áreas com estresse hídrico</t>
  </si>
  <si>
    <t>Percentual do consumo em áreas com estresse hídrico</t>
  </si>
  <si>
    <t>Percentual de água recirculada</t>
  </si>
  <si>
    <t>Indicadores de resíduos do Segmento Cimentos</t>
  </si>
  <si>
    <t>Percentual de resíduos perigosos</t>
  </si>
  <si>
    <t>Percentual de resíduos destinados para reciclagem</t>
  </si>
  <si>
    <t>Próxima (raio de até 5 km) da APP do Canal do Martins</t>
  </si>
  <si>
    <t>Próxima (raio de até 5 km) do Parque Ecológico da Cachoeira e da RPPN Poço Fundo</t>
  </si>
  <si>
    <t>Próxima (raio de até 5 km) do Parque Ecológico da Cachoeira</t>
  </si>
  <si>
    <t xml:space="preserve">Sobreposta à Floresta Nacional do Jamari </t>
  </si>
  <si>
    <t>Sobreposta à APA Sul (Região Metropolitana de Belo Horizonte)</t>
  </si>
  <si>
    <t>Próxima (raio de até 5 km) do Parque Estadual da Lapa Grande</t>
  </si>
  <si>
    <t>Próxima (raio de até 5 km) da APA Várzea do Tietê - Parque Ecológico Barueri</t>
  </si>
  <si>
    <t>Sobreposta à APA Cajamar</t>
  </si>
  <si>
    <t>Sobreposta à APA Sistema Cantareira e próxima (raio de até 5 km) do Parque Estadual da Cantareira</t>
  </si>
  <si>
    <r>
      <t>Operação</t>
    </r>
    <r>
      <rPr>
        <b/>
        <vertAlign val="superscript"/>
        <sz val="10"/>
        <color theme="5"/>
        <rFont val="Verdana"/>
        <family val="2"/>
        <scheme val="minor"/>
      </rPr>
      <t>1</t>
    </r>
  </si>
  <si>
    <t>Minas Gerais, Goiás, Paraíba, Rio de Janeiro e São Paulo</t>
  </si>
  <si>
    <t>Áreas perturbadas pelas operações do Segmento Cimentos</t>
  </si>
  <si>
    <t>Área total perturbada (hectares)</t>
  </si>
  <si>
    <t>Área perturbada em processo de restauração (hectares)</t>
  </si>
  <si>
    <t>Percentual de áreas perturbadas em restauração</t>
  </si>
  <si>
    <t>Atividades de restauração promovidas no período</t>
  </si>
  <si>
    <t>Processos de conformação de relevo na cava em recuperação e condução natural de espécies de flora.</t>
  </si>
  <si>
    <r>
      <t>Percentual de gastos com fornecedores locais</t>
    </r>
    <r>
      <rPr>
        <b/>
        <vertAlign val="superscript"/>
        <sz val="10"/>
        <color theme="5"/>
        <rFont val="Verdana"/>
        <family val="2"/>
        <scheme val="minor"/>
      </rPr>
      <t>1</t>
    </r>
    <r>
      <rPr>
        <b/>
        <sz val="10"/>
        <color theme="5"/>
        <rFont val="Verdana"/>
        <family val="2"/>
        <scheme val="minor"/>
      </rPr>
      <t xml:space="preserve"> do Segmento Cimentos</t>
    </r>
  </si>
  <si>
    <t>Consumo de materiais do Segmento Cimentos (toneladas)</t>
  </si>
  <si>
    <t>Produção total de cimento (toneladas)</t>
  </si>
  <si>
    <t>1. Dados com base na metodologia da Global Cement and Concrete Association (GCCA). Em 2022, inclui os dados da CSN Alhandra.</t>
  </si>
  <si>
    <r>
      <t>Indicadores de produção do Segmento Cimentos</t>
    </r>
    <r>
      <rPr>
        <b/>
        <vertAlign val="superscript"/>
        <sz val="10"/>
        <color theme="5"/>
        <rFont val="Verdana"/>
        <family val="2"/>
        <scheme val="minor"/>
      </rPr>
      <t>1</t>
    </r>
  </si>
  <si>
    <t>Segmento Logística</t>
  </si>
  <si>
    <r>
      <t>Contratações e desligamentos do Segmento Logística</t>
    </r>
    <r>
      <rPr>
        <b/>
        <vertAlign val="superscript"/>
        <sz val="10"/>
        <color theme="8"/>
        <rFont val="Verdana"/>
        <family val="2"/>
        <scheme val="minor"/>
      </rPr>
      <t>1</t>
    </r>
  </si>
  <si>
    <r>
      <t>Taxas de contratação e rotatividade do Segmento Logística</t>
    </r>
    <r>
      <rPr>
        <b/>
        <vertAlign val="superscript"/>
        <sz val="10"/>
        <color theme="8"/>
        <rFont val="Verdana"/>
        <family val="2"/>
        <scheme val="minor"/>
      </rPr>
      <t>1</t>
    </r>
  </si>
  <si>
    <r>
      <t>Média de horas de treinamento por colaborador do Segmento Logística</t>
    </r>
    <r>
      <rPr>
        <b/>
        <vertAlign val="superscript"/>
        <sz val="10"/>
        <color theme="8"/>
        <rFont val="Verdana"/>
        <family val="2"/>
        <scheme val="minor"/>
      </rPr>
      <t>1</t>
    </r>
  </si>
  <si>
    <r>
      <t>Percentual de colaboradores submetidos a avaliação de desempenho do Segmento Logística</t>
    </r>
    <r>
      <rPr>
        <b/>
        <vertAlign val="superscript"/>
        <sz val="10"/>
        <color theme="8"/>
        <rFont val="Verdana"/>
        <family val="2"/>
        <scheme val="minor"/>
      </rPr>
      <t>1</t>
    </r>
  </si>
  <si>
    <r>
      <t>Diversidade de gênero por nível funcional do Segmento Logística</t>
    </r>
    <r>
      <rPr>
        <b/>
        <vertAlign val="superscript"/>
        <sz val="10"/>
        <color theme="8"/>
        <rFont val="Verdana"/>
        <family val="2"/>
        <scheme val="minor"/>
      </rPr>
      <t>1</t>
    </r>
  </si>
  <si>
    <r>
      <t>Diversidade de faixa etária por nível funcional do Segmento Logística</t>
    </r>
    <r>
      <rPr>
        <b/>
        <vertAlign val="superscript"/>
        <sz val="10"/>
        <color theme="8"/>
        <rFont val="Verdana"/>
        <family val="2"/>
        <scheme val="minor"/>
      </rPr>
      <t>1</t>
    </r>
  </si>
  <si>
    <r>
      <t>Proporção da média salarial das mulheres em relação à dos homens por nível funcional do Segmento Logística</t>
    </r>
    <r>
      <rPr>
        <b/>
        <vertAlign val="superscript"/>
        <sz val="10"/>
        <color theme="8"/>
        <rFont val="Verdana"/>
        <family val="2"/>
        <scheme val="minor"/>
      </rPr>
      <t>1</t>
    </r>
  </si>
  <si>
    <r>
      <t>Indicadores de saúde e segurança do Segmento Logística</t>
    </r>
    <r>
      <rPr>
        <b/>
        <vertAlign val="superscript"/>
        <sz val="10"/>
        <color theme="8"/>
        <rFont val="Verdana"/>
        <family val="2"/>
        <scheme val="minor"/>
      </rPr>
      <t>1</t>
    </r>
  </si>
  <si>
    <t>Indicadores de fornecedores do Segmento Logística</t>
  </si>
  <si>
    <r>
      <t>Avaliação de aspectos ambientais na contratação de fornecedores do Segmento Logística</t>
    </r>
    <r>
      <rPr>
        <b/>
        <vertAlign val="superscript"/>
        <sz val="10"/>
        <color theme="8"/>
        <rFont val="Verdana"/>
        <family val="2"/>
        <scheme val="minor"/>
      </rPr>
      <t>1</t>
    </r>
  </si>
  <si>
    <t>Avaliação de aspectos sociais na contratação de fornecedores do Segmento Logística</t>
  </si>
  <si>
    <r>
      <t>Energia gerada pelo consumo de combustíveis e aquisição de eletricidade do Segmento Logística (GJ)</t>
    </r>
    <r>
      <rPr>
        <b/>
        <vertAlign val="superscript"/>
        <sz val="10"/>
        <color theme="8"/>
        <rFont val="Verdana"/>
        <family val="2"/>
        <scheme val="minor"/>
      </rPr>
      <t>1</t>
    </r>
  </si>
  <si>
    <r>
      <t>Emissões biogênicas de GEE do Segmento Logística (tCO</t>
    </r>
    <r>
      <rPr>
        <b/>
        <vertAlign val="subscript"/>
        <sz val="10"/>
        <color theme="8"/>
        <rFont val="Verdana"/>
        <family val="2"/>
        <scheme val="minor"/>
      </rPr>
      <t>2</t>
    </r>
    <r>
      <rPr>
        <b/>
        <sz val="10"/>
        <color theme="8"/>
        <rFont val="Verdana"/>
        <family val="2"/>
        <scheme val="minor"/>
      </rPr>
      <t>e)</t>
    </r>
  </si>
  <si>
    <r>
      <t>Emissões brutas de GEE do Segmento Logística (tCO</t>
    </r>
    <r>
      <rPr>
        <b/>
        <vertAlign val="subscript"/>
        <sz val="10"/>
        <color theme="8"/>
        <rFont val="Verdana"/>
        <family val="2"/>
        <scheme val="minor"/>
      </rPr>
      <t>2</t>
    </r>
    <r>
      <rPr>
        <b/>
        <sz val="10"/>
        <color theme="8"/>
        <rFont val="Verdana"/>
        <family val="2"/>
        <scheme val="minor"/>
      </rPr>
      <t>e)</t>
    </r>
  </si>
  <si>
    <r>
      <t>Captação de água por fonte do Segmento Logística (megalitros)</t>
    </r>
    <r>
      <rPr>
        <b/>
        <vertAlign val="superscript"/>
        <sz val="10"/>
        <color theme="8"/>
        <rFont val="Verdana"/>
        <family val="2"/>
        <scheme val="minor"/>
      </rPr>
      <t>1</t>
    </r>
  </si>
  <si>
    <r>
      <t>Operação</t>
    </r>
    <r>
      <rPr>
        <b/>
        <vertAlign val="superscript"/>
        <sz val="10"/>
        <color theme="8"/>
        <rFont val="Verdana"/>
        <family val="2"/>
        <scheme val="minor"/>
      </rPr>
      <t>1</t>
    </r>
  </si>
  <si>
    <t>FTL</t>
  </si>
  <si>
    <t>TLSA</t>
  </si>
  <si>
    <t>Próxima (raio de até 5 km) dos Parques Estaduais do Bacanga, Botânico do Ceará e do Cocó; das APAs de Upaon-Açu/Miritiba/Alto das Preguiças, Lagamar do Cauípe, do Pecém, das Dunas do Litoral Oeste e Bica do Ipu; da Floresta Nacional de Palmares; e do Estuário do Rio Ceará/Rio Maranguapinho</t>
  </si>
  <si>
    <t>Piauí</t>
  </si>
  <si>
    <r>
      <t>Percentual de gastos com fornecedores locais</t>
    </r>
    <r>
      <rPr>
        <b/>
        <vertAlign val="superscript"/>
        <sz val="10"/>
        <color theme="8"/>
        <rFont val="Verdana"/>
        <family val="2"/>
        <scheme val="minor"/>
      </rPr>
      <t>1</t>
    </r>
    <r>
      <rPr>
        <b/>
        <sz val="10"/>
        <color theme="8"/>
        <rFont val="Verdana"/>
        <family val="2"/>
        <scheme val="minor"/>
      </rPr>
      <t xml:space="preserve"> do Segmento Logística</t>
    </r>
  </si>
  <si>
    <t>Consumo de materiais do Segmento Logística (toneladas)</t>
  </si>
  <si>
    <t>Segmento Energia</t>
  </si>
  <si>
    <r>
      <t>Indicadores de saúde e segurança do Segmento Energia</t>
    </r>
    <r>
      <rPr>
        <b/>
        <vertAlign val="superscript"/>
        <sz val="10"/>
        <color theme="6"/>
        <rFont val="Verdana"/>
        <family val="2"/>
        <scheme val="minor"/>
      </rPr>
      <t>1</t>
    </r>
  </si>
  <si>
    <r>
      <t>Energia gerada pelo consumo de combustíveis e aquisição de eletricidade do Segmento Energia (GJ)</t>
    </r>
    <r>
      <rPr>
        <b/>
        <vertAlign val="superscript"/>
        <sz val="10"/>
        <color rgb="FF00B0F0"/>
        <rFont val="Verdana"/>
        <family val="2"/>
        <scheme val="minor"/>
      </rPr>
      <t>1</t>
    </r>
  </si>
  <si>
    <r>
      <t>Emissões brutas de GEE do Segmento Energia (tCO</t>
    </r>
    <r>
      <rPr>
        <b/>
        <vertAlign val="subscript"/>
        <sz val="10"/>
        <color rgb="FF00B0F0"/>
        <rFont val="Verdana"/>
        <family val="2"/>
        <scheme val="minor"/>
      </rPr>
      <t>2</t>
    </r>
    <r>
      <rPr>
        <b/>
        <sz val="10"/>
        <color rgb="FF00B0F0"/>
        <rFont val="Verdana"/>
        <family val="2"/>
        <scheme val="minor"/>
      </rPr>
      <t>e)</t>
    </r>
  </si>
  <si>
    <r>
      <t>Emissões biogênicas de GEE do Segmento Energia (tCO</t>
    </r>
    <r>
      <rPr>
        <b/>
        <vertAlign val="subscript"/>
        <sz val="10"/>
        <color rgb="FF00B0F0"/>
        <rFont val="Verdana"/>
        <family val="2"/>
        <scheme val="minor"/>
      </rPr>
      <t>2</t>
    </r>
    <r>
      <rPr>
        <b/>
        <sz val="10"/>
        <color rgb="FF00B0F0"/>
        <rFont val="Verdana"/>
        <family val="2"/>
        <scheme val="minor"/>
      </rPr>
      <t>e)</t>
    </r>
  </si>
  <si>
    <r>
      <t>Operação</t>
    </r>
    <r>
      <rPr>
        <b/>
        <vertAlign val="superscript"/>
        <sz val="10"/>
        <color rgb="FF00B0F0"/>
        <rFont val="Verdana"/>
        <family val="2"/>
        <scheme val="minor"/>
      </rPr>
      <t>1</t>
    </r>
  </si>
  <si>
    <t>1. O reporte deste conteúdo GRI utiliza como principal fonte de informação o Sistema Nacional de Unidades de Conservação (SNUC), além de bancos de dados estaduais e municipais, quando disponíveis. Não são consideradas unidades que não geram impacto ambiental significativo, como centros de distribuição e moagens. As operações não listadas não possuem sobreposição ou proximidade de Unidades de Conservação.</t>
  </si>
  <si>
    <t>1. O reporte deste conteúdo GRI utiliza como principal fonte de informação o Sistema Nacional de Unidades de Conservação (SNUC), além de bancos de dados estaduais e municipais, quando disponíveis. As operações não listadas não possuem sobreposição ou proximidade de Unidades de Conservação.</t>
  </si>
  <si>
    <t>CEEE-G</t>
  </si>
  <si>
    <t>Rio Grande do Sul</t>
  </si>
  <si>
    <t>Número de pessoas treinadas</t>
  </si>
  <si>
    <r>
      <t>Colaboradores treinados em ética e compliance</t>
    </r>
    <r>
      <rPr>
        <b/>
        <vertAlign val="superscript"/>
        <sz val="10"/>
        <color theme="2"/>
        <rFont val="Verdana"/>
        <family val="2"/>
        <scheme val="minor"/>
      </rPr>
      <t>1</t>
    </r>
  </si>
  <si>
    <t>Alemanha</t>
  </si>
  <si>
    <t>Áustria</t>
  </si>
  <si>
    <t>Brasil</t>
  </si>
  <si>
    <t>Espanha</t>
  </si>
  <si>
    <t>Estados Unidos</t>
  </si>
  <si>
    <t>Polônia</t>
  </si>
  <si>
    <t>Portugal</t>
  </si>
  <si>
    <t>Total geral</t>
  </si>
  <si>
    <t>Royalties sobre a mineração</t>
  </si>
  <si>
    <t>Tributos sobre folha</t>
  </si>
  <si>
    <t>Tributos sobre renda</t>
  </si>
  <si>
    <t>Tributos sobre produtos e serviços</t>
  </si>
  <si>
    <t>Outros tributos</t>
  </si>
  <si>
    <t>Tributos pagos por natureza em 2023 (R$ mil)</t>
  </si>
  <si>
    <t>Exterior</t>
  </si>
  <si>
    <r>
      <t>Colaboradores por gênero e região do Grupo CSN</t>
    </r>
    <r>
      <rPr>
        <b/>
        <vertAlign val="superscript"/>
        <sz val="10"/>
        <color theme="2"/>
        <rFont val="Verdana"/>
        <family val="2"/>
        <scheme val="minor"/>
      </rPr>
      <t>1</t>
    </r>
  </si>
  <si>
    <t>Total Grupo CSN</t>
  </si>
  <si>
    <t>GRI 2-21 | Proporção da remuneração anual total</t>
  </si>
  <si>
    <t>Proporção da remuneração anual e de seu aumento (vezes)</t>
  </si>
  <si>
    <r>
      <t>Contratações e desligamentos do Grupo CSN</t>
    </r>
    <r>
      <rPr>
        <b/>
        <vertAlign val="superscript"/>
        <sz val="10"/>
        <color theme="2"/>
        <rFont val="Verdana"/>
        <family val="2"/>
        <scheme val="minor"/>
      </rPr>
      <t>1</t>
    </r>
  </si>
  <si>
    <r>
      <t>Taxas de contratação e rotatividade do Grupo CSN</t>
    </r>
    <r>
      <rPr>
        <b/>
        <vertAlign val="superscript"/>
        <sz val="10"/>
        <color theme="2"/>
        <rFont val="Verdana"/>
        <family val="2"/>
        <scheme val="minor"/>
      </rPr>
      <t>1</t>
    </r>
  </si>
  <si>
    <r>
      <t>Média de horas de treinamento por colaborador do Grupo CSN</t>
    </r>
    <r>
      <rPr>
        <b/>
        <vertAlign val="superscript"/>
        <sz val="10"/>
        <color theme="2"/>
        <rFont val="Verdana"/>
        <family val="2"/>
        <scheme val="minor"/>
      </rPr>
      <t>1</t>
    </r>
  </si>
  <si>
    <r>
      <t>Média de horas de treinamento por colaborador do Corporativo CSN</t>
    </r>
    <r>
      <rPr>
        <b/>
        <vertAlign val="superscript"/>
        <sz val="10"/>
        <color theme="2"/>
        <rFont val="Verdana"/>
        <family val="2"/>
        <scheme val="minor"/>
      </rPr>
      <t>1</t>
    </r>
  </si>
  <si>
    <r>
      <t>Percentual de colaboradores submetidos a avaliação de desempenho do Grupo CSN</t>
    </r>
    <r>
      <rPr>
        <b/>
        <vertAlign val="superscript"/>
        <sz val="10"/>
        <color theme="2"/>
        <rFont val="Verdana"/>
        <family val="2"/>
        <scheme val="minor"/>
      </rPr>
      <t>1</t>
    </r>
  </si>
  <si>
    <r>
      <t>Diversidade de faixa etária por nível funcional do Grupo CSN</t>
    </r>
    <r>
      <rPr>
        <b/>
        <vertAlign val="superscript"/>
        <sz val="10"/>
        <color theme="2"/>
        <rFont val="Verdana"/>
        <family val="2"/>
        <scheme val="minor"/>
      </rPr>
      <t>1</t>
    </r>
  </si>
  <si>
    <t>Diversidade étnico-racial do Grupo CSN por nível funcional em 2021</t>
  </si>
  <si>
    <t>Amarela</t>
  </si>
  <si>
    <t>Branca</t>
  </si>
  <si>
    <t>Indígena</t>
  </si>
  <si>
    <t>Preta</t>
  </si>
  <si>
    <t>Parda</t>
  </si>
  <si>
    <t>Não informado</t>
  </si>
  <si>
    <t>Diversidade étnico-racial do Grupo CSN por nível funcional em 2022</t>
  </si>
  <si>
    <t>Diversidade étnico-racial do Grupo CSN por nível funcional em 2023</t>
  </si>
  <si>
    <r>
      <t>Proporção da média salarial das mulheres em relação à dos homens por nível funcional do Grupo CSN</t>
    </r>
    <r>
      <rPr>
        <b/>
        <vertAlign val="superscript"/>
        <sz val="10"/>
        <color theme="2"/>
        <rFont val="Verdana"/>
        <family val="2"/>
        <scheme val="minor"/>
      </rPr>
      <t>1</t>
    </r>
  </si>
  <si>
    <r>
      <t>Indicadores de saúde e segurança do Grupo CSN</t>
    </r>
    <r>
      <rPr>
        <b/>
        <vertAlign val="superscript"/>
        <sz val="10"/>
        <color theme="2"/>
        <rFont val="Verdana"/>
        <family val="2"/>
        <scheme val="minor"/>
      </rPr>
      <t>1</t>
    </r>
  </si>
  <si>
    <r>
      <t>Avaliação de aspectos ambientais na contratação de fornecedores do Grupo CSN</t>
    </r>
    <r>
      <rPr>
        <b/>
        <vertAlign val="superscript"/>
        <sz val="10"/>
        <color theme="2"/>
        <rFont val="Verdana"/>
        <family val="2"/>
        <scheme val="minor"/>
      </rPr>
      <t>1</t>
    </r>
  </si>
  <si>
    <t>Coque de carvão/Small coke/CSN</t>
  </si>
  <si>
    <t>Intensidade energética do Grupo CSN</t>
  </si>
  <si>
    <r>
      <t>Consumo de energia (GJ) dividido pelo valor adicionado distribuído (R$ mil)</t>
    </r>
    <r>
      <rPr>
        <vertAlign val="superscript"/>
        <sz val="10"/>
        <color theme="1"/>
        <rFont val="Verdana"/>
        <family val="2"/>
        <scheme val="minor"/>
      </rPr>
      <t>1</t>
    </r>
  </si>
  <si>
    <r>
      <t>Emissões biogênicas de GEE do Grupo CSN (tCO</t>
    </r>
    <r>
      <rPr>
        <b/>
        <vertAlign val="subscript"/>
        <sz val="10"/>
        <color theme="2"/>
        <rFont val="Verdana"/>
        <family val="2"/>
        <scheme val="minor"/>
      </rPr>
      <t>2</t>
    </r>
    <r>
      <rPr>
        <b/>
        <sz val="10"/>
        <color theme="2"/>
        <rFont val="Verdana"/>
        <family val="2"/>
        <scheme val="minor"/>
      </rPr>
      <t>e)</t>
    </r>
  </si>
  <si>
    <r>
      <t>Emissões brutas de GEE do Grupo CSN (tCO</t>
    </r>
    <r>
      <rPr>
        <b/>
        <vertAlign val="subscript"/>
        <sz val="10"/>
        <color theme="2"/>
        <rFont val="Verdana"/>
        <family val="2"/>
        <scheme val="minor"/>
      </rPr>
      <t>2</t>
    </r>
    <r>
      <rPr>
        <b/>
        <sz val="10"/>
        <color theme="2"/>
        <rFont val="Verdana"/>
        <family val="2"/>
        <scheme val="minor"/>
      </rPr>
      <t>e)</t>
    </r>
  </si>
  <si>
    <t>Intensidade de emissões de GEE do Grupo CSN</t>
  </si>
  <si>
    <r>
      <t>Emissões de GEE (tCO</t>
    </r>
    <r>
      <rPr>
        <vertAlign val="subscript"/>
        <sz val="10"/>
        <color theme="1"/>
        <rFont val="Verdana"/>
        <family val="2"/>
        <scheme val="minor"/>
      </rPr>
      <t>2</t>
    </r>
    <r>
      <rPr>
        <sz val="10"/>
        <color theme="1"/>
        <rFont val="Verdana"/>
        <family val="2"/>
        <scheme val="minor"/>
      </rPr>
      <t>e) divididas pelo valor adicionado distribuído (R$ mil)</t>
    </r>
    <r>
      <rPr>
        <vertAlign val="superscript"/>
        <sz val="10"/>
        <color theme="1"/>
        <rFont val="Verdana"/>
        <family val="2"/>
        <scheme val="minor"/>
      </rPr>
      <t>1</t>
    </r>
  </si>
  <si>
    <t>1. Considera as emissões dos escopos 1 e 2 divididas pelo valor adicionado distribuído (DVA). O escopo 2 foi calculado pela abordagem market-based. Abrange a CSN e a CSN Mineração.</t>
  </si>
  <si>
    <r>
      <t>Captação de água por fonte do Grupo CSN (megalitros)</t>
    </r>
    <r>
      <rPr>
        <b/>
        <vertAlign val="superscript"/>
        <sz val="10"/>
        <color theme="2"/>
        <rFont val="Verdana"/>
        <family val="2"/>
        <scheme val="minor"/>
      </rPr>
      <t>1</t>
    </r>
  </si>
  <si>
    <r>
      <t>Descarte de água por fonte do Grupo CSN (megalitros)</t>
    </r>
    <r>
      <rPr>
        <b/>
        <vertAlign val="superscript"/>
        <sz val="10"/>
        <color theme="2"/>
        <rFont val="Verdana"/>
        <family val="2"/>
        <scheme val="minor"/>
      </rPr>
      <t>1</t>
    </r>
  </si>
  <si>
    <t>Água do mar</t>
  </si>
  <si>
    <t>Descarte em áreas com estresse hídrico</t>
  </si>
  <si>
    <r>
      <t>Descarte de água por fonte do Segmento Cimentos (megalitros)</t>
    </r>
    <r>
      <rPr>
        <b/>
        <vertAlign val="superscript"/>
        <sz val="10"/>
        <color theme="5"/>
        <rFont val="Verdana"/>
        <family val="2"/>
        <scheme val="minor"/>
      </rPr>
      <t>1</t>
    </r>
  </si>
  <si>
    <r>
      <t>Descarte de água por fonte do Segmento Logística (megalitros)</t>
    </r>
    <r>
      <rPr>
        <b/>
        <vertAlign val="superscript"/>
        <sz val="10"/>
        <color theme="8"/>
        <rFont val="Verdana"/>
        <family val="2"/>
        <scheme val="minor"/>
      </rPr>
      <t>1</t>
    </r>
  </si>
  <si>
    <r>
      <t>Resíduos gerados por tipo do Grupo CSN (toneladas)</t>
    </r>
    <r>
      <rPr>
        <b/>
        <vertAlign val="superscript"/>
        <sz val="10"/>
        <color theme="2"/>
        <rFont val="Verdana"/>
        <family val="2"/>
        <scheme val="minor"/>
      </rPr>
      <t>1</t>
    </r>
  </si>
  <si>
    <r>
      <t>Resíduos desviados de disposição final do Grupo CSN (toneladas)</t>
    </r>
    <r>
      <rPr>
        <b/>
        <vertAlign val="superscript"/>
        <sz val="10"/>
        <color theme="2"/>
        <rFont val="Verdana"/>
        <family val="2"/>
        <scheme val="minor"/>
      </rPr>
      <t>1</t>
    </r>
  </si>
  <si>
    <r>
      <t>Resíduos destinados para disposição final do Grupo CSN (toneladas)</t>
    </r>
    <r>
      <rPr>
        <b/>
        <vertAlign val="superscript"/>
        <sz val="10"/>
        <color theme="2"/>
        <rFont val="Verdana"/>
        <family val="2"/>
        <scheme val="minor"/>
      </rPr>
      <t>1</t>
    </r>
  </si>
  <si>
    <t>Quantidade de espécies identificadas nos monitoramentos de flora e fauna por nível de extinção</t>
  </si>
  <si>
    <t>Criticamente em perigo</t>
  </si>
  <si>
    <t>Em perigo</t>
  </si>
  <si>
    <t>Vulnerável</t>
  </si>
  <si>
    <t>Quase ameaçada</t>
  </si>
  <si>
    <t>Segura ou pouco preocupante</t>
  </si>
  <si>
    <t>CNCFlora</t>
  </si>
  <si>
    <t>IUCN</t>
  </si>
  <si>
    <r>
      <t>Percentual de gastos com fornecedores locais</t>
    </r>
    <r>
      <rPr>
        <b/>
        <vertAlign val="superscript"/>
        <sz val="10"/>
        <color theme="2"/>
        <rFont val="Verdana"/>
        <family val="2"/>
        <scheme val="minor"/>
      </rPr>
      <t>1</t>
    </r>
    <r>
      <rPr>
        <b/>
        <sz val="10"/>
        <color theme="2"/>
        <rFont val="Verdana"/>
        <family val="2"/>
        <scheme val="minor"/>
      </rPr>
      <t xml:space="preserve"> do Grupo CSN</t>
    </r>
  </si>
  <si>
    <t>Corporativo</t>
  </si>
  <si>
    <t>Consumo de materiais do Grupo CSN (toneladas)</t>
  </si>
  <si>
    <t>Databook ESG 2023</t>
  </si>
  <si>
    <t>Como navegar</t>
  </si>
  <si>
    <t>Saiba mais</t>
  </si>
  <si>
    <t>Portal ESG do Grupo CSN</t>
  </si>
  <si>
    <t>Dúvidas e comentários</t>
  </si>
  <si>
    <t>Conheça as principais práticas, notícias e documentos relacionados à gestão ESG do Grupo CSN</t>
  </si>
  <si>
    <t>Ratings</t>
  </si>
  <si>
    <t>O Databook ESG 2023 do Grupo CSN oferece informações relevantes sobre os impactos, riscos, oportunidades e desempenho dos segmentos de negócio no período de 1º de janeiro a 31 de dezembro de 2023.
Esta publicação complementa a versão em PDF do Relato Integrado 2023 do Grupo CSN (RI 2023), elaborado em conformidade com as Normas GRI (2021); a Estrutura Internacional para Relato Integrado (IIRC); as recomendações da Força-Tarefa sobre Divulgações Financeiras Relacionadas ao Clima (TCFD) e Força-Tarefa sobre divulgações financeiras relacionadas a natureza (TNFD); e os indicadores do Conselho de Padrões Contábeis de Sustentabilidade (SASB) para os setores de Produtores de Ferro e Aço, Metais e Mineração e Materiais de Construção.</t>
  </si>
  <si>
    <t>Relato Integrado 2023 do Grupo CSN</t>
  </si>
  <si>
    <t>Relato Integrado 2023 da CSN Mineração</t>
  </si>
  <si>
    <r>
      <t xml:space="preserve">% sobre o </t>
    </r>
    <r>
      <rPr>
        <b/>
        <i/>
        <sz val="10"/>
        <color theme="2"/>
        <rFont val="Verdana"/>
        <family val="2"/>
        <scheme val="minor"/>
      </rPr>
      <t>headcount</t>
    </r>
    <r>
      <rPr>
        <b/>
        <sz val="10"/>
        <color theme="2"/>
        <rFont val="Verdana"/>
        <family val="2"/>
        <scheme val="minor"/>
      </rPr>
      <t xml:space="preserve"> em 31/12</t>
    </r>
  </si>
  <si>
    <t>Total em áreas com estresse hídrico</t>
  </si>
  <si>
    <t>Poluentes atmosféricos perigosos (HAP)</t>
  </si>
  <si>
    <r>
      <t>Taxa de contratação</t>
    </r>
    <r>
      <rPr>
        <b/>
        <vertAlign val="superscript"/>
        <sz val="9"/>
        <color theme="4"/>
        <rFont val="Verdana"/>
        <family val="2"/>
        <scheme val="minor"/>
      </rPr>
      <t>2</t>
    </r>
  </si>
  <si>
    <r>
      <t>Taxa de rotatividade</t>
    </r>
    <r>
      <rPr>
        <b/>
        <vertAlign val="superscript"/>
        <sz val="9"/>
        <color theme="4"/>
        <rFont val="Verdana"/>
        <family val="2"/>
        <scheme val="minor"/>
      </rPr>
      <t>3</t>
    </r>
  </si>
  <si>
    <r>
      <t>Média de horas de treinamento por colaborador do Segmento Siderurgia (Exterior)</t>
    </r>
    <r>
      <rPr>
        <b/>
        <vertAlign val="superscript"/>
        <sz val="10"/>
        <color theme="4"/>
        <rFont val="Verdana"/>
        <family val="2"/>
        <scheme val="minor"/>
      </rPr>
      <t>1</t>
    </r>
  </si>
  <si>
    <r>
      <rPr>
        <b/>
        <sz val="10"/>
        <color theme="0" tint="-4.9989318521683403E-2"/>
        <rFont val="Verdana"/>
        <family val="2"/>
        <scheme val="minor"/>
      </rPr>
      <t>i</t>
    </r>
    <r>
      <rPr>
        <b/>
        <sz val="10"/>
        <color theme="4"/>
        <rFont val="Verdana"/>
        <family val="2"/>
        <scheme val="minor"/>
      </rPr>
      <t xml:space="preserve"> 2021</t>
    </r>
    <r>
      <rPr>
        <b/>
        <vertAlign val="superscript"/>
        <sz val="10"/>
        <color theme="4"/>
        <rFont val="Verdana"/>
        <family val="2"/>
        <scheme val="minor"/>
      </rPr>
      <t>2</t>
    </r>
  </si>
  <si>
    <r>
      <t>Avaliação de aspectos sociais na contratação de fornecedores do Segmento Siderurgia</t>
    </r>
    <r>
      <rPr>
        <b/>
        <vertAlign val="superscript"/>
        <sz val="10"/>
        <color theme="4"/>
        <rFont val="Verdana"/>
        <family val="2"/>
        <scheme val="minor"/>
      </rPr>
      <t>1</t>
    </r>
  </si>
  <si>
    <r>
      <t>Taxa de contratação</t>
    </r>
    <r>
      <rPr>
        <b/>
        <vertAlign val="superscript"/>
        <sz val="9"/>
        <color theme="7"/>
        <rFont val="Verdana"/>
        <family val="2"/>
        <scheme val="minor"/>
      </rPr>
      <t>2</t>
    </r>
  </si>
  <si>
    <r>
      <t>Taxa de rotatividade</t>
    </r>
    <r>
      <rPr>
        <b/>
        <vertAlign val="superscript"/>
        <sz val="9"/>
        <color theme="7"/>
        <rFont val="Verdana"/>
        <family val="2"/>
        <scheme val="minor"/>
      </rPr>
      <t>3</t>
    </r>
  </si>
  <si>
    <t>Indicadores de intensidade de emissões de GEE relacionados ao Segmento Mineração</t>
  </si>
  <si>
    <r>
      <t>Capacidade máx. de armazenamento permitida (mil m</t>
    </r>
    <r>
      <rPr>
        <b/>
        <vertAlign val="superscript"/>
        <sz val="9"/>
        <color theme="7"/>
        <rFont val="Verdana"/>
        <family val="2"/>
        <scheme val="minor"/>
      </rPr>
      <t>3</t>
    </r>
    <r>
      <rPr>
        <b/>
        <sz val="9"/>
        <color theme="7"/>
        <rFont val="Verdana"/>
        <family val="2"/>
        <scheme val="minor"/>
      </rPr>
      <t>)</t>
    </r>
  </si>
  <si>
    <r>
      <t>Quantidade atual de rejeitos armazenados (mil m</t>
    </r>
    <r>
      <rPr>
        <b/>
        <vertAlign val="superscript"/>
        <sz val="9"/>
        <color theme="7"/>
        <rFont val="Verdana"/>
        <family val="2"/>
        <scheme val="minor"/>
      </rPr>
      <t>3</t>
    </r>
    <r>
      <rPr>
        <b/>
        <sz val="9"/>
        <color theme="7"/>
        <rFont val="Verdana"/>
        <family val="2"/>
        <scheme val="minor"/>
      </rPr>
      <t>)</t>
    </r>
  </si>
  <si>
    <t>Inativa (em descaracterização)</t>
  </si>
  <si>
    <r>
      <t>Taxa de contratação</t>
    </r>
    <r>
      <rPr>
        <b/>
        <vertAlign val="superscript"/>
        <sz val="9"/>
        <color theme="8"/>
        <rFont val="Verdana"/>
        <family val="2"/>
        <scheme val="minor"/>
      </rPr>
      <t>2</t>
    </r>
  </si>
  <si>
    <r>
      <t>Taxa de rotatividade</t>
    </r>
    <r>
      <rPr>
        <b/>
        <vertAlign val="superscript"/>
        <sz val="9"/>
        <color theme="8"/>
        <rFont val="Verdana"/>
        <family val="2"/>
        <scheme val="minor"/>
      </rPr>
      <t>3</t>
    </r>
  </si>
  <si>
    <t>TCFD</t>
  </si>
  <si>
    <r>
      <t>Habitats protegidos ou em processo de restauração por tipo</t>
    </r>
    <r>
      <rPr>
        <b/>
        <vertAlign val="superscript"/>
        <sz val="10"/>
        <color theme="7"/>
        <rFont val="Verdana"/>
        <family val="2"/>
        <scheme val="minor"/>
      </rPr>
      <t>1</t>
    </r>
    <r>
      <rPr>
        <b/>
        <sz val="10"/>
        <color theme="7"/>
        <rFont val="Verdana"/>
        <family val="2"/>
        <scheme val="minor"/>
      </rPr>
      <t xml:space="preserve"> do Segmento Mineração em 2023</t>
    </r>
  </si>
  <si>
    <r>
      <t>Habitats protegidos ou em processo de restauração por tipo</t>
    </r>
    <r>
      <rPr>
        <b/>
        <vertAlign val="superscript"/>
        <sz val="10"/>
        <color rgb="FF00B0F0"/>
        <rFont val="Verdana"/>
        <family val="2"/>
        <scheme val="minor"/>
      </rPr>
      <t>1</t>
    </r>
    <r>
      <rPr>
        <b/>
        <sz val="10"/>
        <color rgb="FF00B0F0"/>
        <rFont val="Verdana"/>
        <family val="2"/>
        <scheme val="minor"/>
      </rPr>
      <t xml:space="preserve"> do Segmento Energia em 2023</t>
    </r>
  </si>
  <si>
    <t>Centro-Oeste</t>
  </si>
  <si>
    <t>1. Considera os colaboradores efetivos contratados nas categorias CLT, Programa Aprendiz e Programa Capacitar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t>
  </si>
  <si>
    <r>
      <t>Proporção da remuneração do indivíduo mais bem pago X média dos demais empregados</t>
    </r>
    <r>
      <rPr>
        <vertAlign val="superscript"/>
        <sz val="10"/>
        <color theme="1"/>
        <rFont val="Verdana"/>
        <family val="2"/>
        <scheme val="minor"/>
      </rPr>
      <t>1</t>
    </r>
  </si>
  <si>
    <r>
      <t>Proporção do aumento anual da remuneração do indivíduo mais bem pago X média dos demais empregados</t>
    </r>
    <r>
      <rPr>
        <vertAlign val="superscript"/>
        <sz val="10"/>
        <color theme="1"/>
        <rFont val="Verdana"/>
        <family val="2"/>
        <scheme val="minor"/>
      </rPr>
      <t>2</t>
    </r>
  </si>
  <si>
    <t>1. Os únicos salários praticados abaixo do salário mínimo são referentes aos aprendizes, que seguem a regulamentação e carga horária diferenciada, com remuneração regida por acordos de pisos municipais ou nacionais. O salário mínimo brasileiro considerado em 2021 foi de R$ 1.100, em 2022 de R$ 1.212 e em 2023 de R$ 1.320.</t>
  </si>
  <si>
    <t>1. Os únicos salários praticados abaixo do salário mínimo são referentes aos aprendizes, que seguem a regulamentação e carga horária diferenciada, com remuneração regida por acordos de pisos municipais ou nacionais, apresentando regulamentação diferenciada da CLT com base na carga horária executada. O salário mínimo brasileiro considerado em 2021 foi de R$ 1.100, em 2022 de R$ 1.212 e em 2023 de R$ 1.320.</t>
  </si>
  <si>
    <r>
      <t>CSN Siderurgia</t>
    </r>
    <r>
      <rPr>
        <vertAlign val="superscript"/>
        <sz val="10"/>
        <color theme="1"/>
        <rFont val="Verdana"/>
        <family val="2"/>
        <scheme val="minor"/>
      </rPr>
      <t>1</t>
    </r>
  </si>
  <si>
    <t>Proporção entre o menor salário pago e o salário mínimo do Segmento Siderurgia</t>
  </si>
  <si>
    <r>
      <t>Cia Metalurgia Prada</t>
    </r>
    <r>
      <rPr>
        <vertAlign val="superscript"/>
        <sz val="10"/>
        <color theme="1"/>
        <rFont val="Verdana"/>
        <family val="2"/>
        <scheme val="minor"/>
      </rPr>
      <t>1</t>
    </r>
  </si>
  <si>
    <r>
      <t>Lusosider</t>
    </r>
    <r>
      <rPr>
        <vertAlign val="superscript"/>
        <sz val="10"/>
        <color theme="1"/>
        <rFont val="Verdana"/>
        <family val="2"/>
        <scheme val="minor"/>
      </rPr>
      <t>2</t>
    </r>
  </si>
  <si>
    <r>
      <t>SWT</t>
    </r>
    <r>
      <rPr>
        <vertAlign val="superscript"/>
        <sz val="10"/>
        <color theme="1"/>
        <rFont val="Verdana"/>
        <family val="2"/>
        <scheme val="minor"/>
      </rPr>
      <t>3</t>
    </r>
  </si>
  <si>
    <r>
      <t xml:space="preserve">1. Os únicos salários praticados abaixo do salário mínimo são referentes aos aprendizes, que seguem a regulamentação e carga horária diferenciada, com remuneração regida por acordos de pisos municipais ou nacionais, apresentando regulamentação diferenciada da CLT com base na carga horária executada. O salário mínimo brasileiro considerado em 2021 foi de R$ 1.100, em 2022 de R$ 1.212 e em 2023 de R$ 1.320.
2. Considera o salário mínimo em Portugal de </t>
    </r>
    <r>
      <rPr>
        <sz val="8"/>
        <color theme="1"/>
        <rFont val="Aptos Narrow"/>
        <family val="2"/>
      </rPr>
      <t>€</t>
    </r>
    <r>
      <rPr>
        <sz val="8"/>
        <color theme="1"/>
        <rFont val="Verdana"/>
        <family val="2"/>
        <scheme val="minor"/>
      </rPr>
      <t xml:space="preserve"> 665 em 2021, € 705 em 2022 e € 760 em 2023.
3. Considera o salário mínimo na Alemanha por hora de trabalho, de € 9,60 em 2021 e € 12,00 em 2022 e 2023.</t>
    </r>
  </si>
  <si>
    <t>1. Os únicos salários praticados abaixo do salário mínimo são referentes aos aprendizes, que seguem a regulamentação e carga horária diferenciada, com remuneração regida por acordos de pisos municipais ou nacionais, apresentando regulamentação diferenciada da CLT com base na carga horária executada. O salário mínimo brasileiro considerado em 2021 foi de R$ 1.100, em 2022 de R$ 1.212 e em 2023 de R$ 1.320.
2. Outras minerações refere-se à ERSA Mineração (RO) e à Minérios Nacional (MG).</t>
  </si>
  <si>
    <r>
      <t xml:space="preserve">1. Considera os colaboradores efetivos nas categorias CLT e Programa Capacitar. Não abrange SWT e Lusosider, pois as empresas não possuem processos corporativos sistemáticos de avaliação de desempenho dos colaboradores.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 </t>
    </r>
    <r>
      <rPr>
        <b/>
        <sz val="8"/>
        <color theme="2"/>
        <rFont val="Verdana"/>
        <family val="2"/>
        <scheme val="minor"/>
      </rPr>
      <t>GRI 2-4</t>
    </r>
  </si>
  <si>
    <t>GRI 2-4 | Reformulações de informações</t>
  </si>
  <si>
    <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t>
    </r>
    <r>
      <rPr>
        <b/>
        <sz val="8"/>
        <color theme="2"/>
        <rFont val="Verdana"/>
        <family val="2"/>
        <scheme val="minor"/>
      </rPr>
      <t xml:space="preserve"> GRI 2-4</t>
    </r>
  </si>
  <si>
    <r>
      <t xml:space="preserve">1. Considera os colaboradores efetivos nas categorias CLT e Programa Capacitar. Não abrange SWT e Lusosider, pois as empresas não possuem processos corporativos sistemáticos de avaliação de desempenho dos colaboradores. Não inclui o segmento Energia, cujos controles serão integrados para reporte consolidado em 2024.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 </t>
    </r>
    <r>
      <rPr>
        <b/>
        <sz val="8"/>
        <color theme="2"/>
        <rFont val="Verdana"/>
        <family val="2"/>
        <scheme val="minor"/>
      </rPr>
      <t>GRI 2-4</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</si>
  <si>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t>
    </r>
  </si>
  <si>
    <r>
      <t xml:space="preserve">1. Considera os colaboradores efetivos.
2. A taxa de contratação é calculada como o número de admitidos no ano sobre o </t>
    </r>
    <r>
      <rPr>
        <i/>
        <sz val="8"/>
        <color theme="1"/>
        <rFont val="Verdana"/>
        <family val="2"/>
        <scheme val="minor"/>
      </rPr>
      <t>headcount</t>
    </r>
    <r>
      <rPr>
        <sz val="8"/>
        <color theme="1"/>
        <rFont val="Verdana"/>
        <family val="2"/>
        <scheme val="minor"/>
      </rPr>
      <t xml:space="preserve"> no encerramento do ano.
3. A taxa de rotatividade é calculada como o número de desligados no ano sobre o </t>
    </r>
    <r>
      <rPr>
        <i/>
        <sz val="8"/>
        <color theme="1"/>
        <rFont val="Verdana"/>
        <family val="2"/>
        <scheme val="minor"/>
      </rPr>
      <t>headcount</t>
    </r>
    <r>
      <rPr>
        <sz val="8"/>
        <color theme="1"/>
        <rFont val="Verdana"/>
        <family val="2"/>
        <scheme val="minor"/>
      </rPr>
      <t xml:space="preserve"> no encerramento do ano.</t>
    </r>
  </si>
  <si>
    <r>
      <t>Média de horas de treinamento por colaborador do Segmento Energia</t>
    </r>
    <r>
      <rPr>
        <b/>
        <vertAlign val="superscript"/>
        <sz val="10"/>
        <color theme="6"/>
        <rFont val="Verdana"/>
        <family val="2"/>
        <scheme val="minor"/>
      </rPr>
      <t>1</t>
    </r>
  </si>
  <si>
    <t>Total de colaboradores</t>
  </si>
  <si>
    <r>
      <t>Diversidade de gênero por nível funcional do Grupo CSN</t>
    </r>
    <r>
      <rPr>
        <b/>
        <vertAlign val="superscript"/>
        <sz val="9"/>
        <color theme="2"/>
        <rFont val="Verdana"/>
        <family val="2"/>
        <scheme val="minor"/>
      </rPr>
      <t>1</t>
    </r>
  </si>
  <si>
    <r>
      <t>Número total de terceiros</t>
    </r>
    <r>
      <rPr>
        <b/>
        <vertAlign val="superscript"/>
        <sz val="10"/>
        <color theme="2"/>
        <rFont val="Verdana"/>
        <family val="2"/>
        <scheme val="minor"/>
      </rPr>
      <t>1</t>
    </r>
  </si>
  <si>
    <t>1. Abrange as operações no Brasil e no exterior. A variação em 2023 refere-se principalmente aos segmentos de Siderurgia (Brasil), Cimentos e Mineração e é decorrente da migração de contratos das empresas adquiridas e da contabilização da CBSI, empresa do Grupo CSN para terceirização.</t>
  </si>
  <si>
    <r>
      <t>Número total de terceiros</t>
    </r>
    <r>
      <rPr>
        <b/>
        <vertAlign val="superscript"/>
        <sz val="10"/>
        <color theme="4"/>
        <rFont val="Verdana"/>
        <family val="2"/>
        <scheme val="minor"/>
      </rPr>
      <t>1</t>
    </r>
  </si>
  <si>
    <t>1. A variação em 2023 é decorrente da migração de contratos das empresas adquiridas e da contabilização da CBSI, empresa do Grupo CSN para terceirização.</t>
  </si>
  <si>
    <r>
      <t>Indicadores de fornecedores do Grupo CSN</t>
    </r>
    <r>
      <rPr>
        <b/>
        <vertAlign val="superscript"/>
        <sz val="10"/>
        <color theme="2"/>
        <rFont val="Verdana"/>
        <family val="2"/>
        <scheme val="minor"/>
      </rPr>
      <t>1</t>
    </r>
  </si>
  <si>
    <t>1. Não abrange SWT, Lusosider e o segmento Energia. Para dados da SWT e da Lusosider, consulte a aba Siderurgia. Os dados do segmento Energia serão integrados para reporte consolidado em 2024.</t>
  </si>
  <si>
    <r>
      <t>Dispêndios (R$ milhões)</t>
    </r>
    <r>
      <rPr>
        <vertAlign val="superscript"/>
        <sz val="10"/>
        <color theme="1"/>
        <rFont val="Verdana"/>
        <family val="2"/>
        <scheme val="minor"/>
      </rPr>
      <t>1</t>
    </r>
  </si>
  <si>
    <t>1. Redução de 20,6% em 2023 decorrente principalmente pela redução de preços de mercado dos redutores, categoria de maior dispêndio do segmento (R$ 6,6 milhões em 2022 ante R$ 3,7 milhões em 2023).</t>
  </si>
  <si>
    <r>
      <t>Dispêndios (R$ milhões)</t>
    </r>
    <r>
      <rPr>
        <vertAlign val="superscript"/>
        <sz val="10"/>
        <color theme="1"/>
        <rFont val="Verdana"/>
        <family val="2"/>
        <scheme val="minor"/>
      </rPr>
      <t>2</t>
    </r>
  </si>
  <si>
    <r>
      <t>Indicadores de fornecedores do Segmento Cimentos</t>
    </r>
    <r>
      <rPr>
        <b/>
        <vertAlign val="superscript"/>
        <sz val="10"/>
        <color theme="5"/>
        <rFont val="Verdana"/>
        <family val="2"/>
        <scheme val="minor"/>
      </rPr>
      <t>1</t>
    </r>
  </si>
  <si>
    <t>1. Aumento no número de fornecedores e nos dispêndios no último ano reflete a integração das novas unidades, que passaram a ser controladas no SAP corporativo a partir de setembro de 2023.</t>
  </si>
  <si>
    <t>1. Redução de 19,7% em 2023 decorrente da diminuição dos dispêndios com minérios e minerais, transporte marítimo e obras civis.</t>
  </si>
  <si>
    <r>
      <t>Sul</t>
    </r>
    <r>
      <rPr>
        <vertAlign val="superscript"/>
        <sz val="10"/>
        <color theme="1"/>
        <rFont val="Verdana"/>
        <family val="2"/>
        <scheme val="minor"/>
      </rPr>
      <t>2</t>
    </r>
  </si>
  <si>
    <r>
      <t>Nordeste</t>
    </r>
    <r>
      <rPr>
        <vertAlign val="superscript"/>
        <sz val="10"/>
        <color theme="1"/>
        <rFont val="Verdana"/>
        <family val="2"/>
        <scheme val="minor"/>
      </rPr>
      <t>2</t>
    </r>
  </si>
  <si>
    <r>
      <t>Centro-Oeste</t>
    </r>
    <r>
      <rPr>
        <vertAlign val="superscript"/>
        <sz val="10"/>
        <color theme="1"/>
        <rFont val="Verdana"/>
        <family val="2"/>
        <scheme val="minor"/>
      </rPr>
      <t>2</t>
    </r>
  </si>
  <si>
    <r>
      <t>Prazo determinado (Programas Aprendiz e Capacitar)</t>
    </r>
    <r>
      <rPr>
        <vertAlign val="superscript"/>
        <sz val="10"/>
        <color theme="2"/>
        <rFont val="Verdana"/>
        <family val="2"/>
        <scheme val="minor"/>
      </rPr>
      <t>3</t>
    </r>
  </si>
  <si>
    <t>1. Considera os colaboradores efetivos contratados nas categorias CLT, Programa Aprendiz, Programa Capacitar e Programa Trainee na data-base de 31 de dezembro de cada ano nas unidades UPV, Porto Real, Paraná e Prada (Distribuição e Embalagens).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2. Aumento do quadro funcional nas regiões Nordeste, Centro-Oeste e Sul decorrente da integração das novas unidades, principalmente nos segmentos de Cimentos e Energia.
3. Aumento de 17,8% no total de colaboradores dos Programas Aprendiz e Capacitar decorrente da ampliação das turmas e fortalecimento dessas iniciativas de entrada de novos colaboradores no Grupo CSN.</t>
  </si>
  <si>
    <r>
      <t>Especialista</t>
    </r>
    <r>
      <rPr>
        <vertAlign val="superscript"/>
        <sz val="10"/>
        <color theme="1"/>
        <rFont val="Verdana"/>
        <family val="2"/>
        <scheme val="minor"/>
      </rPr>
      <t>2</t>
    </r>
  </si>
  <si>
    <r>
      <t>Administrativo</t>
    </r>
    <r>
      <rPr>
        <vertAlign val="superscript"/>
        <sz val="10"/>
        <color theme="1"/>
        <rFont val="Verdana"/>
        <family val="2"/>
        <scheme val="minor"/>
      </rPr>
      <t>2</t>
    </r>
  </si>
  <si>
    <r>
      <t>Operacional</t>
    </r>
    <r>
      <rPr>
        <vertAlign val="superscript"/>
        <sz val="10"/>
        <color theme="1"/>
        <rFont val="Verdana"/>
        <family val="2"/>
        <scheme val="minor"/>
      </rPr>
      <t>2</t>
    </r>
  </si>
  <si>
    <r>
      <t>Executivo</t>
    </r>
    <r>
      <rPr>
        <vertAlign val="superscript"/>
        <sz val="10"/>
        <color theme="1"/>
        <rFont val="Verdana"/>
        <family val="2"/>
        <scheme val="minor"/>
      </rPr>
      <t>2</t>
    </r>
  </si>
  <si>
    <t>1. Considera os colaboradores efetivos contratados nas categorias CLT, Programa Aprendiz e Programa Capacitar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O crescimento no headcount em 2023 reflete a integração das novas unidades adquiridas (133,7% entre os colaboradores com contrato de prazo indeterminado, 207,7% entre os de prazo determinado e 42,9% nos Programas Aprendiz e Capacitar).</t>
  </si>
  <si>
    <r>
      <t>Programa Estágio</t>
    </r>
    <r>
      <rPr>
        <vertAlign val="superscript"/>
        <sz val="10"/>
        <color theme="1"/>
        <rFont val="Verdana"/>
        <family val="2"/>
        <scheme val="minor"/>
      </rPr>
      <t>2</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</si>
  <si>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Aumento de 58,9% na média total de horas de treinamento por colaborador relfete o fortalecimento das iniciativas de qualificação no ano de 2023, com destaque para os níveis de liderança e carreiras técnicas.
2. Dado de 2022 reapresentado. </t>
    </r>
    <r>
      <rPr>
        <b/>
        <sz val="8"/>
        <color theme="2"/>
        <rFont val="Verdana"/>
        <family val="2"/>
        <scheme val="minor"/>
      </rPr>
      <t>GRI 2-4</t>
    </r>
  </si>
  <si>
    <r>
      <t>Executivo</t>
    </r>
    <r>
      <rPr>
        <vertAlign val="superscript"/>
        <sz val="10"/>
        <color theme="1"/>
        <rFont val="Verdana"/>
        <family val="2"/>
        <scheme val="minor"/>
      </rPr>
      <t>3</t>
    </r>
  </si>
  <si>
    <r>
      <t>Programa Estágio</t>
    </r>
    <r>
      <rPr>
        <vertAlign val="superscript"/>
        <sz val="10"/>
        <color theme="1"/>
        <rFont val="Verdana"/>
        <family val="2"/>
        <scheme val="minor"/>
      </rPr>
      <t>3</t>
    </r>
  </si>
  <si>
    <r>
      <t>Programa Capacitar</t>
    </r>
    <r>
      <rPr>
        <vertAlign val="superscript"/>
        <sz val="10"/>
        <color theme="1"/>
        <rFont val="Verdana"/>
        <family val="2"/>
        <scheme val="minor"/>
      </rPr>
      <t>3</t>
    </r>
  </si>
  <si>
    <r>
      <t>Programa Aprendiz</t>
    </r>
    <r>
      <rPr>
        <vertAlign val="superscript"/>
        <sz val="10"/>
        <color theme="1"/>
        <rFont val="Verdana"/>
        <family val="2"/>
        <scheme val="minor"/>
      </rPr>
      <t>3</t>
    </r>
  </si>
  <si>
    <r>
      <t>Técnico</t>
    </r>
    <r>
      <rPr>
        <vertAlign val="superscript"/>
        <sz val="10"/>
        <color theme="1"/>
        <rFont val="Verdana"/>
        <family val="2"/>
        <scheme val="minor"/>
      </rPr>
      <t>4</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</si>
  <si>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Redução de 23,6% na média total de horas de treinamento por colaborador decorrente de ajuste de premissas para adequada contabilização das horas de treinamento nas novas unidades adquiridas.</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</si>
  <si>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2. Outras minerações refere-se à ERSA Mineração (RO) e à Minérios Nacional (MG). Aumento da média total de horas de treinamento por colaborador (10,3% na CSN Mineração e 37,6% no segmento Outras minerações) relfete o fortalecimento das iniciativas de qualificação no ano de 2023.
3. Dados de 2022 da CSN Mineração reapresentados. </t>
    </r>
    <r>
      <rPr>
        <b/>
        <sz val="8"/>
        <color theme="2"/>
        <rFont val="Verdana"/>
        <family val="2"/>
        <scheme val="minor"/>
      </rPr>
      <t>GRI 2-4</t>
    </r>
    <r>
      <rPr>
        <sz val="8"/>
        <color theme="1"/>
        <rFont val="Verdana"/>
        <family val="2"/>
        <scheme val="minor"/>
      </rPr>
      <t xml:space="preserve">
4. Dado de 2022 de Outras minerações reapresentados. </t>
    </r>
    <r>
      <rPr>
        <b/>
        <sz val="8"/>
        <color theme="2"/>
        <rFont val="Verdana"/>
        <family val="2"/>
        <scheme val="minor"/>
      </rPr>
      <t>GRI 2-4</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</si>
  <si>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Aumento de 92,0%  na média total de horas de treinamento por colaborador relfete o fortalecimento das iniciativas de qualificação no ano de 2023, com destaque para as carreiras técnicas, administrativo e operacional.
2. Dados de 2022 reapresentados. </t>
    </r>
    <r>
      <rPr>
        <b/>
        <sz val="8"/>
        <color theme="2"/>
        <rFont val="Verdana"/>
        <family val="2"/>
        <scheme val="minor"/>
      </rPr>
      <t>GRI 2-4</t>
    </r>
  </si>
  <si>
    <r>
      <t>Programa Aprendiz</t>
    </r>
    <r>
      <rPr>
        <vertAlign val="superscript"/>
        <sz val="10"/>
        <color theme="1"/>
        <rFont val="Verdana"/>
        <family val="2"/>
        <scheme val="minor"/>
      </rPr>
      <t>2</t>
    </r>
  </si>
  <si>
    <r>
      <t xml:space="preserve">1. Considera os colaboradores efetivos nas categorias CLT, Programa Aprendiz, Programa Capacitar, Programa Estágio e Programa Trainee.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Aumento de 55,1% da média geral reflete a intensificação das ações de treinamento no ano. Algumas categorias funcionais estão expostas a variações mais significativas por agrupar uma quantidade pequena de profissionais (por exemplo Técnicos, com 2 pessoas).
2. Dado de 2022 reapresentado. </t>
    </r>
    <r>
      <rPr>
        <b/>
        <sz val="8"/>
        <color theme="2"/>
        <rFont val="Verdana"/>
        <family val="2"/>
        <scheme val="minor"/>
      </rPr>
      <t>GRI 2-4</t>
    </r>
  </si>
  <si>
    <r>
      <t>Liderança</t>
    </r>
    <r>
      <rPr>
        <vertAlign val="superscript"/>
        <sz val="10"/>
        <color theme="1"/>
        <rFont val="Verdana"/>
        <family val="2"/>
        <scheme val="minor"/>
      </rPr>
      <t>2</t>
    </r>
  </si>
  <si>
    <r>
      <t xml:space="preserve">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 </t>
    </r>
    <r>
      <rPr>
        <b/>
        <sz val="8"/>
        <color theme="2"/>
        <rFont val="Verdana"/>
        <family val="2"/>
        <scheme val="minor"/>
      </rPr>
      <t>GRI 2-4</t>
    </r>
    <r>
      <rPr>
        <sz val="8"/>
        <color theme="1"/>
        <rFont val="Verdana"/>
        <family val="2"/>
        <scheme val="minor"/>
      </rPr>
      <t xml:space="preserve">
2. Outras minerações refere-se à ERSA Mineração (RO) e à Minérios Nacional (MG). Aumento de 13,9% no percentual de avaliados em 2023 (em comparação com 2022) reflete a efetividade do programa de avaliação de desempenho, principalmente nos níveis técnico, operacional e administrativo.</t>
    </r>
  </si>
  <si>
    <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 Aumento de 52,6% no percentual de avaliados em 2023 (em comparação com 2022) reflete a efetividade do programa de avaliação de desempenho, principalmente nos níveis engenheiro, técnico, operacional e administrativo.</t>
    </r>
    <r>
      <rPr>
        <b/>
        <sz val="8"/>
        <color theme="2"/>
        <rFont val="Verdana"/>
        <family val="2"/>
        <scheme val="minor"/>
      </rPr>
      <t xml:space="preserve"> GRI 2-4</t>
    </r>
  </si>
  <si>
    <t>1. Considera os colaboradores efetivos contratados nas categorias CLT, Programa Aprendiz, Programa Capacitar e Programa Trainee na data-base de 31 de dezembro de cada ano. Aumento total de 13,0% na representatividade das mulheres impulsionado pelas ações em prol da diversidade, principalmente no nível Operacional (14,5% de crescimento no ano). Destaque também para a maior presença de mulheres no nível Liderança e nos Programas Aprendiz e Trainee.</t>
  </si>
  <si>
    <t>1. Considera os colaboradores efetivos contratados nas categorias CLT, Programa Aprendiz e Programa Capacitar na data-base de 31 de dezembro de cada ano. Aumento total de 10,8% na representatividade das mulheres impulsionado pelas ações em prol da diversidade, principalmente nos níveis administrativo e operacional, que registraram crescimento de 15,0% e 14,3%, respectivamente.</t>
  </si>
  <si>
    <t>1. Considera os colaboradores efetivos contratados nas categorias CLT, Programa Aprendiz e Programa Capacitar na data-base de 31 de dezembro de cada ano. Refere-se à ERSA Mineração (RO) e Minérios Nacional (MG). Crescimento de 15,6% na representatividade de profissionais com mais de 50 anos de idade é reflexo do envelhecimento do quadro funcional com a retenção de profissionais com mais experiência, principalmente nos grupos Nível Superior e Técnico.</t>
  </si>
  <si>
    <t>1. Considera os colaboradores efetivos contratados nas categorias CLT, Programa Aprendiz e Programa Capacitar na data-base de 31 de dezembro de cada ano. Refere-se à ERSA Mineração (RO) e Minérios Nacional (MG). Aumento total de 8,2% na representatividade das mulheres impulsionado pelas ações em prol da diversidade, principalmente nos níveis operacional e engenheiro, que registraram crescimento de 23,4% e 19,0%, respectivamente. Destaque também para a maior presença de mulheres nno Programa Capacitar.</t>
  </si>
  <si>
    <t>1. Considera os colaboradores efetivos contratados nas categorias CLT, Programa Aprendiz e Programa Capacitar na data-base de 31 de dezembro de cada ano. Variações de 2023 impactadas pela consolidação dos colaboradores das novas unidades, com redução na representatividade total das mulheres de 2,6% decorrente da maior presença de homens no nível operacional.</t>
  </si>
  <si>
    <t>1. Considera os colaboradores efetivos contratados nas categorias CLT, Programa Aprendiz e Programa Capacitar na data-base de 31 de dezembro de cada ano. Crescimento de 29,3% na representatividade de profissionais com mais de 50 anos de idade é reflexo do envelhecimento do quadro funcional com a retenção de profissionais com mais experiência e também da integração dos novos colaboradores nas unidades adquiridas.</t>
  </si>
  <si>
    <t>1. Considera os colaboradores efetivos contratados nas categorias CLT, Programa Aprendiz e Programa Capacitar na data-base de 31 de dezembro de cada ano. Aumento total de 25,3% na representatividade das mulheres impulsionado pelas ações em prol da diversidade em todos os níveis funcionais.</t>
  </si>
  <si>
    <t>1. Considera os colaboradores efetivos contratados nas categorias CLT, Programa Aprendiz e Programa Capacitar na data-base de 31 de dezembro de cada ano. Crescimento da representatividade de profissionais com mais de 50 anos de idade é reflexo do envelhecimento do quadro funcional com a retenção de profissionais com mais experiência, principalmente nos níveis especialista (51,2% de aumento) e administrativo (50,8% de aumento).</t>
  </si>
  <si>
    <t>1. Outras minerações refere-se à ERSA Mineração (RO) e à Minérios Nacional (MG).
2. Aumento da representatividade dos terceiros refere-se principalmente à contabilização da CBSI, empresa do Grupo CSN para terceirização.</t>
  </si>
  <si>
    <r>
      <t>% de representatividade dos terceiros sobre empregados</t>
    </r>
    <r>
      <rPr>
        <vertAlign val="superscript"/>
        <sz val="10"/>
        <color theme="1"/>
        <rFont val="Verdana"/>
        <family val="2"/>
        <scheme val="minor"/>
      </rPr>
      <t>2</t>
    </r>
  </si>
  <si>
    <t>1. Fornecedores locais são considerados aqueles que estão alocados dentro dos estados em que a CSN possui operação.</t>
  </si>
  <si>
    <t>1. Fornecedores locais são considerados aqueles que estão alocados dentro dos estados brasileiros em que a CSN possui operação. Não abrange SWT, Lusosider e o segmento Energia. Para dados da SWT e da Lusosider, consulte a aba Siderurgia. Os dados do segmento Energia serão integrados para reporte consolidado em 2024.</t>
  </si>
  <si>
    <r>
      <t>Avaliação de aspectos sociais na contratação de fornecedores do Grupo CSN</t>
    </r>
    <r>
      <rPr>
        <b/>
        <vertAlign val="superscript"/>
        <sz val="10"/>
        <color theme="2"/>
        <rFont val="Verdana"/>
        <family val="2"/>
        <scheme val="minor"/>
      </rPr>
      <t>1</t>
    </r>
  </si>
  <si>
    <t>O segmento Energia não recebeu multas ou sanções não monetárias significativas em 2023. São considerados significativos ou casos com multa ou obrigações de fazer ou não fazer que superem R$ 1 milhão.</t>
  </si>
  <si>
    <t>1. São considerados significativos ou casos com multa ou obrigações de fazer ou não fazer que superem R$ 1 milhão.</t>
  </si>
  <si>
    <r>
      <t>Casos de não conformidade do Segmento Logística</t>
    </r>
    <r>
      <rPr>
        <b/>
        <vertAlign val="superscript"/>
        <sz val="10"/>
        <color theme="8"/>
        <rFont val="Verdana"/>
        <family val="2"/>
        <scheme val="minor"/>
      </rPr>
      <t>1</t>
    </r>
  </si>
  <si>
    <t>Número total de multas significativas</t>
  </si>
  <si>
    <t>Valor monetário total das multas significativas (R$ mil)</t>
  </si>
  <si>
    <t>1. São considerados significativos ou casos com multa ou obrigações de fazer ou não fazer que superem R$ 1 milhão. Os valores apresentados e considerados como significativos para a empresa ainda estão em processo de análise de defesa ou em discussão judicializada.
2. Outras minerações refere-se à ERSA Mineração (RO) e à Minérios Nacional (MG).</t>
  </si>
  <si>
    <t>Casos de não conformidade do Segmento Siderurgia (Brasil)</t>
  </si>
  <si>
    <t>A CSN Mineração integrou as seguintes associações e entidades de classe em 2023: Federação das Industrias do Estado de MG (FIEMG); Associação Brasileira dos Terminais Portuários (ABTP); e SINDIEXTRA - Sindicato das Indústrias Extrativas de Minas Gerais. A empresa participou de grupos de trabalho nas três entidades e fez parte do corpo diretivo da ABTP. A ERSA e a Minérios Nacional (segmento Outras minerações) não integraram associações ou entidades de classe em 2023.</t>
  </si>
  <si>
    <t>As empresas do Segmento Logística integraram e participaram de grupos de trabalho nas seguintes associações e entidades de classe em 2023: Associação Brasileira dos Terminais de Contêineres (ABRATEC); Associação Nacional de Transportadores Ferroviários (ANTF); e Associação das Empresas do Complexo Industrial e Portuário do Pecém (AECIPP).</t>
  </si>
  <si>
    <t>As empresas do Segmento Energia integraram as seguintes associações e entidades de classe em 2023: Associação Brasileira dos Grandes Consumidores de Energia Elétrica (ABRACE) e Associação Brasileira dos Investidores em Autoprodução de Energia (ABIAPE). Nos dois casos, as empresas fizeram parte dos corpos diretivos e participaram de grupos de trabalho das entidades.</t>
  </si>
  <si>
    <t>A produção do segmento Mineração ocorre apenas no Brasil, que ocupa a 94ª posição (de um total de 180) no ranking do Índice de Percepção de Corrupção da Transparência Internacional.</t>
  </si>
  <si>
    <r>
      <t>Siderurgia (Exterior)</t>
    </r>
    <r>
      <rPr>
        <b/>
        <vertAlign val="superscript"/>
        <sz val="10"/>
        <color theme="4"/>
        <rFont val="Verdana"/>
        <family val="2"/>
        <scheme val="minor"/>
      </rPr>
      <t>2</t>
    </r>
  </si>
  <si>
    <r>
      <t>Consumo de água do Grupo CSN (megalitros)</t>
    </r>
    <r>
      <rPr>
        <b/>
        <vertAlign val="superscript"/>
        <sz val="10"/>
        <color theme="2"/>
        <rFont val="Verdana"/>
        <family val="2"/>
        <scheme val="minor"/>
      </rPr>
      <t>1</t>
    </r>
  </si>
  <si>
    <r>
      <t>Consumo de água do Segmento Mineração (megalitros)</t>
    </r>
    <r>
      <rPr>
        <b/>
        <vertAlign val="superscript"/>
        <sz val="10"/>
        <color theme="7"/>
        <rFont val="Verdana"/>
        <family val="2"/>
        <scheme val="minor"/>
      </rPr>
      <t>1</t>
    </r>
  </si>
  <si>
    <r>
      <t xml:space="preserve">1. Outras minerações refere-se à ERSA Mineração (RO) e à Minérios Nacional (MG).
2. Dados históricos reapresentados. </t>
    </r>
    <r>
      <rPr>
        <b/>
        <sz val="8"/>
        <color theme="2"/>
        <rFont val="Verdana"/>
        <family val="2"/>
        <scheme val="minor"/>
      </rPr>
      <t>GRI 2-4</t>
    </r>
  </si>
  <si>
    <r>
      <t>Indicadores de água do Segmento Cimentos</t>
    </r>
    <r>
      <rPr>
        <b/>
        <vertAlign val="superscript"/>
        <sz val="10"/>
        <color theme="5"/>
        <rFont val="Verdana"/>
        <family val="2"/>
        <scheme val="minor"/>
      </rPr>
      <t>1</t>
    </r>
  </si>
  <si>
    <t>1. Variações em 2023, principalmente em relação ao percentual de recirculação e à captação e ao consumo em áreas com estresse hídrico, explicadas pela incorporação das novas unidades do segmento.</t>
  </si>
  <si>
    <t>SOx</t>
  </si>
  <si>
    <t>CO</t>
  </si>
  <si>
    <r>
      <t>Emissões atmosféricas não GEE do Grupo CSN (toneladas)</t>
    </r>
    <r>
      <rPr>
        <b/>
        <vertAlign val="superscript"/>
        <sz val="10"/>
        <color theme="2"/>
        <rFont val="Verdana"/>
        <family val="2"/>
        <scheme val="minor"/>
      </rPr>
      <t>1</t>
    </r>
  </si>
  <si>
    <r>
      <t>Emissões atmosféricas não GEE do Segmento Siderurgia (toneladas)</t>
    </r>
    <r>
      <rPr>
        <b/>
        <vertAlign val="superscript"/>
        <sz val="10"/>
        <color theme="4"/>
        <rFont val="Verdana"/>
        <family val="2"/>
        <scheme val="minor"/>
      </rPr>
      <t>1</t>
    </r>
  </si>
  <si>
    <t>CSN Mineração - Comunidade Belo Vale</t>
  </si>
  <si>
    <t>Bom</t>
  </si>
  <si>
    <r>
      <t>Monitoramento da qualidade do ar no Segmento Mineração (partículas inaláveis PM&lt;10) (μg/m</t>
    </r>
    <r>
      <rPr>
        <b/>
        <vertAlign val="superscript"/>
        <sz val="10"/>
        <color theme="7"/>
        <rFont val="Verdana"/>
        <family val="2"/>
        <scheme val="minor"/>
      </rPr>
      <t>3</t>
    </r>
    <r>
      <rPr>
        <b/>
        <sz val="10"/>
        <color theme="7"/>
        <rFont val="Verdana"/>
        <family val="2"/>
        <scheme val="minor"/>
      </rPr>
      <t>)</t>
    </r>
    <r>
      <rPr>
        <b/>
        <vertAlign val="superscript"/>
        <sz val="10"/>
        <color theme="7"/>
        <rFont val="Verdana"/>
        <family val="2"/>
        <scheme val="minor"/>
      </rPr>
      <t>1</t>
    </r>
  </si>
  <si>
    <t>Outras escórias</t>
  </si>
  <si>
    <r>
      <t>Indicadores de resíduos do Segmento Siderurgia</t>
    </r>
    <r>
      <rPr>
        <b/>
        <vertAlign val="superscript"/>
        <sz val="10"/>
        <color theme="4"/>
        <rFont val="Verdana"/>
        <family val="2"/>
        <scheme val="minor"/>
      </rPr>
      <t>1</t>
    </r>
  </si>
  <si>
    <r>
      <t xml:space="preserve">1. As variações em 2023 são explicadas conforme tabelas GRI 306-3 e 306-4. Dados históricos reapresentados. </t>
    </r>
    <r>
      <rPr>
        <b/>
        <sz val="8"/>
        <color theme="2"/>
        <rFont val="Verdana"/>
        <family val="2"/>
        <scheme val="minor"/>
      </rPr>
      <t>GRI 2-4</t>
    </r>
  </si>
  <si>
    <r>
      <t>Resíduos gerados por tipo do Segmento Mineração (toneladas)</t>
    </r>
    <r>
      <rPr>
        <b/>
        <vertAlign val="superscript"/>
        <sz val="10"/>
        <color theme="7"/>
        <rFont val="Verdana"/>
        <family val="2"/>
        <scheme val="minor"/>
      </rPr>
      <t>1</t>
    </r>
  </si>
  <si>
    <r>
      <t>Resíduos desviados de disposição final do Segmento Mineração (toneladas)</t>
    </r>
    <r>
      <rPr>
        <b/>
        <vertAlign val="superscript"/>
        <sz val="10"/>
        <color theme="7"/>
        <rFont val="Verdana"/>
        <family val="2"/>
        <scheme val="minor"/>
      </rPr>
      <t>1</t>
    </r>
  </si>
  <si>
    <r>
      <t xml:space="preserve">1. As variações em 2023 são explicadas conforme tabelas GRI 306-3 e 306-4.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</si>
  <si>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r>
      <t>Indicadores de resíduos do Segmento Mineração</t>
    </r>
    <r>
      <rPr>
        <b/>
        <vertAlign val="superscript"/>
        <sz val="10"/>
        <color theme="7"/>
        <rFont val="Verdana"/>
        <family val="2"/>
        <scheme val="minor"/>
      </rPr>
      <t>1</t>
    </r>
  </si>
  <si>
    <r>
      <t>Resíduos gerados por tipo do Segmento Siderurgia (toneladas)</t>
    </r>
    <r>
      <rPr>
        <b/>
        <vertAlign val="superscript"/>
        <sz val="10"/>
        <color theme="4"/>
        <rFont val="Verdana"/>
        <family val="2"/>
        <scheme val="minor"/>
      </rPr>
      <t>1</t>
    </r>
  </si>
  <si>
    <t>1. Todos os resíduos são destinados para tratamento e disposição externa, com exceção da Reciclagem Interna. Não há recuperação de energia interna nos processos de tratamento e disposição final dos resíduos.</t>
  </si>
  <si>
    <r>
      <t>Resíduos desviados de disposição final do Segmento Energia (toneladas)</t>
    </r>
    <r>
      <rPr>
        <b/>
        <vertAlign val="superscript"/>
        <sz val="10"/>
        <color rgb="FF00B0F0"/>
        <rFont val="Verdana"/>
        <family val="2"/>
        <scheme val="minor"/>
      </rPr>
      <t>1</t>
    </r>
  </si>
  <si>
    <r>
      <t>Resíduos gerados por tipo do Segmento Energia (toneladas)</t>
    </r>
    <r>
      <rPr>
        <b/>
        <vertAlign val="superscript"/>
        <sz val="10"/>
        <color rgb="FF00B0F0"/>
        <rFont val="Verdana"/>
        <family val="2"/>
        <scheme val="minor"/>
      </rPr>
      <t>1</t>
    </r>
  </si>
  <si>
    <t>1. Todos os resíduos são destinados para tratamento e disposição externa. Não há recuperação de energia interna nos processos de tratamento e disposição final dos resíduos.</t>
  </si>
  <si>
    <r>
      <t>Resíduos destinados para disposição final do Segmento Energia (toneladas)</t>
    </r>
    <r>
      <rPr>
        <b/>
        <vertAlign val="superscript"/>
        <sz val="10"/>
        <color rgb="FF00B0F0"/>
        <rFont val="Verdana"/>
        <family val="2"/>
        <scheme val="minor"/>
      </rPr>
      <t>1</t>
    </r>
  </si>
  <si>
    <t>Dentro de  áreas sensíveis para a biodiversidade</t>
  </si>
  <si>
    <t>Volume total de reservas minerais provadas (milhões de toneladas)</t>
  </si>
  <si>
    <t>Percentual médio de Fe nas reservas provadas (%)</t>
  </si>
  <si>
    <t>Volume total de reservas minerais prováveis (milhões de toneladas)</t>
  </si>
  <si>
    <t>Percentual médio de Fe nas reservas prováveis (%)</t>
  </si>
  <si>
    <t>Qual estudo (nome e ano) serve de base para os dados informados</t>
  </si>
  <si>
    <t>Reservas da CSN Mineração - Mina Casa de Pedra e Mina do Engenho em 2023</t>
  </si>
  <si>
    <t>Reservas da ERSA Mineração em 2023</t>
  </si>
  <si>
    <t>Percentual médio de Sn nas reservas provadas (%)</t>
  </si>
  <si>
    <t>Percentual médio de Sn nas reservas prováveis (%)</t>
  </si>
  <si>
    <t>Relatório de Reavaliação de Reservas, elaborado pela empresa 3EM em 2023</t>
  </si>
  <si>
    <t>1. Considera os colaboradores efetivos nas categorias CLT, Programa Aprendiz, Programa Capacitar e Programa Trainee e os terceiros. Não abrange SWT e Lusosider por diferenças na metodologia de consolidação dos dados. Tipos de acidente de trabalho podem incluir morte, amputação de membros, laceração, fratura, queimaduras, entre outros. Os maiores riscos de lesões de alta consequência estão relacionadas as atividades críticas mapeadas e tratadas no Manual de Gestão de SSO. São atividades críticas a movimentação de veículos e equipamentos móveis, bloqueios de energia, serviço em eletricidade, movimentação de carga, trabalho em altura, trabalho a quente, contato com partes móveis, produtos químicos perigosos, espaço confinado, gases e líquidos inflamáveis. A identificação dos riscos em saúde e segurança é realizada utilizando metodologias qualitativas e/ou quantitativas reconhecidas internacionalmente (NBR ISO 31000:2018) e apropriadas a cada situação. O aumento no número de acidentes registráveis acompanhou o crescimento das horas-homem trabalhadas, refletido na estabilidade da taxa de frequência de acidentes registráveis. O aumento de 50% no número de acidentes fatais (consolidado) contribuiu para a elevação de 21,2% no número de dias perdidos e debitados e para o crescimento de 1,2% da taxa de gravidade.
2. Taxas calculadas com o fator de 200 mil horas-homem trabalhadas.</t>
  </si>
  <si>
    <t>1. Considera os colaboradores efetivos nas categorias CLT, Programa Aprendiz, Programa Capacitar e Programa Trainee e os terceiros. Houve redução de 14,3% no número de acidentes registráveis, mesmo com aumento do número de horas-homem trabalhadas, refletindo-se na diminuição de 15,4% da taxa de frequência de acidentes registráveis. Apesar da ocorrência de dois acidentes com consequência grave em 2023 (ante 1 em 2022), a taxa de gravidade apresentou redução de 46,2% na comparação anual.
2. Taxas calculadas com o fator de 200 mil horas-homem trabalhadas.</t>
  </si>
  <si>
    <t>1. Considera os colaboradores efetivos nas categorias CLT, Programa Aprendiz, Programa Capacitar e Programa Trainee e os terceiros. Refere-se à ERSA Mineração (RO) e à Minérios Nacional (MG). Foram registrados 8 acidentes em 2023, ante 1 em 2022, o que impactou negativamente as taxas de frequência e gravidade no período (elevação de 618,2% e 1.750,0%, respectivamente).
2. Taxas calculadas com o fator de 200 mil horas-homem trabalhadas.</t>
  </si>
  <si>
    <t>1. Considera os colaboradores efetivos nas categorias CLT, Programa Aprendiz, Programa Capacitar e Programa Trainee e os terceiros. Em 2023, o número de acidentes registráveis triplicou, com aumento principalmente entre os terceiros (233,3%). A ocorrência de 1 acidente com consequência grave e 1 acidente fatal com terceiros impactou negativamente o número de dias perdidos e a taxa de gravidade no período.
2. Taxas calculadas com o fator de 200 mil horas-homem trabalhadas.</t>
  </si>
  <si>
    <t>1. Considera os colaboradores efetivos nas categorias CLT, Programa Aprendiz, Programa Capacitar e Programa Trainee e os terceiros. No ano de 2023, houve redução de 57,7% no número de acidentes registráveis, 50% no número de acidentes com consequência grave e 75,0% no número de acidentes fatais, refletindo-se na melhora das taxas de frequência e gravidade de acidentes.
2. Taxas calculadas com o fator de 200 mil horas-homem trabalhadas.</t>
  </si>
  <si>
    <t>1. Taxas calculadas com o fator de 200 mil horas-homem trabalhadas. Entre colaboradores, o aumento de 33,6% no número de quase acidentes foi superior ao crescimento das horas-homem trabalhadas, levando a um aumento de 26,9% na taxa de frequência de quase acidentes. Em relação aos acidentes registráveis com colaboradores, houve redução de 27,8%, cujo efeito combinado com a elevação nas horas-homem trabalhadas levou a uma redução de 31,4% na taxa de frequência de acidentes registráveis em minas.</t>
  </si>
  <si>
    <t>1. Outras minerações refere-se à ERSA Mineração (RO) e à Minérios Nacional (MG). Entre os colaboradores, houve aumento de 183,3% no número de quase acidentes e de 700% no número de acidentes registráveis (7 em 2023 ante 1 em 2022), impactando negativamente as respectivas taxas de frequência. Em relação aos terceiros, registrou-se uma redução de 95,2% no número de quase acidentes (1 em 2023 ante 21 em 2022).
2. Taxas calculadas com o fator de 200 mil horas-homem trabalhadas.</t>
  </si>
  <si>
    <t>1. Taxas calculadas com o fator de 200 mil horas-homem trabalhadas. Entre colaboradores, o aumento no número de quase acidentes (366,7%) e no número de acidentes registráveis (166,7%) impactou negativamente as taxas, mesmo com a elevação de 78,0% na quantidade de horas-homem trabalhadas. Em relação aos terceiros, as elevações nesses dados absolutos foram compensadas pelo aumento de 310,3% na quantidade de horas-homem trabalhadas, resultando na melhora das taxas de frequência na comparação anual.</t>
  </si>
  <si>
    <r>
      <t>Indicadores de resíduos minerais</t>
    </r>
    <r>
      <rPr>
        <b/>
        <vertAlign val="superscript"/>
        <sz val="10"/>
        <color theme="7"/>
        <rFont val="Verdana"/>
        <family val="2"/>
        <scheme val="minor"/>
      </rPr>
      <t>1</t>
    </r>
  </si>
  <si>
    <t>Setembro de 2023</t>
  </si>
  <si>
    <t>1. Todas as barragens são operadas pela CSN Mineração. As obras de descaracterização da Barragem do Vigia foram concluídas em 2023, por isso não há mais capacidade de armazenamento dessa estrututra, tampouco rejeitos armazenados. Existem cinco pilhas de rejeito na CSN Mineração que não se enquadram na categoria de barragem.</t>
  </si>
  <si>
    <t>Performance em índices e ratings</t>
  </si>
  <si>
    <t>MSCI</t>
  </si>
  <si>
    <t>ISS ESG</t>
  </si>
  <si>
    <t>FTSE4Good</t>
  </si>
  <si>
    <t>Índice Carbono Eficiente (ICO2)</t>
  </si>
  <si>
    <t>D</t>
  </si>
  <si>
    <t>C</t>
  </si>
  <si>
    <t>B</t>
  </si>
  <si>
    <t>B-</t>
  </si>
  <si>
    <t>CCC</t>
  </si>
  <si>
    <t>D+</t>
  </si>
  <si>
    <t>✓</t>
  </si>
  <si>
    <t>Pilar Governança</t>
  </si>
  <si>
    <t>Gestão CSN</t>
  </si>
  <si>
    <t>Recomendação</t>
  </si>
  <si>
    <t>a) Descreva a supervisão do conselho sobre riscos e oportunidades relacionados as mudanças climáticas</t>
  </si>
  <si>
    <t>A-</t>
  </si>
  <si>
    <t>Pilar Estratégia</t>
  </si>
  <si>
    <t>a) Descreva os riscos e oportunidades relacionados às mudanças climáticas que a organização identificou no curto, médio e longo prazo</t>
  </si>
  <si>
    <t>b) Descreva o impacto dos riscos e oportunidades relacionados as mudanças climáticas nos negócios, estratégia e planejamento financeiro da organização</t>
  </si>
  <si>
    <t>Relatório de Ação Climática 2022 do Grupo CSN</t>
  </si>
  <si>
    <t>Questionário CDP 2023 do Grupo CSN</t>
  </si>
  <si>
    <t>c) Descreva a resiliência da estratégia da organização, levando em consideração diferentes cenários relacionados as mudanças climáticas, incluindo um cenário de 2 °C ou inferior</t>
  </si>
  <si>
    <t>Pilar Gerenciamento de Riscos</t>
  </si>
  <si>
    <t>a) Descreva os processos da organização para identificar e avaliar os riscos relacionados as mudanças climáticas</t>
  </si>
  <si>
    <t>b) Descreva os processos da organização para gerenciar riscos relacionados as mudanças climáticas</t>
  </si>
  <si>
    <t>c) Descreva como os processos para identificar, avaliar e gerenciar riscos relacionados a mudança do clima são integrados ao gerenciamento geral de riscos da organização</t>
  </si>
  <si>
    <t>b) Descreva o papel da administração na avaliação e gestão de riscos e oportunidades as mudanças climáticas</t>
  </si>
  <si>
    <t>Pilar Métricas e Metas</t>
  </si>
  <si>
    <t>a) Divulgue as métricas utilizadas pela organização para avaliar os riscos e oportunidades relacionados as mudanças climáticas de acordo com sua estratégia e processo de gestão de riscos</t>
  </si>
  <si>
    <t>Indicadores do tema material Mudança do Clima neste Databook</t>
  </si>
  <si>
    <t>b) Divulgue o Escopo 1, Escopo 2 e, se apropriado, as emissões de gases de efeito estufa (GEE) do Escopo 3 e os riscos relacionados</t>
  </si>
  <si>
    <t>c) Descreva as metas usadas pela organização para gerenciar riscos e oportunidades relacionados as mudanças climáticas e desempenho em relação às metas</t>
  </si>
  <si>
    <t>BB</t>
  </si>
  <si>
    <t>Sustainalytics CSN</t>
  </si>
  <si>
    <t>Sustainalytics CMIN</t>
  </si>
  <si>
    <t>-</t>
  </si>
  <si>
    <t>C-</t>
  </si>
  <si>
    <t>FTSE Russel</t>
  </si>
  <si>
    <t>A tabela abaixo apresenta um resumo das nossas práticas e seu alinhamento com as recomendações do Task Force on Climate-related Disclosures (TCFD). Para mais informações, consulte os seguintes documentos:</t>
  </si>
  <si>
    <t>TCFD e TNFD</t>
  </si>
  <si>
    <r>
      <t xml:space="preserve">O Databook ESG 2023 está organizado por segmento de negócio do Grupo CSN. Utilize o menu superior ou as abas inferiores para acessar dados específicos de Siderurgia, Mineração, Cimentos, Logística e Energia ou para visualizar informações consolidadas do Grupo CSN. Na aba Mineração, acesse ainda informações específicas da CSN Mineração S.A., empresa independente subsidiaria do Grupo CSN.
Os Índices GRI e SASB e a aba de Materialidade permitem a navegação por conteúdo ou indicador de interesse. Ao acessar essas abas, basta clicar nos hiperlinks da coluna "Onde encontrar" para ser direcionado diretamente à informação desejada. As abas TCFD e TNFD e Ratings trazem informações específicas desses </t>
    </r>
    <r>
      <rPr>
        <i/>
        <sz val="10"/>
        <color theme="1"/>
        <rFont val="Verdana"/>
        <family val="2"/>
        <scheme val="minor"/>
      </rPr>
      <t>frameworks</t>
    </r>
    <r>
      <rPr>
        <sz val="10"/>
        <color theme="1"/>
        <rFont val="Verdana"/>
        <family val="2"/>
        <scheme val="minor"/>
      </rPr>
      <t>.</t>
    </r>
  </si>
  <si>
    <t>A CSN Mineração em 2023 recebeu quatro autos de infração com multas significativas, sendo dois deles relacionados a emissão de poeira e material particulado, um referente a poluição de recursos hídricos e um associado a incidente com embarcação de carga de minério na Baía de Sepetiba. Somados, esses autos representavam multas no valor de R$ 14,1 milhões. Além disso, foram recebidos um auto de infração com advertência da Secretaria Municipal de Meio Ambiente (SEMMA) do município de Congonhas por suposto dano à adutora de água de abastecimento que comprometeu a qualidade do suprimento de água à população e um auto de infração com multa de R$ 304 mil por suposto carreamento de resíduos de mineração que comprometeu área de preservação permanente e cursos d'ágia. No segmento Outras minerações, a Minérios Nacional recebeu no ano auto de infração com multa de R$ 2,3 milhões por suposto lançamento de efluente em desacordo com os parâmetros de outorga. Em todos os casos, a Companhia apresentou defesas administrativas que estão à espera de julgamento.</t>
  </si>
  <si>
    <t xml:space="preserve">A CSN Cimentos recebeu em 2023 três autos de infração que resultaram em embargos. Um da Prefeitura do Rio de Janeiro por suposta emissão de material particulado, um por suposta terraplanagem sem alvará e um por suposto lançamento de resíduos líquidos e substâncias oleosas (coque de petróleo) em desacordo com as evidências legais. Em todos os casos, a Companhia apresentou defesas administrativas que estão à espera de julgamento.
No período, a CSN Cimentos é parte (autora) de ação anulatória que visa desconstituir ou reformar a multa imposta pelo Conselho Administrativo de Defesa Econômica (CADE) à LafargeHolcim e a outras cimenteiras envolvidas em suposta formação de cartel no mercado de cimento. O cartel dos cimentos teve a maior aplicabilidade de sanções da história do direito concorrencial no Brasil, tendo sido aplicada multa pecuniária de R$ 508.593.517,53, atualizada até junho de 2014, e imposição de obrigações de fazer, como a alienação de 20% dos ativos de concreto em mercados relevantes. Atualmente, a aplicação da multa e demais obrigações impostas pelo CADE estão suspensas em razão de liminar obtida pela LafargeHolcim. Como garantia processual, foi oferecida a fábrica integrada de Pedro Leopoldo (MG), no valor estimado entre R$ 637.260.000,00, e R$ 704.345.000,00, de acordo com avaliação fornecida pela Deloitte Touche Tohmatsu. Após as partes apresentarem alegações finais, aguarda-se a prolação de sentença. </t>
  </si>
  <si>
    <t>Foram registradas multas ou sanções significativas nos segmentos de Siderurgia (Brasil), Mineração e Cimentos. Para informações sobre esses segmentos, consulte as respectivas abas deste Databook ESG.</t>
  </si>
  <si>
    <r>
      <t xml:space="preserve">% sobre o </t>
    </r>
    <r>
      <rPr>
        <b/>
        <i/>
        <sz val="10"/>
        <color theme="2"/>
        <rFont val="Verdana"/>
        <family val="2"/>
        <scheme val="minor"/>
      </rPr>
      <t>headcount</t>
    </r>
    <r>
      <rPr>
        <b/>
        <sz val="10"/>
        <color theme="2"/>
        <rFont val="Verdana"/>
        <family val="2"/>
        <scheme val="minor"/>
      </rPr>
      <t xml:space="preserve"> em 31/11</t>
    </r>
  </si>
  <si>
    <t>Tributos pagos por natureza em 2022 (R$ mil)</t>
  </si>
  <si>
    <t>Suíça</t>
  </si>
  <si>
    <t>Corporativamente e por meio de seus segmentos de negócio, o Grupo CSN participou em 2023 das seguintes associações e entidades de classe: Associação Brasileira de Normas Técnicas (ABNT); Associação Brasileira dos Terminais de Contêineres (ABRATEC); Associação Brasileira dos Terminais Portuários (ABTP); Associação das Empresas do Complexo Industrial e Portuário do Pecém (AECIPP); Associação do Aço do Rio Grande do Sul (AARS); Associação Nacional de Transportadores Ferroviários (ANTF); Confederação Nacional da Indústria (CNI); Centro Industrial do Rio de Janeiro (Firjan - CIRJ); EKOS Brasil; Federação das Indústrias do Estado de MG (FIEMG); Instituto Nacional dos Distribuidores de Aço (INDA); Pacto Global e do Movimento Pela Equidade Racial (MOVER); Prolata Associação Brasileira de Embalagens de Aço (ABEAÇO); RemTech Europe; e SINDIEXTRA - Sindicato das Indústrias Extrativas de Minas Gerais. A Companhia integrou o corpo diretivo da ABPT, da AARS e do INDA, além de participar de grupos de trabalho da ABNT, da ABPT, da AARS, da CNI, da Firjan-CIRJ e do INDA.</t>
  </si>
  <si>
    <t>A CSN Cimentos integrou em 2023 o Centro Industrial do Rio de Janeiro (Firjan - CIRJ), participando dos grupos de trabalho da entidade.</t>
  </si>
  <si>
    <t>Total CSN Mineração</t>
  </si>
  <si>
    <t>Total Outras minerações</t>
  </si>
  <si>
    <t>Total Segmento Siderurgia (Brasil)</t>
  </si>
  <si>
    <t>Total Segmento Siderurgia (Exterior)</t>
  </si>
  <si>
    <t>Total Segmento Cimentos</t>
  </si>
  <si>
    <t>Total Segmento Logística</t>
  </si>
  <si>
    <t>Total Segmento Energia</t>
  </si>
  <si>
    <t>1. A variação em 2023 refere-se principalmente à contabilização da CBSI, empresa do Grupo CSN para terceirização.
2. Outras minerações refere-se à ERSA Mineração (RO) e à Minérios Nacional (MG).</t>
  </si>
  <si>
    <r>
      <t>Número total de terceiros</t>
    </r>
    <r>
      <rPr>
        <b/>
        <vertAlign val="superscript"/>
        <sz val="10"/>
        <color theme="7"/>
        <rFont val="Verdana"/>
        <family val="2"/>
        <scheme val="minor"/>
      </rPr>
      <t>1</t>
    </r>
  </si>
  <si>
    <t>1. Abrange as operações no Brasil e no exterior. A variação em 2023 refere-se principalmente à contabilização da CBSI, empresa do Grupo CSN para terceirização.</t>
  </si>
  <si>
    <r>
      <t xml:space="preserve">1. Considera os colaboradores efetivos nas categorias CLT, Programa Aprendiz, Programa Capacitar, Programa Estágio e Programa Trainee no Brasil e no exterior. A média é calculada como o total de horas de treinamento promovidas no ano dividido pelo </t>
    </r>
    <r>
      <rPr>
        <i/>
        <sz val="8"/>
        <color theme="1"/>
        <rFont val="Verdana"/>
        <family val="2"/>
        <scheme val="minor"/>
      </rPr>
      <t>headcount</t>
    </r>
    <r>
      <rPr>
        <sz val="8"/>
        <color theme="1"/>
        <rFont val="Verdana"/>
        <family val="2"/>
        <scheme val="minor"/>
      </rPr>
      <t xml:space="preserve"> em 31/12. Aumento de 33,8% na média total de horas de treinamento por colaborador reflete o aumento das médias em todos os segmentos de negócio, exceto o segmento Cimentos, no qual o ajuste de premissas para adequada contabilização das horas de treinamento nas novas unidades adquiridas levou a uma redução da média. Na avaliação por nível funcional, também houve aumento em todas as categorias, exceto os Programas Trainee e Estágio. Nesses casos, os dados foram impactados pelo calendário das turmas (Programa Trainee 2023 iniciado em outubro, enquanto o Programa Trainee 2022 havia iniciado em março).
2. Dados de 2022 reapresentados. </t>
    </r>
    <r>
      <rPr>
        <b/>
        <sz val="8"/>
        <color theme="2"/>
        <rFont val="Verdana"/>
        <family val="2"/>
        <scheme val="minor"/>
      </rPr>
      <t>GRI 2-4</t>
    </r>
  </si>
  <si>
    <t>1. Considera os colaboradores efetivos contratados nas categorias CLT, Programa Aprendiz, Programa Capacitar e Programa Trainee na data-base de 31 de dezembro de cada ano. Não abrange SWT e Lusosider por diferenças na metodologia de consolidação dos dados. Aumento total de 11,6% na representatividade das mulheres impulsionado pelas ações em prol da diversidade, principalmente no nível Operacional (11,4% de crescimento no ano). Destaque também para a maior presença de mulheres no nível Liderança e nos Programas Capacitar, Aprendiz e Trainee.</t>
  </si>
  <si>
    <t>1. Considera os colaboradores efetivos contratados nas categorias CLT, Programa Aprendiz, Programa Capacitar e Programa Trainee na data-base de 31 de dezembro de cada ano. Não abrange SWT e Lusosider por diferenças na metodologia de consolidação dos dados.
2. Crescimento da representatividade de profissionais com mais de 50 anos de idade é reflexo do envelhecimento do quadro funcional com a retenção de profissionais com mais experiência e também da integração dos novos colaboradores nas unidades adquiridas do segmento Cimentos.</t>
  </si>
  <si>
    <t>Diversidade de gênero por nível funcional do Segmento Energia</t>
  </si>
  <si>
    <t>Diversidade de faixa etária por nível funcional do Segmento Energia</t>
  </si>
  <si>
    <t>1. Considera os colaboradores efetivos nas categorias CLT, Programa Aprendiz, Programa Capacitar e Programa Trainee. Não abrange SWT e Lusosider por diferenças na metodologia de consolidação dos dados. Não inclui o segmento Energia, cujos controles serão integrados para reporte consolidado em 2024.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2. Melhora significativa do indicador em 2023 é reflexo das novas contratações masculinas no nível Executivo, que possuem salário-base inferior ao quadro de diretores previamente existente.</t>
  </si>
  <si>
    <t>1. Considera os colaboradores efetivos nas categorias CLT, Programa Aprendiz, Programa Capacitar e Programa Trainee.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2. Melhora significativa do indicador em 2023 é reflexo das novas contratações masculinas no nível Executivo da CSN Siderurgia, que possuem salário-base inferior ao quadro de diretores previamente existente,  e de movimentações no nível Liderança da Cia Metalurgia Prada, que abrange desde supervisores até alta gerência.
3. Variações em 2023 explicadas pelas diferentes cargas horárias dos aprendizes, de 4 ou 6 horas por dia, e o aumento no número de homens e mulheres, respectivamente para a CSN Siderurgia e a Cia Metalurgia Prada, em contratos com regime de 6 horas diárias.</t>
  </si>
  <si>
    <r>
      <t xml:space="preserve">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2. Outras minerações refere-se à ERSA Mineração (RO) e à Minérios Nacional (MG). Variações em 2023 (comparado a 2022) refletem movimentações no nível Liderança, que abrange desde supervisores até alta gerência, e Administrativo e o aumento do </t>
    </r>
    <r>
      <rPr>
        <i/>
        <sz val="8"/>
        <color theme="1"/>
        <rFont val="Verdana"/>
        <family val="2"/>
        <scheme val="minor"/>
      </rPr>
      <t>headcount</t>
    </r>
    <r>
      <rPr>
        <sz val="8"/>
        <color theme="1"/>
        <rFont val="Verdana"/>
        <family val="2"/>
        <scheme val="minor"/>
      </rPr>
      <t xml:space="preserve"> feminino no nível Técnico.</t>
    </r>
  </si>
  <si>
    <t>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Variações em 2023 (comparado a 2022) refletem a integração das novas unidades adquiridas pelo segmento.</t>
  </si>
  <si>
    <t>Não há registro de violação dos direitos de povos indígenas nas operações do Grupo CSN. A Companhia respeita integralmente a legislação brasileira e as determinações da Fundação dos Povos Indígenas (Funai) e do Instituto Brasileiro do Meio Ambiente e Recursos Naturais Renováveis (Ibama).</t>
  </si>
  <si>
    <t>1. Considera os colaboradores efetivos e os terceiros. O aumento de 11,9% no número de acidentes registráveis, concentrado no público de terceiros, refletiu-se na elevação de 6,9% da taxa de frequência de acidentes registráveis.
2. Taxas calculadas com o fator de 200 mil horas-homem trabalhadas.</t>
  </si>
  <si>
    <t>Os perigos à saúde dos trabalhadores são identificados e mitigados por meio das auditorias e rotinas de gerenciamento de riscos de saúde e segurança (saiba mais sobre essas práticas na página 98). Entre os riscos listados, estão: ruído, temperatura, poeira, óleo e graxa, vibração, exposição a agentes químicos e riscos ergonômicos. Em 2023, foram registrados 2 casos de distúrbios osteomoleculares na CSN Siderurgia e 4 casos na SWT (cujos tipos não podem ser divulgados por questões de confidencialidade). Em 2022, não houve registro de nenhum caso de doença ocupacional no Grupo CSN. Em 2021, haviam sido registrados 28 casos de distúrbios osteomoleculares em colaboradores, sendo 21 na CSN Siderurgia, 1 na Lusosider e 6 na CSN Mineração. Não foi registrado nenhum óbito decorrente de doença ocupacional no triênio.</t>
  </si>
  <si>
    <t>1. Outras minerações refere-se à ERSA Mineração (RO) e à Minérios Nacional (MG).
2. Na CSN Mineração, o aumento de 45,2% nos dispêndios ocorreu por causa dos projetos de expansão e pelo aumento de custo do frete marítimo. No segmento Outras minerações, houve redução de 19,9% nos dispêndios principalmente pelo menor volume de obras civis nas unidades.</t>
  </si>
  <si>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 Não abrange SWT, Lusosider e o segmento Energia. Para dados da SWT e da Lusosider, consulte a aba Siderurgia. Os dados do segmento Energia serão integrados para reporte consolidado em 2024.</t>
  </si>
  <si>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t>
  </si>
  <si>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
2. Outras minerações refere-se à ERSA Mineração (RO) e à Minérios Nacional (MG).</t>
  </si>
  <si>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 Aumento de 85,6% no percentual de fornecedores avaliados com critérios ambientais reflete a maior quantidade de parceiros elegíveis conforme matiz de risco no período.</t>
  </si>
  <si>
    <r>
      <t>2020 (ano-base meta)</t>
    </r>
    <r>
      <rPr>
        <b/>
        <vertAlign val="superscript"/>
        <sz val="10"/>
        <color theme="5"/>
        <rFont val="Verdana"/>
        <family val="2"/>
        <scheme val="minor"/>
      </rPr>
      <t>1</t>
    </r>
  </si>
  <si>
    <r>
      <t xml:space="preserve">1. Valores do ano-base meta recalculados considerando as novas unidades adquiridas. </t>
    </r>
    <r>
      <rPr>
        <b/>
        <sz val="8"/>
        <color theme="2"/>
        <rFont val="Verdana"/>
        <family val="2"/>
        <scheme val="minor"/>
      </rPr>
      <t>GRI 2-4</t>
    </r>
  </si>
  <si>
    <r>
      <t xml:space="preserve">1. Todo o volume captado (100%) tem concentração de sólidos totais dissolvidos igual ou menor que 1.000 mg/l. Aumento de 45,5% na captação da Siderurgia (Brasil) de água superficial relacionado à instalação de novas bombas na Usina Presidente Vargas (UPV), que operaram simultaneamente aos equipamentos antigos por questões operacionais. Dados históricos reapresentados. </t>
    </r>
    <r>
      <rPr>
        <b/>
        <sz val="8"/>
        <color theme="2"/>
        <rFont val="Verdana"/>
        <family val="2"/>
        <scheme val="minor"/>
      </rPr>
      <t>GRI 2-4</t>
    </r>
  </si>
  <si>
    <r>
      <t xml:space="preserve">1. Todo o volume descartado (100%) tem concentração de sólidos totais dissolvidos igual ou menor que 1.000 mg/l. Dados históricos reapresentados. </t>
    </r>
    <r>
      <rPr>
        <b/>
        <sz val="8"/>
        <color theme="2"/>
        <rFont val="Verdana"/>
        <family val="2"/>
        <scheme val="minor"/>
      </rPr>
      <t>GRI 2-4</t>
    </r>
    <r>
      <rPr>
        <sz val="8"/>
        <color theme="1"/>
        <rFont val="Verdana"/>
        <family val="2"/>
        <scheme val="minor"/>
      </rPr>
      <t xml:space="preserve">
2. Aumento de 25,3% no total descartado em 2023 é reflexo da diminuição do consumo na produção, dada a queda de produção e de horas trabalhadas dos equipamentos da UPV. Adicionalmente, foram feitas reclassificações das fontes de descarga, por isso a partir deste ano todo o volume é contabilizado como descarga em água superficial.</t>
    </r>
  </si>
  <si>
    <r>
      <t>1. Variações refletem a combinação dos fatores que impactaram a captação e o descarte de água (ver GRIs 303-3 e 303-4). Dados históricos reapresentados.</t>
    </r>
    <r>
      <rPr>
        <b/>
        <sz val="8"/>
        <color theme="2"/>
        <rFont val="Verdana"/>
        <family val="2"/>
        <scheme val="minor"/>
      </rPr>
      <t xml:space="preserve"> GRI 2-4</t>
    </r>
  </si>
  <si>
    <r>
      <t xml:space="preserve">1. Variações refletem a combinação dos fatores que impactaram a captação e o descarte de água (ver GRIs 303-3 e 303-4).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</si>
  <si>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r>
      <t xml:space="preserve">1. Todo o volume descartado (100%) tem concentração de sólidos totais dissolvidos igual ou menor que 1.000 mg/l. Aumentos da CSN Mineração no total descartado (31,3%) e no volume descartado em áreas com estresse hídrico (14,3%) decorrentes do aumento de produção em 2023.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</si>
  <si>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r>
      <t>1. Todo o volume captado (100%) tem concentração de sólidos totais dissolvidos igual ou menor que 1.000 mg/l. Aumento de 500,1% no total captado em 2023 é reflexo da integração das novas unidades do segmento, assim como a diversificação de fontes de captação e a ocorrência de captação em áreas com estresse hídrico. Dados históricos reapresentados.</t>
    </r>
    <r>
      <rPr>
        <b/>
        <sz val="8"/>
        <color theme="2"/>
        <rFont val="Verdana"/>
        <family val="2"/>
        <scheme val="minor"/>
      </rPr>
      <t xml:space="preserve"> GRI 2-4</t>
    </r>
  </si>
  <si>
    <r>
      <t xml:space="preserve">1. Todo o volume descartado (100%) tem concentração de sólidos totais dissolvidos igual ou menor que 1.000 mg/l. Não ocorre descarga em áreas com estresse hídrico. Aumento de 103,8% no total de água descartada em 2023 é decorrente da integração das novas unidades do segmento, assim como a diversificação de fontes de descarga e a ocorrência de descarga em área com estresse hídrico. Dados históricos reapresentados. </t>
    </r>
    <r>
      <rPr>
        <b/>
        <sz val="8"/>
        <color theme="2"/>
        <rFont val="Verdana"/>
        <family val="2"/>
        <scheme val="minor"/>
      </rPr>
      <t>GRI 2-4</t>
    </r>
  </si>
  <si>
    <r>
      <t xml:space="preserve">1. Variações refletem a combinação dos fatores que impactaram a captação e o descarte de água (ver GRIs 303-3 e 303-4). Dados históricos reapresentados. </t>
    </r>
    <r>
      <rPr>
        <b/>
        <sz val="8"/>
        <color theme="2"/>
        <rFont val="Verdana"/>
        <family val="2"/>
        <scheme val="minor"/>
      </rPr>
      <t>GRI 2-4</t>
    </r>
  </si>
  <si>
    <r>
      <t xml:space="preserve">1. Todo o volume captado (100%) tem concentração de sólidos totais dissolvidos igual ou menor que 1.000 mg/l. Toda a captação ocorre em áreas com estresse hídrico. Aumento de 19,8% no volume total captado em 2023 ocorreu devido à elevação da atividade operacional e à demanda por obras. Dados históricos reapresentados. </t>
    </r>
    <r>
      <rPr>
        <b/>
        <sz val="8"/>
        <color theme="2"/>
        <rFont val="Verdana"/>
        <family val="2"/>
        <scheme val="minor"/>
      </rPr>
      <t>GRI 2-4</t>
    </r>
  </si>
  <si>
    <r>
      <t xml:space="preserve">1. Todo o volume descartado (100%) tem concentração de sólidos totais dissolvidos igual ou menor que 1.000 mg/l. Toda a descarga ocorre em áreas com estresse hídrico. Aumento de 27,6% no volume total descartado em 2023 ocorreu devido à elevação da atividade operacional e à demanda por obras. Dados históricos reapresentados. </t>
    </r>
    <r>
      <rPr>
        <b/>
        <sz val="8"/>
        <color theme="2"/>
        <rFont val="Verdana"/>
        <family val="2"/>
        <scheme val="minor"/>
      </rPr>
      <t>GRI 2-4</t>
    </r>
  </si>
  <si>
    <r>
      <t xml:space="preserve">1. Abrange os segmentos Siderurgia e Cimentos. Para informações detalhadas dos segmentos, consulte as respectivas abas. Os dados do segmento Mineração referem-se ao monitoramento da qualidade do ar, consulte a aba específica para acessar as informações. As variações em 2023 estão relacionadas a melhorias na operação e investimentos na compra e na manutenção de equipamentos. Dados históricos reapresentados. </t>
    </r>
    <r>
      <rPr>
        <b/>
        <sz val="8"/>
        <color theme="2"/>
        <rFont val="Verdana"/>
        <family val="2"/>
        <scheme val="minor"/>
      </rPr>
      <t>GRI 2-4</t>
    </r>
  </si>
  <si>
    <r>
      <t xml:space="preserve">1. As variações em 2023 estão relacionadas a melhorias na operação e investimentos na compra e na manutenção de equipamentos. Dados históricos reapresentados. </t>
    </r>
    <r>
      <rPr>
        <b/>
        <sz val="8"/>
        <color theme="2"/>
        <rFont val="Verdana"/>
        <family val="2"/>
        <scheme val="minor"/>
      </rPr>
      <t>GRI 2-4</t>
    </r>
  </si>
  <si>
    <r>
      <t>Índice de Qualidade do Ar</t>
    </r>
    <r>
      <rPr>
        <b/>
        <vertAlign val="superscript"/>
        <sz val="10"/>
        <color theme="7"/>
        <rFont val="Verdana"/>
        <family val="2"/>
        <scheme val="minor"/>
      </rPr>
      <t>2</t>
    </r>
  </si>
  <si>
    <t>1. As variações em 2023 estão relacionadas, principalmente, ao aumento das atividades de aspersão de mina e disseminação de polímeros, visando à diminuição de material particulado.
2. Considera o resultado “Bom” em mais de 90% das medições no ano.</t>
  </si>
  <si>
    <r>
      <t xml:space="preserve">1. As variações em 2023 estão relacionadas à integração das unidades adqruiridas. Dados históricos reapresentados. </t>
    </r>
    <r>
      <rPr>
        <b/>
        <sz val="8"/>
        <color theme="2"/>
        <rFont val="Verdana"/>
        <family val="2"/>
        <scheme val="minor"/>
      </rPr>
      <t>GRI 2-4</t>
    </r>
  </si>
  <si>
    <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pelo aumento da retirada de escória de aciaria das pilhas e pelo envio de resíduos inertes da Usina Presidente Vargas para recuperação de áreas degradadas. Dados históricos reapresentados. </t>
    </r>
    <r>
      <rPr>
        <b/>
        <sz val="8"/>
        <color theme="2"/>
        <rFont val="Verdana"/>
        <family val="2"/>
        <scheme val="minor"/>
      </rPr>
      <t>GRI 2-4</t>
    </r>
  </si>
  <si>
    <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pela incorporação das novas unidades. Dados históricos reapresentados. </t>
    </r>
    <r>
      <rPr>
        <b/>
        <sz val="8"/>
        <color theme="2"/>
        <rFont val="Verdana"/>
        <family val="2"/>
        <scheme val="minor"/>
      </rPr>
      <t>GRI 2-4</t>
    </r>
  </si>
  <si>
    <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pelo maior volume de malhas ferrosas destinadas pela TLSA e de madeira destinada pelo terminal portuário Sepetiba Tecon. Dados históricos reapresentados. </t>
    </r>
    <r>
      <rPr>
        <b/>
        <sz val="8"/>
        <color theme="2"/>
        <rFont val="Verdana"/>
        <family val="2"/>
        <scheme val="minor"/>
      </rPr>
      <t>GRI 2-4</t>
    </r>
  </si>
  <si>
    <r>
      <t xml:space="preserve">1. Todos os resíduos são destinados para tratamento e disposição externa. Não há recuperação de energia interna nos processos de tratamento e disposição final dos resíduos. As variações em 2023 são explicadas principalmente pelo envio de resíduos inertes da Usina Presidente Vargas para recuperação de áreas degradadas. Dados históricos reapresentados. </t>
    </r>
    <r>
      <rPr>
        <b/>
        <sz val="8"/>
        <color theme="2"/>
        <rFont val="Verdana"/>
        <family val="2"/>
        <scheme val="minor"/>
      </rPr>
      <t>GRI 2-4</t>
    </r>
  </si>
  <si>
    <r>
      <t xml:space="preserve">1. Todos os resíduos são destinados para tratamento e disposição externa. Não há recuperação de energia interna nos processos de tratamento e disposição final dos resíduos. As variações em 2023 são explicadas principalmente pelo aumento do envio de entulho de obra para aterro sanitário.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</si>
  <si>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r>
      <t xml:space="preserve">1. Todos os resíduos são destinados para tratamento e disposição externa. Não há recuperação de energia interna nos processos de tratamento e disposição final dos resíduos. As variações em 2023 são explicadas principalmente pela incorporação das novas unidades. Dados históricos reapresentados. </t>
    </r>
    <r>
      <rPr>
        <b/>
        <sz val="8"/>
        <color theme="2"/>
        <rFont val="Verdana"/>
        <family val="2"/>
        <scheme val="minor"/>
      </rPr>
      <t>GRI 2-4</t>
    </r>
  </si>
  <si>
    <r>
      <t xml:space="preserve">1. Todos os resíduos são destinados para tratamento e disposição externa. Não há recuperação de energia interna nos processos de tratamento e disposição final dos resíduos. As variações em 2023 são explicadas principalmente pelo aumento do envio de entulho de obras e miscelâneas do terminal portuário Sepetiba Tecon para aterro sanitário. Dados históricos reapresentados. </t>
    </r>
    <r>
      <rPr>
        <b/>
        <sz val="8"/>
        <color theme="2"/>
        <rFont val="Verdana"/>
        <family val="2"/>
        <scheme val="minor"/>
      </rPr>
      <t>GRI 2-4</t>
    </r>
  </si>
  <si>
    <t>1. O aumento do volume de produção foi o principal responsável pelo crescimento de 32.1% no total de rejeito gerado pela CSN Mineração e pela elevação dos volumes de rejeito (176,9%, estéril (104,0% e total (126,3%) no segmento Outras minerações.
2. Outras minerações refere-se à ERSA Mineração (RO) e à Minérios Nacional (MG).</t>
  </si>
  <si>
    <t>Taboquinha 01 - Crente (RO)</t>
  </si>
  <si>
    <t>Inativa (em monitoramento ativo)</t>
  </si>
  <si>
    <t>Taboquinha 02 - Serra Azul (RO)</t>
  </si>
  <si>
    <t>Taboquinha 03 (RO)</t>
  </si>
  <si>
    <t>Taboquinha 04 (RO)</t>
  </si>
  <si>
    <t>Piauí, Minas Gerais, Rio de Janeiro e Santa Catarina</t>
  </si>
  <si>
    <t>Goiás, Minas Gerais, Pernambuco, Paraná, Piauí, Rio de Janeiro, Rio Grande do Norte, Rondônia, Rio Grande do Sul, Santa Catarina e São Paulo</t>
  </si>
  <si>
    <t>1. As áreas de recuperação reportadas ainda se encontram em estado de desenvolvimento ou aguardam o aceite formal pelo órgão ambiental. O aumento em 2023 reflete o trabalho de controle de áreas preservadas realizado no ano.</t>
  </si>
  <si>
    <t>Rio de Janeiro</t>
  </si>
  <si>
    <t>1. As áreas de recuperação reportadas ainda se encontram em estado de desenvolvimento ou aguardam o aceite formal pelo órgão ambiental. O aumento em 2023 reflete o trabalho de controle de áreas preservadas realizado no ano.
2. Outras minerações refere-se à ERSA Mineração (RO) e à Minérios Nacional (MG).</t>
  </si>
  <si>
    <r>
      <t>Habitats protegidos ou em processo de restauração por tipo</t>
    </r>
    <r>
      <rPr>
        <b/>
        <vertAlign val="superscript"/>
        <sz val="10"/>
        <color theme="7"/>
        <rFont val="Verdana"/>
        <family val="2"/>
        <scheme val="minor"/>
      </rPr>
      <t>1</t>
    </r>
    <r>
      <rPr>
        <b/>
        <sz val="10"/>
        <color theme="7"/>
        <rFont val="Verdana"/>
        <family val="2"/>
        <scheme val="minor"/>
      </rPr>
      <t xml:space="preserve"> do Segmento Mineração em 2022</t>
    </r>
  </si>
  <si>
    <t>Parcialmente sobreposta à RPPN da CSN e próxima (raio de até 5 km) da RPPN Lafarge e da Estação Ecológica de Corumbá</t>
  </si>
  <si>
    <t>Parcialmente sobreposta à Reserva Extrativista Acaú-Goiana</t>
  </si>
  <si>
    <t>Minas Gerais e Piauí</t>
  </si>
  <si>
    <t>Parcialmente sobreposta à APA Chapada do Araripe e próxima (raio de até 5 km) da APA Serra do Aratanha</t>
  </si>
  <si>
    <t>Piauí, Pernambuco e Ceará</t>
  </si>
  <si>
    <t>1. A redução no número de espécies identificadas em 2023 reflete uma atualização da metodologia de contagem.</t>
  </si>
  <si>
    <t>Não há risco de ocorrência de drenagem ácida nas operações do Segmento Mineração (CSN Mineração, Minérios Nacional e ERSA Mineração).</t>
  </si>
  <si>
    <t xml:space="preserve">Report da SEC 2022 </t>
  </si>
  <si>
    <t>As medidas de restauração são aplicadas de forma progressiva, à medida em que as áreas perturbadas não sejam mais produtivas pela extração mineral. Para além disso, a recuperação ambiental de uma área cuja extração se torne exaurida segue os trâmites de regulamentação e planos específicos mediante aprovação dos órgãos de controle (ambiental e mineral, por exemplo).</t>
  </si>
  <si>
    <t>1. Outras minerações refere-se à Minérios Nacional (MG).</t>
  </si>
  <si>
    <r>
      <t xml:space="preserve">1. Todo o volume captado (100%) tem concentração de sólidos totais dissolvidos igual ou menor que 1.000 mg/l. Aumento de 14,2% no volume de água captada pela CSN Mineração em áreas com estresse hídrico decorrente do maior volume de produção em 2023, assim como o crescimento de 6,8% no total captado.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</si>
  <si>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t>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t>
  </si>
  <si>
    <t>S&amp;P Global Ratings CSN</t>
  </si>
  <si>
    <t>S&amp;P Global Ratings CMIN</t>
  </si>
  <si>
    <t>CDP Clima - CSN</t>
  </si>
  <si>
    <t>CDP Clima - CMIN</t>
  </si>
  <si>
    <t>CDP Água - CSN</t>
  </si>
  <si>
    <t>CDP Água - CMIN</t>
  </si>
  <si>
    <t>TPI Steel and Cement</t>
  </si>
  <si>
    <r>
      <t>VigeoEiris</t>
    </r>
    <r>
      <rPr>
        <vertAlign val="superscript"/>
        <sz val="10"/>
        <color theme="1"/>
        <rFont val="Verdana"/>
        <family val="2"/>
        <scheme val="minor"/>
      </rPr>
      <t>1</t>
    </r>
  </si>
  <si>
    <t>1. Em 2023, não foi realizada nova avaliação, mantendo-se a nota obtida em 2022.</t>
  </si>
  <si>
    <t>Selo Ouro do Programa Brasileiro GHG Protocol</t>
  </si>
  <si>
    <t>Ecovadis</t>
  </si>
  <si>
    <t>TNFD</t>
  </si>
  <si>
    <t>A tabela abaixo resume as nossas práticas e seu alinhamento com as recomendações do Task Force on Nature-related Disclosures (TNFD). Para mais informações, consulte:</t>
  </si>
  <si>
    <t>a) Descreva a supervisão da diretoria sobre dependências, impactos, riscos e oportunidades relacionados à natureza</t>
  </si>
  <si>
    <t>b) Descrever o papel da gerência na avaliação e no gerenciamento de dependências, impactos, riscos e oportunidades relacionados à natureza</t>
  </si>
  <si>
    <t>c) Descreva as políticas de direitos humanos e as atividades de engajamento da organização, bem como a supervisão do conselho e da gerência, com relação a povos indígenas, comunidades locais, partes interessadas afetadas e outras partes interessadas, na avaliação e na resposta da organização a dependências, impactos, riscos e oportunidades relacionados à natureza</t>
  </si>
  <si>
    <t>a) Descreva as dependências, os impactos, os riscos e as oportunidades relacionados à natureza que a organização identificou em curto, médio e longo prazo</t>
  </si>
  <si>
    <t>b) Descreva o efeito que as dependências, os impactos, os riscos e as oportunidades relacionados à natureza tiveram sobre o modelo de negócios, a cadeia de valor, a estratégia e o planejamento financeiro da organização, bem como quaisquer planos ou análises de transição em vigor</t>
  </si>
  <si>
    <t>c) Descrever a resiliência da estratégia da organização aos riscos e oportunidades relacionados à natureza, levando em consideração diferentes cenários</t>
  </si>
  <si>
    <t>d) Divulgar as localizações dos ativos e/ou atividades nas operações diretas da organização e, quando possível, cadeia(s) de valor a montante e a jusante que atendam aos critérios de locais prioritários</t>
  </si>
  <si>
    <t>a) (i) Descreva os processos da organização para identificar, avaliar e priorizar dependências, impactos, riscos e oportunidades relacionados à natureza em suas operações diretas</t>
  </si>
  <si>
    <r>
      <t xml:space="preserve">a) (ii) Descreva os processos da organização para identificar, avaliar e priorizar dependências, impactos, riscos e oportunidades relacionados à natureza em sua(s) cadeia(s) de valor </t>
    </r>
    <r>
      <rPr>
        <i/>
        <sz val="10"/>
        <color theme="1"/>
        <rFont val="Verdana"/>
        <family val="2"/>
        <scheme val="minor"/>
      </rPr>
      <t>upstream</t>
    </r>
    <r>
      <rPr>
        <sz val="10"/>
        <color theme="1"/>
        <rFont val="Verdana"/>
        <family val="2"/>
        <scheme val="minor"/>
      </rPr>
      <t xml:space="preserve"> e </t>
    </r>
    <r>
      <rPr>
        <i/>
        <sz val="10"/>
        <color theme="1"/>
        <rFont val="Verdana"/>
        <family val="2"/>
        <scheme val="minor"/>
      </rPr>
      <t>downstream</t>
    </r>
  </si>
  <si>
    <t>b) Descrever os processos da organização para gerenciar dependências, impactos, riscos e oportunidades relacionados à natureza</t>
  </si>
  <si>
    <t>c) Descreva como os processos de identificação, avaliação, priorização e monitoramento dos riscos relacionados à natureza são integrados e informam os processos gerais de gerenciamento de riscos da organização</t>
  </si>
  <si>
    <t>A identificação e avaliação dos riscos climáticos e da natureza é conduzida em linha com as recomendações do TCFD e do TNFD e com base em relatórios externos estratégicos (IPCC, IEA etc.), benchmarkings e análises internas da Companhia. A priorização de riscos e oportunidades considera uma matriz de probabilidade de ocorrência e magnitude dos impactos nos horizontes temporais de curto, médio e longo prazos.</t>
  </si>
  <si>
    <r>
      <t xml:space="preserve">Os critérios de avaliação adotados para priorização das dependências foram: </t>
    </r>
    <r>
      <rPr>
        <i/>
        <sz val="10"/>
        <color theme="1"/>
        <rFont val="Verdana"/>
        <family val="2"/>
        <scheme val="minor"/>
      </rPr>
      <t>reliance</t>
    </r>
    <r>
      <rPr>
        <sz val="10"/>
        <color theme="1"/>
        <rFont val="Verdana"/>
        <family val="2"/>
        <scheme val="minor"/>
      </rPr>
      <t xml:space="preserve"> (grau de dependência do processo/negócio em relação aos serviços ecossistêmicos); e </t>
    </r>
    <r>
      <rPr>
        <i/>
        <sz val="10"/>
        <color theme="1"/>
        <rFont val="Verdana"/>
        <family val="2"/>
        <scheme val="minor"/>
      </rPr>
      <t>resilience</t>
    </r>
    <r>
      <rPr>
        <sz val="10"/>
        <color theme="1"/>
        <rFont val="Verdana"/>
        <family val="2"/>
        <scheme val="minor"/>
      </rPr>
      <t xml:space="preserve"> (a resiliência do ecossistema que provê o serviço ecossistêmico ou ativo ambiental).
Por sua vez, a priorização dos impactos considerou a magnitude (abrangência, temporalidade e duração do impacto) e a significância. Também foram considerados critérios qualitativos e financeiros classificados em baixo, médio e alto.</t>
    </r>
  </si>
  <si>
    <t>Neste momento inicial da jornada TNFD, a CSN restringiu a análise às suas operações. A ampliação desse escopo ocorrerá nos próximos dois anos.</t>
  </si>
  <si>
    <t>a) Divulgar as métricas usadas pela organização para avaliar e gerenciar riscos e oportunidades materiais relacionados à natureza, de acordo com sua estratégia e processo de gerenciamento de riscos</t>
  </si>
  <si>
    <t>b) Divulgue as métricas usadas pela organização para avaliar e gerenciar as dependências e os impactos na natureza</t>
  </si>
  <si>
    <t>c) Descreva as metas e os objetivos usados pela organização para gerenciar dependências, impactos, riscos e oportunidades relacionados à natureza e seu desempenho em relação a eles</t>
  </si>
  <si>
    <t>Estagiários</t>
  </si>
  <si>
    <r>
      <rPr>
        <b/>
        <sz val="10"/>
        <color theme="0" tint="-4.9989318521683403E-2"/>
        <rFont val="Verdana"/>
        <family val="2"/>
        <scheme val="minor"/>
      </rPr>
      <t>|</t>
    </r>
    <r>
      <rPr>
        <b/>
        <sz val="10"/>
        <color theme="2"/>
        <rFont val="Verdana"/>
        <family val="2"/>
        <scheme val="minor"/>
      </rPr>
      <t xml:space="preserve"> 2022</t>
    </r>
    <r>
      <rPr>
        <b/>
        <vertAlign val="superscript"/>
        <sz val="10"/>
        <color theme="2"/>
        <rFont val="Verdana"/>
        <family val="2"/>
        <scheme val="minor"/>
      </rPr>
      <t>2</t>
    </r>
    <r>
      <rPr>
        <b/>
        <sz val="10"/>
        <color theme="0" tint="-4.9989318521683403E-2"/>
        <rFont val="Verdana"/>
        <family val="2"/>
        <scheme val="minor"/>
      </rPr>
      <t xml:space="preserve"> | </t>
    </r>
  </si>
  <si>
    <r>
      <t>1. Considera os colaboradores efetivos nas categorias CLT, Programa Aprendiz e Progra</t>
    </r>
    <r>
      <rPr>
        <sz val="8"/>
        <rFont val="Verdana"/>
        <family val="2"/>
        <scheme val="minor"/>
      </rPr>
      <t>ma Capacitar. Não abrange SWT e Lusosider por diferenças na metodologia de consolidação dos dados. Não inclui o segmento Energia, cujos controles serão integrados para reporte consolidado em 2024. Redução de 16,4%</t>
    </r>
    <r>
      <rPr>
        <sz val="8"/>
        <color theme="1"/>
        <rFont val="Verdana"/>
        <family val="2"/>
        <scheme val="minor"/>
      </rPr>
      <t xml:space="preserve"> no número de desligamentos em 2023 (comparado a 2022) concentrou-se entre os homens e na região Sudeste, decorrente principalmente de ações voltadas ao desenvolvimento dos colaboradores, aumentando a retenção de profissionais.
2. Dados de 2022 reapresentados. </t>
    </r>
    <r>
      <rPr>
        <b/>
        <sz val="8"/>
        <color theme="2"/>
        <rFont val="Verdana"/>
        <family val="2"/>
        <scheme val="minor"/>
      </rPr>
      <t>GRI 2-4</t>
    </r>
  </si>
  <si>
    <r>
      <t xml:space="preserve">1. Considera os colaboradores efetivos nas categorias CLT, Programa Aprendiz e Programa Capacitar. Não abrange SWT e Lusosider por diferenças na metodologia de consolidação dos dados. Não inclui o segmento Energia, cujos controles serão integrados para reporte consolidado em 2024. Redução de 20,8% na taxa de rotatividade em 2023 (comparado a 2022) concentrou-se entre os homens e na região Sudeste, decorrente principalmente de ações voltadas ao desenvolvimento dos colaboradores, aumentando a retenção de profissionais.
2. Dados de 2022 reapresentados. </t>
    </r>
    <r>
      <rPr>
        <b/>
        <sz val="8"/>
        <color theme="2"/>
        <rFont val="Verdana"/>
        <family val="2"/>
        <scheme val="minor"/>
      </rPr>
      <t>GRI 2-4</t>
    </r>
    <r>
      <rPr>
        <sz val="8"/>
        <color theme="1"/>
        <rFont val="Verdana"/>
        <family val="2"/>
        <scheme val="minor"/>
      </rPr>
      <t xml:space="preserve">
3. A taxa de contratação é calculada como o número de admitidos no mês sobre o </t>
    </r>
    <r>
      <rPr>
        <i/>
        <sz val="8"/>
        <color theme="1"/>
        <rFont val="Verdana"/>
        <family val="2"/>
        <scheme val="minor"/>
      </rPr>
      <t>headcount</t>
    </r>
    <r>
      <rPr>
        <sz val="8"/>
        <color theme="1"/>
        <rFont val="Verdana"/>
        <family val="2"/>
        <scheme val="minor"/>
      </rPr>
      <t xml:space="preserve"> efetivo do mês. Para os dados anuais, foram somadas as taxas mensais.
4. A taxa de rotatividade é calculada como o número de desligados no mês sobre o </t>
    </r>
    <r>
      <rPr>
        <i/>
        <sz val="8"/>
        <color theme="1"/>
        <rFont val="Verdana"/>
        <family val="2"/>
        <scheme val="minor"/>
      </rPr>
      <t>headcount</t>
    </r>
    <r>
      <rPr>
        <sz val="8"/>
        <color theme="1"/>
        <rFont val="Verdana"/>
        <family val="2"/>
        <scheme val="minor"/>
      </rPr>
      <t xml:space="preserve"> efetivo do mês. Para os dados anuais, foram somadas as taxas mensais.</t>
    </r>
  </si>
  <si>
    <r>
      <t>Taxa de contratação</t>
    </r>
    <r>
      <rPr>
        <b/>
        <vertAlign val="superscript"/>
        <sz val="9"/>
        <color theme="2"/>
        <rFont val="Verdana"/>
        <family val="2"/>
        <scheme val="minor"/>
      </rPr>
      <t>3</t>
    </r>
  </si>
  <si>
    <r>
      <t>Taxa de rotatividade</t>
    </r>
    <r>
      <rPr>
        <b/>
        <vertAlign val="superscript"/>
        <sz val="9"/>
        <color theme="2"/>
        <rFont val="Verdana"/>
        <family val="2"/>
        <scheme val="minor"/>
      </rPr>
      <t>4</t>
    </r>
  </si>
  <si>
    <r>
      <rPr>
        <b/>
        <sz val="10"/>
        <color theme="0" tint="-4.9989318521683403E-2"/>
        <rFont val="Verdana"/>
        <family val="2"/>
        <scheme val="minor"/>
      </rPr>
      <t xml:space="preserve">| </t>
    </r>
    <r>
      <rPr>
        <b/>
        <sz val="10"/>
        <color theme="4"/>
        <rFont val="Verdana"/>
        <family val="2"/>
        <scheme val="minor"/>
      </rPr>
      <t>2022</t>
    </r>
    <r>
      <rPr>
        <b/>
        <vertAlign val="superscript"/>
        <sz val="10"/>
        <color theme="4"/>
        <rFont val="Verdana"/>
        <family val="2"/>
        <scheme val="minor"/>
      </rPr>
      <t>2</t>
    </r>
    <r>
      <rPr>
        <b/>
        <sz val="10"/>
        <color theme="0" tint="-4.9989318521683403E-2"/>
        <rFont val="Verdana"/>
        <family val="2"/>
        <scheme val="minor"/>
      </rPr>
      <t xml:space="preserve"> |</t>
    </r>
    <r>
      <rPr>
        <b/>
        <sz val="10"/>
        <color theme="4"/>
        <rFont val="Verdana"/>
        <family val="2"/>
        <scheme val="minor"/>
      </rPr>
      <t xml:space="preserve"> </t>
    </r>
  </si>
  <si>
    <r>
      <t xml:space="preserve">1. Considera os colaboradores efetivos nas categorias CLT, Programa Aprendiz e Programa Capacitar. Redução de 25,6% na taxa de rotatividade em 2023 (comparado a 2022) é reflexo da diminuição no número de desligamentos.
2. Dados de 2022 reapresentados. </t>
    </r>
    <r>
      <rPr>
        <b/>
        <sz val="8"/>
        <color theme="2"/>
        <rFont val="Verdana"/>
        <family val="2"/>
        <scheme val="minor"/>
      </rPr>
      <t>GRI 2-4</t>
    </r>
    <r>
      <rPr>
        <sz val="8"/>
        <color theme="1"/>
        <rFont val="Verdana"/>
        <family val="2"/>
        <scheme val="minor"/>
      </rPr>
      <t xml:space="preserve">
3. A taxa de contratação é calculada como o número de admitidos no mês sobre o headcount efetivo do mês. Para os dados anuais, foram somadas as taxas mensais.
4. A taxa de rotatividade é calculada como o número de desligados no mês sobre o headcount efetivo do mês. Para os dados anuais, foram somadas as taxas mensais.</t>
    </r>
  </si>
  <si>
    <r>
      <rPr>
        <b/>
        <sz val="10"/>
        <color theme="0" tint="-4.9989318521683403E-2"/>
        <rFont val="Verdana"/>
        <family val="2"/>
        <scheme val="minor"/>
      </rPr>
      <t xml:space="preserve">| </t>
    </r>
    <r>
      <rPr>
        <b/>
        <sz val="10"/>
        <color theme="7"/>
        <rFont val="Verdana"/>
        <family val="2"/>
        <scheme val="minor"/>
      </rPr>
      <t>2022</t>
    </r>
    <r>
      <rPr>
        <b/>
        <vertAlign val="superscript"/>
        <sz val="10"/>
        <color theme="7"/>
        <rFont val="Verdana"/>
        <family val="2"/>
        <scheme val="minor"/>
      </rPr>
      <t>2</t>
    </r>
    <r>
      <rPr>
        <b/>
        <sz val="10"/>
        <color theme="7"/>
        <rFont val="Verdana"/>
        <family val="2"/>
        <scheme val="minor"/>
      </rPr>
      <t xml:space="preserve"> </t>
    </r>
    <r>
      <rPr>
        <b/>
        <sz val="10"/>
        <color theme="0" tint="-4.9989318521683403E-2"/>
        <rFont val="Verdana"/>
        <family val="2"/>
        <scheme val="minor"/>
      </rPr>
      <t xml:space="preserve">| </t>
    </r>
  </si>
  <si>
    <r>
      <t xml:space="preserve">1. Considera os colaboradores efetivos nas categorias CLT, Programa Aprendiz e Programa Capacitar. Redução de 14,6% na taxa de rotatividade no último ano é decorrente da diminuição no número de desligamentos.
2. Dados de 2022 reapresentados. </t>
    </r>
    <r>
      <rPr>
        <b/>
        <sz val="8"/>
        <color theme="2"/>
        <rFont val="Verdana"/>
        <family val="2"/>
        <scheme val="minor"/>
      </rPr>
      <t>GRI 2-4</t>
    </r>
    <r>
      <rPr>
        <sz val="8"/>
        <color theme="1"/>
        <rFont val="Verdana"/>
        <family val="2"/>
        <scheme val="minor"/>
      </rPr>
      <t xml:space="preserve">
3. A taxa de contratação é calculada como o número de admitidos no mês sobre o headcount efetivo do mês. Para os dados anuais, foram somadas as taxas mensais.
4. A taxa de rotatividade é calculada como o número de desligados no mês sobre o headcount efetivo do mês. Para os dados anuais, foram somadas as taxas mensais.</t>
    </r>
  </si>
  <si>
    <r>
      <t>Taxa de rotatividade</t>
    </r>
    <r>
      <rPr>
        <b/>
        <vertAlign val="superscript"/>
        <sz val="9"/>
        <color theme="7"/>
        <rFont val="Verdana"/>
        <family val="2"/>
        <scheme val="minor"/>
      </rPr>
      <t>4</t>
    </r>
  </si>
  <si>
    <r>
      <t>Taxa de contratação</t>
    </r>
    <r>
      <rPr>
        <b/>
        <vertAlign val="superscript"/>
        <sz val="9"/>
        <color theme="7"/>
        <rFont val="Verdana"/>
        <family val="2"/>
        <scheme val="minor"/>
      </rPr>
      <t>3</t>
    </r>
  </si>
  <si>
    <r>
      <t>Taxa de contratação</t>
    </r>
    <r>
      <rPr>
        <b/>
        <vertAlign val="superscript"/>
        <sz val="9"/>
        <color theme="4"/>
        <rFont val="Verdana"/>
        <family val="2"/>
        <scheme val="minor"/>
      </rPr>
      <t>3</t>
    </r>
  </si>
  <si>
    <r>
      <t>Taxa de rotatividade</t>
    </r>
    <r>
      <rPr>
        <b/>
        <vertAlign val="superscript"/>
        <sz val="9"/>
        <color theme="4"/>
        <rFont val="Verdana"/>
        <family val="2"/>
        <scheme val="minor"/>
      </rPr>
      <t>4</t>
    </r>
  </si>
  <si>
    <r>
      <rPr>
        <b/>
        <sz val="10"/>
        <color theme="0" tint="-4.9989318521683403E-2"/>
        <rFont val="Verdana"/>
        <family val="2"/>
        <scheme val="minor"/>
      </rPr>
      <t xml:space="preserve">| </t>
    </r>
    <r>
      <rPr>
        <b/>
        <sz val="10"/>
        <color theme="5"/>
        <rFont val="Verdana"/>
        <family val="2"/>
        <scheme val="minor"/>
      </rPr>
      <t>2022</t>
    </r>
    <r>
      <rPr>
        <b/>
        <vertAlign val="superscript"/>
        <sz val="10"/>
        <color theme="5"/>
        <rFont val="Verdana"/>
        <family val="2"/>
        <scheme val="minor"/>
      </rPr>
      <t>2</t>
    </r>
    <r>
      <rPr>
        <b/>
        <sz val="10"/>
        <color theme="0" tint="-4.9989318521683403E-2"/>
        <rFont val="Verdana"/>
        <family val="2"/>
        <scheme val="minor"/>
      </rPr>
      <t xml:space="preserve"> | </t>
    </r>
  </si>
  <si>
    <r>
      <t xml:space="preserve">1. Considera os colaboradores efetivos nas categorias CLT, Programa Aprendiz e Programa Capacitar. Aumento de 32,6% no número de contratações em 2023 é decorrente da integração das novas unidades, impulsionando o crescimento das contratações de mulheres (46,9%) e de pessoas entre 30 e 50 anos de idade (53,6%).
2. Dados de 2022 reapresentados. </t>
    </r>
    <r>
      <rPr>
        <b/>
        <sz val="8"/>
        <color theme="2"/>
        <rFont val="Verdana"/>
        <family val="2"/>
        <scheme val="minor"/>
      </rPr>
      <t>GRI 2-4</t>
    </r>
  </si>
  <si>
    <r>
      <t xml:space="preserve">1. Considera os colaboradores efetivos nas categorias CLT, Programa Aprendiz e Programa Capacitar. Reduções nas taxas de contratação e rotatividade decorrentes do aumento do </t>
    </r>
    <r>
      <rPr>
        <i/>
        <sz val="8"/>
        <color theme="1"/>
        <rFont val="Verdana"/>
        <family val="2"/>
        <scheme val="minor"/>
      </rPr>
      <t>headcount</t>
    </r>
    <r>
      <rPr>
        <sz val="8"/>
        <color theme="1"/>
        <rFont val="Verdana"/>
        <family val="2"/>
        <scheme val="minor"/>
      </rPr>
      <t xml:space="preserve"> em 2023.
2. Dados de 2022 reapresentados. </t>
    </r>
    <r>
      <rPr>
        <b/>
        <sz val="8"/>
        <color theme="2"/>
        <rFont val="Verdana"/>
        <family val="2"/>
        <scheme val="minor"/>
      </rPr>
      <t>GRI 2-4</t>
    </r>
    <r>
      <rPr>
        <sz val="8"/>
        <color theme="1"/>
        <rFont val="Verdana"/>
        <family val="2"/>
        <scheme val="minor"/>
      </rPr>
      <t xml:space="preserve">
3. A taxa de contratação é calculada como o número de admitidos no ano sobre o </t>
    </r>
    <r>
      <rPr>
        <i/>
        <sz val="8"/>
        <color theme="1"/>
        <rFont val="Verdana"/>
        <family val="2"/>
        <scheme val="minor"/>
      </rPr>
      <t>headcount</t>
    </r>
    <r>
      <rPr>
        <sz val="8"/>
        <color theme="1"/>
        <rFont val="Verdana"/>
        <family val="2"/>
        <scheme val="minor"/>
      </rPr>
      <t xml:space="preserve"> no encerramento do ano.
4. A taxa de rotatividade é calculada como o número de desligados no ano sobre o </t>
    </r>
    <r>
      <rPr>
        <i/>
        <sz val="8"/>
        <color theme="1"/>
        <rFont val="Verdana"/>
        <family val="2"/>
        <scheme val="minor"/>
      </rPr>
      <t>headcount</t>
    </r>
    <r>
      <rPr>
        <sz val="8"/>
        <color theme="1"/>
        <rFont val="Verdana"/>
        <family val="2"/>
        <scheme val="minor"/>
      </rPr>
      <t xml:space="preserve"> no encerramento do ano.</t>
    </r>
  </si>
  <si>
    <r>
      <t>Taxa de contratação</t>
    </r>
    <r>
      <rPr>
        <b/>
        <vertAlign val="superscript"/>
        <sz val="9"/>
        <color theme="5"/>
        <rFont val="Verdana"/>
        <family val="2"/>
        <scheme val="minor"/>
      </rPr>
      <t>3</t>
    </r>
  </si>
  <si>
    <r>
      <t>Taxa de rotatividade</t>
    </r>
    <r>
      <rPr>
        <b/>
        <vertAlign val="superscript"/>
        <sz val="9"/>
        <color theme="5"/>
        <rFont val="Verdana"/>
        <family val="2"/>
        <scheme val="minor"/>
      </rPr>
      <t>4</t>
    </r>
  </si>
  <si>
    <r>
      <t xml:space="preserve">1. Considera os colaboradores efetivos nas categorias CLT, Programa Aprendiz e Programa Capacitar.
2. Dados de 2022 reapresentados. </t>
    </r>
    <r>
      <rPr>
        <b/>
        <sz val="8"/>
        <color theme="2"/>
        <rFont val="Verdana"/>
        <family val="2"/>
        <scheme val="minor"/>
      </rPr>
      <t>GRI 2-4</t>
    </r>
  </si>
  <si>
    <r>
      <rPr>
        <b/>
        <sz val="10"/>
        <color theme="0" tint="-4.9989318521683403E-2"/>
        <rFont val="Verdana"/>
        <family val="2"/>
        <scheme val="minor"/>
      </rPr>
      <t xml:space="preserve">| </t>
    </r>
    <r>
      <rPr>
        <b/>
        <sz val="10"/>
        <color theme="8"/>
        <rFont val="Verdana"/>
        <family val="2"/>
        <scheme val="minor"/>
      </rPr>
      <t>2022</t>
    </r>
    <r>
      <rPr>
        <b/>
        <vertAlign val="superscript"/>
        <sz val="10"/>
        <color theme="8"/>
        <rFont val="Verdana"/>
        <family val="2"/>
        <scheme val="minor"/>
      </rPr>
      <t>2</t>
    </r>
    <r>
      <rPr>
        <b/>
        <sz val="10"/>
        <color theme="0" tint="-4.9989318521683403E-2"/>
        <rFont val="Verdana"/>
        <family val="2"/>
        <scheme val="minor"/>
      </rPr>
      <t xml:space="preserve"> | </t>
    </r>
  </si>
  <si>
    <r>
      <t xml:space="preserve">1. Considera os colaboradores efetivos nas categorias CLT, Programa Aprendiz e Programa Capacitar. Diminuição de 25,8% na taxa de contratação decorrente da redução no número absoluto de contratações em 2023.
2. Dados de 2022 reapresentados. </t>
    </r>
    <r>
      <rPr>
        <b/>
        <sz val="8"/>
        <color theme="2"/>
        <rFont val="Verdana"/>
        <family val="2"/>
        <scheme val="minor"/>
      </rPr>
      <t>GRI 2-4</t>
    </r>
    <r>
      <rPr>
        <sz val="8"/>
        <color theme="1"/>
        <rFont val="Verdana"/>
        <family val="2"/>
        <scheme val="minor"/>
      </rPr>
      <t xml:space="preserve">
3. A taxa de contratação é calculada como o número de admitidos no ano sobre o </t>
    </r>
    <r>
      <rPr>
        <i/>
        <sz val="8"/>
        <color theme="1"/>
        <rFont val="Verdana"/>
        <family val="2"/>
        <scheme val="minor"/>
      </rPr>
      <t>headcount</t>
    </r>
    <r>
      <rPr>
        <sz val="8"/>
        <color theme="1"/>
        <rFont val="Verdana"/>
        <family val="2"/>
        <scheme val="minor"/>
      </rPr>
      <t xml:space="preserve"> no encerramento do ano.
4. A taxa de rotatividade é calculada como o número de desligados no ano sobre o </t>
    </r>
    <r>
      <rPr>
        <i/>
        <sz val="8"/>
        <color theme="1"/>
        <rFont val="Verdana"/>
        <family val="2"/>
        <scheme val="minor"/>
      </rPr>
      <t>headcount</t>
    </r>
    <r>
      <rPr>
        <sz val="8"/>
        <color theme="1"/>
        <rFont val="Verdana"/>
        <family val="2"/>
        <scheme val="minor"/>
      </rPr>
      <t xml:space="preserve"> no encerramento do ano.</t>
    </r>
  </si>
  <si>
    <t>Das 21 unidades, duas estão próximas (raio de até 5 km) da Floresta Nacional de Passo Fundo e da Área de Relevante Interesse Ecológico (ARIE) Morro do Ferrabraz</t>
  </si>
  <si>
    <r>
      <t xml:space="preserve">1. Considera os colaboradores efetivos nas categorias CLT, Programa Aprendiz e Programa Capacitar. Refere-se à ERSA Mineração (RO) e à Minérios Naconal (MG).
2. Dados de 2022 reapresentados. </t>
    </r>
    <r>
      <rPr>
        <b/>
        <sz val="8"/>
        <color theme="2"/>
        <rFont val="Verdana"/>
        <family val="2"/>
        <scheme val="minor"/>
      </rPr>
      <t>GRI 2-4</t>
    </r>
  </si>
  <si>
    <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pelo maior volume de borracha para reciclagem (volume acumulado para destinação 2023).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t>
    </r>
  </si>
  <si>
    <r>
      <t>Outros</t>
    </r>
    <r>
      <rPr>
        <vertAlign val="superscript"/>
        <sz val="10"/>
        <color theme="1"/>
        <rFont val="Verdana"/>
        <family val="2"/>
        <scheme val="minor"/>
      </rPr>
      <t>3</t>
    </r>
  </si>
  <si>
    <r>
      <t>Outros</t>
    </r>
    <r>
      <rPr>
        <vertAlign val="superscript"/>
        <sz val="10"/>
        <color theme="1"/>
        <rFont val="Verdana"/>
        <family val="2"/>
        <scheme val="minor"/>
      </rPr>
      <t>2</t>
    </r>
  </si>
  <si>
    <r>
      <t xml:space="preserve">1. Todo o resíduo gerado é armazenado até que alcance um volume ideal para destinação ou tratamento. Com isso, os volumes de geração e disposição diferem. As variações em 2023 são explicadas principalmente pelo aumento na geração de entulho de obras do TECAR. Dados históricos reapresentados. </t>
    </r>
    <r>
      <rPr>
        <b/>
        <sz val="8"/>
        <color theme="2"/>
        <rFont val="Verdana"/>
        <family val="2"/>
        <scheme val="minor"/>
      </rPr>
      <t>GRI 2-4</t>
    </r>
    <r>
      <rPr>
        <sz val="8"/>
        <color theme="1"/>
        <rFont val="Verdana"/>
        <family val="2"/>
        <scheme val="minor"/>
      </rPr>
      <t xml:space="preserve">
2. Outras minerações refere-se à ERSA Mineração (RO) e à Minérios Nacional (MG).
3. Resíduos comuns, madeira, miscelânea, pilhas e baterias, lâmpadas, entre outros.</t>
    </r>
  </si>
  <si>
    <r>
      <t>Resíduos gerados por tipo do Segmento Cimentos (toneladas)</t>
    </r>
    <r>
      <rPr>
        <b/>
        <vertAlign val="superscript"/>
        <sz val="10"/>
        <color theme="5"/>
        <rFont val="Verdana"/>
        <family val="2"/>
        <scheme val="minor"/>
      </rPr>
      <t>1</t>
    </r>
  </si>
  <si>
    <r>
      <t xml:space="preserve">1. Todo o resíduo gerado é armazenado até que alcance um volume ideal para destinação ou tratamento. Com isso, os volumes de geração e disposição diferem. As variações em 2023 são explicadas principalmente pela incorporação das novas unidades. Dados históricos reapresentados. </t>
    </r>
    <r>
      <rPr>
        <b/>
        <sz val="8"/>
        <color theme="2"/>
        <rFont val="Verdana"/>
        <family val="2"/>
        <scheme val="minor"/>
      </rPr>
      <t>GRI 2-4</t>
    </r>
    <r>
      <rPr>
        <sz val="8"/>
        <color theme="1"/>
        <rFont val="Verdana"/>
        <family val="2"/>
        <scheme val="minor"/>
      </rPr>
      <t xml:space="preserve">
2. Resíduos comuns, madeira, miscelânea, pilhas e baterias, lâmpadas, entre outros.</t>
    </r>
  </si>
  <si>
    <r>
      <t>Resíduos gerados por tipo do Segmento Logística (toneladas)</t>
    </r>
    <r>
      <rPr>
        <b/>
        <vertAlign val="superscript"/>
        <sz val="10"/>
        <color theme="8"/>
        <rFont val="Verdana"/>
        <family val="2"/>
        <scheme val="minor"/>
      </rPr>
      <t>1</t>
    </r>
  </si>
  <si>
    <r>
      <t xml:space="preserve">1. Todo o resíduo gerado é armazenado até que alcance um volume ideal para destinação ou tratamento. Com isso, os volumes de geração e disposição diferem. Dados históricos reapresentados. </t>
    </r>
    <r>
      <rPr>
        <b/>
        <sz val="8"/>
        <color theme="2"/>
        <rFont val="Verdana"/>
        <family val="2"/>
        <scheme val="minor"/>
      </rPr>
      <t>GRI 2-4</t>
    </r>
    <r>
      <rPr>
        <sz val="8"/>
        <color theme="1"/>
        <rFont val="Verdana"/>
        <family val="2"/>
        <scheme val="minor"/>
      </rPr>
      <t xml:space="preserve">
2. Resíduos comuns, madeira, miscelânea, pilhas e baterias, lâmpadas, entre outros.</t>
    </r>
  </si>
  <si>
    <t>1. Todo o resíduo gerado é armazenado até que alcance um volume ideal para destinação ou tratamento. Com isso, os volumes de geração e disposição diferem.
2. Resíduos comuns, madeira, miscelânea, pilhas e baterias, lâmpadas, entre outros.</t>
  </si>
  <si>
    <r>
      <t xml:space="preserve">1. Todo o volume captado (100%) tem concentração de sólidos totais dissolvidos igual ou menor que 1.000 mg/l. Não inclui o segmento Energia, cuja captação ocorre apenas para consumo humano e não foi contabilizada em 2023. Aumento de 7,5% no total de água captada decorrente principalmente da instalação de novas bombas na Usina Presidente Vargas (UPV), que operaram simultaneamente aos equipamentos antigos por questões operacionais, da incorporação das novas unidades do segmento Cimentos e do aumento de produção da CSN Mineração. As novas unidades de Cimentos foram também o principal fator para o crescimento de 58,0% no volume de água captada em áreas com estresse hídrico. Dados históricos reapresentados. </t>
    </r>
    <r>
      <rPr>
        <b/>
        <sz val="8"/>
        <color theme="2"/>
        <rFont val="Verdana"/>
        <family val="2"/>
        <scheme val="minor"/>
      </rPr>
      <t>GRI 2-4</t>
    </r>
  </si>
  <si>
    <r>
      <t xml:space="preserve">1. Todo o volume descartado (100%) tem concentração de sólidos totais dissolvidos igual ou menor que 1.000 mg/l. Não inclui o segmento Energia, cuja captação ocorre apenas para consumo humano e não foi contabilizada em 2023. Aumentos de 12,4% no total descartado e de 14,8% no volume descartado em áreas com estresse hídrico são explicados pelos mesmos fatores que afetaram a captação (ver GRI 303-3). Dados históricos reapresentados. </t>
    </r>
    <r>
      <rPr>
        <b/>
        <sz val="8"/>
        <color theme="2"/>
        <rFont val="Verdana"/>
        <family val="2"/>
        <scheme val="minor"/>
      </rPr>
      <t>GRI 2-4</t>
    </r>
  </si>
  <si>
    <r>
      <t xml:space="preserve">1. Não inclui o segmento Energia, cuja captação ocorre apenas para consumo humano e não foi contabilizada em 2023. Aumento do total consumido reflete a combinação dos fatores que impactaram a captação e o descarte de água (ver GRIs 303-3 e 303-4). Dados históricos reapresentados. </t>
    </r>
    <r>
      <rPr>
        <b/>
        <sz val="8"/>
        <color theme="2"/>
        <rFont val="Verdana"/>
        <family val="2"/>
        <scheme val="minor"/>
      </rPr>
      <t>GRI 2-4</t>
    </r>
  </si>
  <si>
    <t>Acesse a versão em PDF do Relato Integrado 2023 do Grupo CSN para saber mais sobre a estratégia e o desempenho da Companhia</t>
  </si>
  <si>
    <t>Acesse a versão em PDF do Relato Integrado 2023 da CSN Mineração para saber mais sobre a estratégia e o desempenho da Companhia</t>
  </si>
  <si>
    <r>
      <t xml:space="preserve">Contribua para a evolução da CSN na prestação de contas de sustentabilidade, enviando sua dúvida ou comentário pelo 
 e-mail </t>
    </r>
    <r>
      <rPr>
        <b/>
        <u/>
        <sz val="10"/>
        <color theme="2"/>
        <rFont val="Verdana"/>
        <family val="2"/>
        <scheme val="minor"/>
      </rPr>
      <t>sustentabilidade@csn.com.br</t>
    </r>
  </si>
  <si>
    <r>
      <t xml:space="preserve">Ética e </t>
    </r>
    <r>
      <rPr>
        <b/>
        <i/>
        <sz val="16"/>
        <color theme="2"/>
        <rFont val="Verdana"/>
        <family val="2"/>
        <scheme val="minor"/>
      </rPr>
      <t>compliance</t>
    </r>
  </si>
  <si>
    <r>
      <t xml:space="preserve">Ética e </t>
    </r>
    <r>
      <rPr>
        <b/>
        <i/>
        <sz val="16"/>
        <color theme="4"/>
        <rFont val="Verdana"/>
        <family val="2"/>
        <scheme val="minor"/>
      </rPr>
      <t>compliance</t>
    </r>
  </si>
  <si>
    <r>
      <t xml:space="preserve">Ética e </t>
    </r>
    <r>
      <rPr>
        <b/>
        <i/>
        <sz val="16"/>
        <color theme="7"/>
        <rFont val="Verdana"/>
        <family val="2"/>
        <scheme val="minor"/>
      </rPr>
      <t>compliance</t>
    </r>
  </si>
  <si>
    <r>
      <t xml:space="preserve">Ética e </t>
    </r>
    <r>
      <rPr>
        <b/>
        <i/>
        <sz val="16"/>
        <color theme="5"/>
        <rFont val="Verdana"/>
        <family val="2"/>
        <scheme val="minor"/>
      </rPr>
      <t>compliance</t>
    </r>
  </si>
  <si>
    <r>
      <t xml:space="preserve">Ética e </t>
    </r>
    <r>
      <rPr>
        <b/>
        <i/>
        <sz val="16"/>
        <color theme="8"/>
        <rFont val="Verdana"/>
        <family val="2"/>
        <scheme val="minor"/>
      </rPr>
      <t>compliance</t>
    </r>
  </si>
  <si>
    <r>
      <t xml:space="preserve">Ética e </t>
    </r>
    <r>
      <rPr>
        <b/>
        <i/>
        <sz val="16"/>
        <color theme="6"/>
        <rFont val="Verdana"/>
        <family val="2"/>
        <scheme val="minor"/>
      </rPr>
      <t>compliance</t>
    </r>
  </si>
  <si>
    <r>
      <t xml:space="preserve">
Ética e </t>
    </r>
    <r>
      <rPr>
        <i/>
        <sz val="9"/>
        <rFont val="Verdana"/>
        <family val="2"/>
        <scheme val="minor"/>
      </rPr>
      <t>compliance</t>
    </r>
  </si>
  <si>
    <r>
      <t xml:space="preserve">A tabela abaixo apresenta a correlação de tópicos e indicadores SASB cobertos neste Databook. Em cada um, você poderá clicar nos hiperlinks da coluna "Onde encontrar" para acessar facilmente as informações que respondem a esse framework. Para mais informações sobre a gestão de sustentabilidade e os indicadores SASB relatados pela CSN, acesse a versão PDF do Relato Integrado, disponível </t>
    </r>
    <r>
      <rPr>
        <b/>
        <u/>
        <sz val="10"/>
        <color theme="2"/>
        <rFont val="Verdana"/>
        <family val="2"/>
        <scheme val="minor"/>
      </rPr>
      <t>neste link</t>
    </r>
    <r>
      <rPr>
        <sz val="10"/>
        <rFont val="Verdana"/>
        <family val="2"/>
        <scheme val="minor"/>
      </rPr>
      <t>.</t>
    </r>
  </si>
  <si>
    <r>
      <t xml:space="preserve">A tabela abaixo apresenta a correlação dos conteúdos GRI cobertos neste Databook. Em cada um, você poderá clicar nos hiperlinks da coluna "Onde encontrar" para acessar facilmente as informações que respondem a esse framework. Para mais informações sobre a gestão de sustentabilidade e os conteúdos GRI relatados pela CSN, acesse a versão PDF do Relato Integrado, disponível </t>
    </r>
    <r>
      <rPr>
        <b/>
        <u/>
        <sz val="10"/>
        <color theme="2"/>
        <rFont val="Verdana"/>
        <family val="2"/>
        <scheme val="minor"/>
      </rPr>
      <t>neste link</t>
    </r>
    <r>
      <rPr>
        <sz val="10"/>
        <rFont val="Verdana"/>
        <family val="2"/>
        <scheme val="minor"/>
      </rPr>
      <t>.</t>
    </r>
  </si>
  <si>
    <t xml:space="preserve">
Produtores de Ferro e Aço 2023</t>
  </si>
  <si>
    <t xml:space="preserve">
Metais e Mineração 2023</t>
  </si>
  <si>
    <t xml:space="preserve">
Materiais de Construção 2023</t>
  </si>
  <si>
    <t>1. Considera os colaboradores efetivos nas categorias CLT, Programa Aprendiz e Programa Capacitar. Não inclui SWT e Lusosider, que não possuem práticas sistemáticas de treinamento dos colaboradores em compliance. Premissa alterada em 2023, passando a calcular o percentual de treinados sobre o headcount em 30/11, uma vez que procedimento interno prevê a capacitação de novos colaboradores em até 30 dias após a admissão. Para 2022 e 2021, o percentual foi calculado como o total de colaboradores treinados ao longo do ano dividido pelo headcount em 31/12, por isso, em alguns casos, o percentual de treinados supera 100% do quadro funcional no encerramento do período.</t>
  </si>
  <si>
    <r>
      <t xml:space="preserve">1. Considera a remuneração fixa do indivíduo mais bem pago em dezembro de cada período dividida pela remuneração fixa média dos demais colaboradores. Não são considerados estagiários, diretores estatutários ou conselheiros na base de dados.
2. Método de apuração alterado em 2023, por isso o dado de 2022 foi reapresentado. Considera o percentual de aumento da remuneração fixa do indivíduo mais bem pago ao longo do ano dividido pelo percentual de aumento da remuneração fixa média dos demais colaboradores. No período de 2022, a proporção é maior do que em 2023 porque o índice de reajuste do acordo coletivo naquele ano foi mais do que o dobro do aplicado em 2023. </t>
    </r>
    <r>
      <rPr>
        <b/>
        <sz val="8"/>
        <color theme="2"/>
        <rFont val="Verdana"/>
        <family val="2"/>
        <scheme val="minor"/>
      </rPr>
      <t>GRI 2-4</t>
    </r>
  </si>
  <si>
    <t>1. Considera os colaboradores efetivos contratados nas categorias CLT, Programa Aprendiz, Programa Capacitar e Programa Trainee na data-base de 31 de dezembro. Não abrange SWT e Lusosider por diferenças na metodologia de consolidação dos dados.</t>
  </si>
  <si>
    <t>1. Considera os colaboradores efetivos contratados nas categorias CLT, Programa Aprendiz, Programa Capacitar e Programa Trainee na data-base de 31 de dezembro. Não abrange SWT e Lusosider por diferenças na metodologia de consolidação dos dados. Não inclui o segmento Energia, cujos controles serão integrados para reporte consolidado em 2024.</t>
  </si>
  <si>
    <t>1. Não há aquisição de outros tipos de energia, tampouco a venda de energia. Fatores de conversão: Balanço Energético Nacional, GHG Protocol e dados específicos da CSN.</t>
  </si>
  <si>
    <t>Consumo de energia fora da Companhia (GJ)</t>
  </si>
  <si>
    <t>1. Indicador B.5.2 do Guidance on core indicators for entity reporting on contribution towards implementation of the Sustainable Development Goals da UNCTAD United Nations Conference on Trade and Development.</t>
  </si>
  <si>
    <r>
      <t>Escória de alto forno</t>
    </r>
    <r>
      <rPr>
        <vertAlign val="superscript"/>
        <sz val="10"/>
        <color theme="1"/>
        <rFont val="Verdana"/>
        <family val="2"/>
        <scheme val="minor"/>
      </rPr>
      <t>2</t>
    </r>
  </si>
  <si>
    <t>Escória de aciaria</t>
  </si>
  <si>
    <r>
      <t xml:space="preserve">1. Todo o resíduo gerado é armazenado até que alcance um volume ideal para destinação ou tratamento. Com isso, os volumes de geração e disposição diferem. As variações em 2023 são explicadas principalmente pelo menor volume de produção na UPV e pela incorporação das novas unidades dos segmentos Cimentos e Energia. Dados históricos reapresentados. </t>
    </r>
    <r>
      <rPr>
        <b/>
        <sz val="8"/>
        <color theme="2"/>
        <rFont val="Verdana"/>
        <family val="2"/>
        <scheme val="minor"/>
      </rPr>
      <t>GRI 2-4</t>
    </r>
    <r>
      <rPr>
        <sz val="8"/>
        <color theme="1"/>
        <rFont val="Verdana"/>
        <family val="2"/>
        <scheme val="minor"/>
      </rPr>
      <t xml:space="preserve">
2. Resíduos comuns, madeira, miscelânea, pilhas e baterias, lâmpadas, entre outros.
3. 100% da escória de alto forno gerada na UPV é utilizada como matéria-prima na CSN Cimentos.</t>
    </r>
  </si>
  <si>
    <r>
      <t>Habitats protegidos ou em processo de restauração por tipo</t>
    </r>
    <r>
      <rPr>
        <b/>
        <vertAlign val="superscript"/>
        <sz val="10"/>
        <color theme="2"/>
        <rFont val="Verdana"/>
        <family val="2"/>
        <scheme val="minor"/>
      </rPr>
      <t>1</t>
    </r>
    <r>
      <rPr>
        <b/>
        <sz val="10"/>
        <color theme="2"/>
        <rFont val="Verdana"/>
        <family val="2"/>
        <scheme val="minor"/>
      </rPr>
      <t xml:space="preserve"> do Grupo CSN</t>
    </r>
  </si>
  <si>
    <r>
      <t>Proporção entre o menor salário pago e o salário mínimo</t>
    </r>
    <r>
      <rPr>
        <b/>
        <vertAlign val="superscript"/>
        <sz val="10"/>
        <color theme="2"/>
        <rFont val="Verdana"/>
        <family val="2"/>
        <scheme val="minor"/>
      </rPr>
      <t>1</t>
    </r>
  </si>
  <si>
    <t>Emissões de substâncias destruidoras da camada de ozônio (tCFC-11e)</t>
  </si>
  <si>
    <t>No Segmento Siderurgia, a CSN recebeu um auto de infração em 2023, com multa de R$ 1,0 milhão por suposto descumprimento de condicionante relacionada à emissão de material particulado. A Companhia apresentou defesa administrativa que está à espera de julgamento.</t>
  </si>
  <si>
    <t>O Segmento Siderurgia integrou as seguintes associações e entidades de classe em 2023: Instituto Nacional dos Distribuidores de Aço (INDA), Associação do Aço do Rio Grande do Sul (AARS), Confederação Nacional da Indústria (CNI), Centro Industrial do Rio de Janeiro (Firjan - CIRJ), Associação Brasileira de Normas Técnicas (ABNT), Prolata Associação Brasileira de Embalagems de Aço (ABEAÇO), RemTech Europe e EKOS Brasil. A empresa integrou o corpo diretivo do INDA e da AARS, além de participar de grupos de trabalho do INDA, da AARS, da CNI, da Firjan – CIRJ e da ABNT.</t>
  </si>
  <si>
    <r>
      <t xml:space="preserve">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t>
    </r>
    <r>
      <rPr>
        <b/>
        <sz val="10"/>
        <color theme="2"/>
        <rFont val="Verdana"/>
        <family val="2"/>
        <scheme val="minor"/>
      </rPr>
      <t>clique aqui</t>
    </r>
    <r>
      <rPr>
        <sz val="10"/>
        <rFont val="Verdana"/>
        <family val="2"/>
        <scheme val="minor"/>
      </rPr>
      <t>).</t>
    </r>
  </si>
  <si>
    <r>
      <t xml:space="preserve">1. Considera os colaboradores efetivos nas categorias CLT, Programa Aprendiz e Programa Capacitar. Redução de 24,4% no número de desligamentos em 2023 (comparado a 2022) concentrou-se entre os homens e na região Sudeste, decorrente principalmente de ações voltadas ao desenvolvimento dos colaboradores, aumentando a retenção de profissionais.
2. Dados de 2022 reapresentados. </t>
    </r>
    <r>
      <rPr>
        <b/>
        <sz val="8"/>
        <color theme="2"/>
        <rFont val="Verdana"/>
        <family val="2"/>
        <scheme val="minor"/>
      </rPr>
      <t>GRI 2-4</t>
    </r>
  </si>
  <si>
    <t>O Segmento Siderurgia adquire minério de ferro diretamente da CSN Mineração, alavancando a integração e sinergia entre dos negócios da CSN por meio de uma operação verticalizada. Essa abordagem também evita qualquer risco de impactos relevantes no fornecimento desse insumo para o processo siderúrgico, uma vez que a Companhia assegura patamares de excelência na operação da CSN Mineração.
Já o carvão metalúrgico é comprado de mais de 25 fornecedores internacionais, todos empresas de grande porte (EBITDA ajustado superior a US$ 1 bilhão) com operações na Austrália, Estados Unidos e Colômbia. Os principais riscos nessa cadeia de fornecimento estão associados aos impactos ambientais da extração do carvão, às condições trabalhistas nas minas e às restrições logísticas que podem ser impostas por eventos naturais extremos ou condições de estresse das cadeias globais de fornecimento.
Para mitigar a exposição na cadeia de suprimento de carvão metalúrgico, a Companhia conta com processos estruturados de avaliação dos fornecedores e a formalização e contratos que incluem, entre outras, cláusulas de direitos humanos, ambientais, compliance e força maior. A atuação apenas com empresas de grande porte e devidamente avaliadas no processo de contratação é a primeira barreira de mitigação, garantindo a seleção de parceiros com solidez e boas práticas de gestão. As cláusulas contratuais formalizam o compromisso com a conformidade trabalhista e ambiental e o combate à corrupção, além de prever pelo mecanismo de força maior a resolução de eventos de interrupção do fornecimento de forma transparente e com o mínimo de impacto sobre os negócios.</t>
  </si>
  <si>
    <t>Consumo total de água (megalitros)</t>
  </si>
  <si>
    <r>
      <t>Escória de alto forno</t>
    </r>
    <r>
      <rPr>
        <vertAlign val="superscript"/>
        <sz val="10"/>
        <color theme="1"/>
        <rFont val="Verdana"/>
        <family val="2"/>
        <scheme val="minor"/>
      </rPr>
      <t>3</t>
    </r>
  </si>
  <si>
    <r>
      <t xml:space="preserve">1. Todo o resíduo gerado é armazenado até que alcance um volume ideal para destinação ou tratamento. Com isso, os volumes de geração e disposição diferem. As variações em 2023 são explicadas principalmente pelo menor volume de produção na UPV. Dados históricos reapresentados. </t>
    </r>
    <r>
      <rPr>
        <b/>
        <sz val="8"/>
        <color theme="2"/>
        <rFont val="Verdana"/>
        <family val="2"/>
        <scheme val="minor"/>
      </rPr>
      <t>GRI 2-4</t>
    </r>
    <r>
      <rPr>
        <sz val="8"/>
        <rFont val="Verdana"/>
        <family val="2"/>
        <scheme val="minor"/>
      </rPr>
      <t xml:space="preserve">
2. Resíduos comuns, madeira, miscelânea, pilhas e baterias, lâmpadas, entre outros.
3. 100% da escória de alto forno gerada na UPV é utilizada como matéria-prima na CSN Cimentos. </t>
    </r>
  </si>
  <si>
    <r>
      <t>Habitats protegidos ou em processo de restauração por tipo</t>
    </r>
    <r>
      <rPr>
        <b/>
        <vertAlign val="superscript"/>
        <sz val="10"/>
        <color theme="4"/>
        <rFont val="Verdana"/>
        <family val="2"/>
        <scheme val="minor"/>
      </rPr>
      <t>1</t>
    </r>
    <r>
      <rPr>
        <b/>
        <sz val="10"/>
        <color theme="4"/>
        <rFont val="Verdana"/>
        <family val="2"/>
        <scheme val="minor"/>
      </rPr>
      <t xml:space="preserve"> do Segmento Siderurgia</t>
    </r>
  </si>
  <si>
    <r>
      <t xml:space="preserve">1. Considera os colaboradores efetivos nas categorias CLT, Programa Aprendiz e Programa Capacitar. Redução de 12,3% no número de desligamentos (comparado a 2022) concentrou-se entre os homens, decorrente principalmente de ações voltadas ao desenvolvimento dos colaboradores, aumentando a retenção de profissionais. Dados de 2022 reapresentados. </t>
    </r>
    <r>
      <rPr>
        <b/>
        <sz val="8"/>
        <color theme="2"/>
        <rFont val="Verdana"/>
        <family val="2"/>
        <scheme val="minor"/>
      </rPr>
      <t>GRI 2-4</t>
    </r>
  </si>
  <si>
    <r>
      <t>Taxas de contratação e rotatividade de Outras minerações</t>
    </r>
    <r>
      <rPr>
        <b/>
        <vertAlign val="superscript"/>
        <sz val="10"/>
        <color theme="7"/>
        <rFont val="Verdana"/>
        <family val="2"/>
        <scheme val="minor"/>
      </rPr>
      <t>1</t>
    </r>
  </si>
  <si>
    <r>
      <t>Energia gerada pelo consumo de combustíveis e aquisição de eletricidade do Segmento Siderurgia (GJ)</t>
    </r>
    <r>
      <rPr>
        <b/>
        <vertAlign val="superscript"/>
        <sz val="10"/>
        <color theme="4"/>
        <rFont val="Verdana"/>
        <family val="2"/>
        <scheme val="minor"/>
      </rPr>
      <t>1</t>
    </r>
  </si>
  <si>
    <r>
      <t>Energia gerada pelo consumo de combustíveis e aquisição de eletricidade do Grupo CSN (GJ)</t>
    </r>
    <r>
      <rPr>
        <b/>
        <vertAlign val="superscript"/>
        <sz val="10"/>
        <color theme="2"/>
        <rFont val="Verdana"/>
        <family val="2"/>
        <scheme val="minor"/>
      </rPr>
      <t>1</t>
    </r>
  </si>
  <si>
    <t>1. Não há aquisição de outros tipos de energia, tampouco a venda de energia. Fatores de conversão: Balanço Energético Nacional, GHG Protocol e dados específicos da CSN.
2. Outras minerações refere-se à ERSA Mineração (RO) e à Minérios Nacional (MG).</t>
  </si>
  <si>
    <t>1. Considera toda a energia consumida dentro da organização (Escopo 1+2) e a produção total da unidade de Casa de Pedra.</t>
  </si>
  <si>
    <t>1. O ano base mudou de 2019 para 2020 para considerar o período em que se tornou comum a prática de movimentação de resíduos secos sem o uso de barragens.</t>
  </si>
  <si>
    <r>
      <t>2020 (ano-base meta)</t>
    </r>
    <r>
      <rPr>
        <b/>
        <vertAlign val="superscript"/>
        <sz val="10"/>
        <color theme="7"/>
        <rFont val="Verdana"/>
        <family val="2"/>
        <scheme val="minor"/>
      </rPr>
      <t>1</t>
    </r>
  </si>
  <si>
    <r>
      <t>Emissões brutas de escopo 1 por tipo de gás do Segmento Mineração (tCO</t>
    </r>
    <r>
      <rPr>
        <b/>
        <vertAlign val="subscript"/>
        <sz val="10"/>
        <color theme="7"/>
        <rFont val="Verdana"/>
        <family val="2"/>
        <scheme val="minor"/>
      </rPr>
      <t>2</t>
    </r>
    <r>
      <rPr>
        <b/>
        <sz val="10"/>
        <color theme="7"/>
        <rFont val="Verdana"/>
        <family val="2"/>
        <scheme val="minor"/>
      </rPr>
      <t>e)</t>
    </r>
  </si>
  <si>
    <t>Indicadores de água do Segmento Mineração</t>
  </si>
  <si>
    <r>
      <t>Resíduos desviados de disposição final do Segmento Siderurgia (toneladas)</t>
    </r>
    <r>
      <rPr>
        <b/>
        <vertAlign val="superscript"/>
        <sz val="10"/>
        <color theme="4"/>
        <rFont val="Verdana"/>
        <family val="2"/>
        <scheme val="minor"/>
      </rPr>
      <t>1</t>
    </r>
  </si>
  <si>
    <r>
      <t>Resíduos destinados para disposição final do Segmento Siderurgia (toneladas)</t>
    </r>
    <r>
      <rPr>
        <b/>
        <vertAlign val="superscript"/>
        <sz val="10"/>
        <color theme="4"/>
        <rFont val="Verdana"/>
        <family val="2"/>
        <scheme val="minor"/>
      </rPr>
      <t>1</t>
    </r>
  </si>
  <si>
    <r>
      <t>Resíduos destinados para disposição final do Segmento Mineração (toneladas)</t>
    </r>
    <r>
      <rPr>
        <b/>
        <vertAlign val="superscript"/>
        <sz val="10"/>
        <color theme="7"/>
        <rFont val="Verdana"/>
        <family val="2"/>
        <scheme val="minor"/>
      </rPr>
      <t>1</t>
    </r>
  </si>
  <si>
    <t>Total de resíduos minerais gerados (toneladas)</t>
  </si>
  <si>
    <t>1. O reporte deste conteúdo GRI utiliza como principal fonte de informação o Sistema Nacional de Unidades de Conservação (SNUC), além de bancos de dados estaduais e municipais, quando disponíveis.
2. Outras minerações refere-se à ERSA Mineração (RO) e à Minérios Nacional (MG).</t>
  </si>
  <si>
    <r>
      <t>Inventário de estruturas de disposição de rejeitos de Outras minerações</t>
    </r>
    <r>
      <rPr>
        <b/>
        <vertAlign val="superscript"/>
        <sz val="10"/>
        <color theme="7"/>
        <rFont val="Verdana"/>
        <family val="2"/>
        <scheme val="minor"/>
      </rPr>
      <t>1</t>
    </r>
  </si>
  <si>
    <r>
      <t>Proporção entre o menor salário pago e o salário mínimo</t>
    </r>
    <r>
      <rPr>
        <b/>
        <vertAlign val="superscript"/>
        <sz val="10"/>
        <color theme="7"/>
        <rFont val="Verdana"/>
        <family val="2"/>
        <scheme val="minor"/>
      </rPr>
      <t>1</t>
    </r>
  </si>
  <si>
    <r>
      <t>Resíduos desviados de disposição final do Segmento Cimentos (toneladas)</t>
    </r>
    <r>
      <rPr>
        <b/>
        <vertAlign val="superscript"/>
        <sz val="10"/>
        <color theme="5"/>
        <rFont val="Verdana"/>
        <family val="2"/>
        <scheme val="minor"/>
      </rPr>
      <t>1</t>
    </r>
  </si>
  <si>
    <r>
      <t>Resíduos destinados para disposição final do Segmento Cimentos (toneladas)</t>
    </r>
    <r>
      <rPr>
        <b/>
        <vertAlign val="superscript"/>
        <sz val="10"/>
        <color theme="5"/>
        <rFont val="Verdana"/>
        <family val="2"/>
        <scheme val="minor"/>
      </rPr>
      <t>1</t>
    </r>
  </si>
  <si>
    <t>Arcos (integrada/mineração)</t>
  </si>
  <si>
    <t>Caaporã (integrada/mineração)</t>
  </si>
  <si>
    <t>Pedro Leopoldo (integrada/mineração)</t>
  </si>
  <si>
    <t>Montes Claros (integrada/mineração)</t>
  </si>
  <si>
    <t>Barueri (agregados)</t>
  </si>
  <si>
    <t>Cajamar (agregados)</t>
  </si>
  <si>
    <t>Mairiporã (agregados)</t>
  </si>
  <si>
    <r>
      <t>Habitats protegidos ou em processo de restauração por tipo</t>
    </r>
    <r>
      <rPr>
        <b/>
        <vertAlign val="superscript"/>
        <sz val="10"/>
        <color theme="5"/>
        <rFont val="Verdana"/>
        <family val="2"/>
        <scheme val="minor"/>
      </rPr>
      <t>1</t>
    </r>
    <r>
      <rPr>
        <b/>
        <sz val="10"/>
        <color theme="5"/>
        <rFont val="Verdana"/>
        <family val="2"/>
        <scheme val="minor"/>
      </rPr>
      <t xml:space="preserve"> do Segmento Cimentos</t>
    </r>
  </si>
  <si>
    <r>
      <t>Proporção entre o menor salário pago e o salário mínimo</t>
    </r>
    <r>
      <rPr>
        <b/>
        <vertAlign val="superscript"/>
        <sz val="10"/>
        <color theme="5"/>
        <rFont val="Verdana"/>
        <family val="2"/>
        <scheme val="minor"/>
      </rPr>
      <t>1</t>
    </r>
  </si>
  <si>
    <r>
      <t>Consumo de água do Segmento Cimentos (megalitros)</t>
    </r>
    <r>
      <rPr>
        <b/>
        <vertAlign val="superscript"/>
        <sz val="10"/>
        <color theme="5"/>
        <rFont val="Verdana"/>
        <family val="2"/>
        <scheme val="minor"/>
      </rPr>
      <t>1</t>
    </r>
  </si>
  <si>
    <r>
      <t>Consumo de água do Segmento Logística (megalitros)</t>
    </r>
    <r>
      <rPr>
        <b/>
        <vertAlign val="superscript"/>
        <sz val="10"/>
        <color theme="8"/>
        <rFont val="Verdana"/>
        <family val="2"/>
        <scheme val="minor"/>
      </rPr>
      <t>1</t>
    </r>
  </si>
  <si>
    <r>
      <t>Resíduos desviados de disposição final do Segmento Logística (toneladas)</t>
    </r>
    <r>
      <rPr>
        <b/>
        <vertAlign val="superscript"/>
        <sz val="10"/>
        <color theme="8"/>
        <rFont val="Verdana"/>
        <family val="2"/>
        <scheme val="minor"/>
      </rPr>
      <t>1</t>
    </r>
  </si>
  <si>
    <r>
      <t>Resíduos destinados para disposição final do Segmento Logística (toneladas)</t>
    </r>
    <r>
      <rPr>
        <b/>
        <vertAlign val="superscript"/>
        <sz val="10"/>
        <color theme="8"/>
        <rFont val="Verdana"/>
        <family val="2"/>
        <scheme val="minor"/>
      </rPr>
      <t>1</t>
    </r>
  </si>
  <si>
    <t>Operação portuária - Sepetiba Tecon</t>
  </si>
  <si>
    <r>
      <t>Habitats protegidos ou em processo de restauração por tipo</t>
    </r>
    <r>
      <rPr>
        <b/>
        <vertAlign val="superscript"/>
        <sz val="10"/>
        <color theme="8"/>
        <rFont val="Verdana"/>
        <family val="2"/>
        <scheme val="minor"/>
      </rPr>
      <t>1</t>
    </r>
    <r>
      <rPr>
        <b/>
        <sz val="10"/>
        <color theme="8"/>
        <rFont val="Verdana"/>
        <family val="2"/>
        <scheme val="minor"/>
      </rPr>
      <t xml:space="preserve"> do Segmento Logística</t>
    </r>
  </si>
  <si>
    <r>
      <t>Proporção entre o menor salário pago e o salário mínimo</t>
    </r>
    <r>
      <rPr>
        <b/>
        <vertAlign val="superscript"/>
        <sz val="10"/>
        <color theme="8"/>
        <rFont val="Verdana"/>
        <family val="2"/>
        <scheme val="minor"/>
      </rPr>
      <t>1</t>
    </r>
  </si>
  <si>
    <r>
      <t>Colaboradores por gênero e região do Segmento Logística</t>
    </r>
    <r>
      <rPr>
        <b/>
        <vertAlign val="superscript"/>
        <sz val="10"/>
        <color theme="8"/>
        <rFont val="Verdana"/>
        <family val="2"/>
        <scheme val="minor"/>
      </rPr>
      <t>1</t>
    </r>
  </si>
  <si>
    <r>
      <t>Colaboradores por gênero e região do Segmento Cimentos</t>
    </r>
    <r>
      <rPr>
        <b/>
        <vertAlign val="superscript"/>
        <sz val="10"/>
        <color theme="5"/>
        <rFont val="Verdana"/>
        <family val="2"/>
        <scheme val="minor"/>
      </rPr>
      <t>1</t>
    </r>
  </si>
  <si>
    <r>
      <t>Colaboradores por gênero e região do Segmento Energia</t>
    </r>
    <r>
      <rPr>
        <b/>
        <vertAlign val="superscript"/>
        <sz val="10"/>
        <color theme="6"/>
        <rFont val="Verdana"/>
        <family val="2"/>
        <scheme val="minor"/>
      </rPr>
      <t>1</t>
    </r>
  </si>
  <si>
    <t>Pilar Gerenciamento de Riscos e Impactos</t>
  </si>
  <si>
    <r>
      <t xml:space="preserve">O Comitê ESG da CSN é formado por 15 executivos da Companhia e atua como órgão não estatutário de assessoramento ao Conselho de Administração. Mensalmente, os membros do Comitê ESG recebem relatório executivo sobre os avanços do Grupo de Mudança do Clima &amp; Ar. Nas reuniões do Comitê ESG, são discutidos os avanços e desafios nos oito Grupos Temáticos que trabalham nos temas de sustentabilidade conectados à estratégia da CSN, inclusive o de Mudança do Clima &amp; Ar.
Em sua estrutura organizacional, a CSN conta com a Diretoria de Sustentabilidade, Meio Ambiente, Saúde e Segurança de Trabalho, que responde diretamente ao CEO. A Diretoria atua em sinergia com o Comitê ESG e seus Grupos Temáticos e conta com uma Gerência de Descarbonização, dedicada à construção de estratégias de descarbonização, ao controle de indicadores e ao desenvolvimento de projetos de redução das emissões de gases de efeito estufa (GEE).
A atuação do Grupo de Mudança do Clima &amp; Ar e da Gerência de Descarbonização é direcionada pelo Plano Estratégico de Ação Climática (PAC), que reúne 180 iniciativas em 30 frentes de atuação para promover a descarbonização dos negócios, o gerenciamento de riscos e oportunidades e o engajamento com stakeholders da cadeia de valor.
</t>
    </r>
    <r>
      <rPr>
        <sz val="5"/>
        <color theme="1"/>
        <rFont val="Verdana"/>
        <family val="2"/>
        <scheme val="minor"/>
      </rPr>
      <t xml:space="preserve">
</t>
    </r>
    <r>
      <rPr>
        <sz val="8"/>
        <color theme="2"/>
        <rFont val="Verdana"/>
        <family val="2"/>
        <scheme val="minor"/>
      </rPr>
      <t>Saiba mais: questão C1.1 do CDP e capítulo Governança Climática (páginas 19 e 20) do Relatório de Ação Climática 2022.</t>
    </r>
  </si>
  <si>
    <r>
      <t xml:space="preserve">O Conselho de Administração, junto com o Comitê ESG e a Comissão de Gestão Integrada, é responsável por supervisionar o desempenho de indicadores operacionais e de emissões de GEE, a gestão de riscos e oportunidades climáticos, o acompanhamento de discussões externas no tema de mudanças do clima e os investimentos em projetos de descarbonização. O Comitê ESG reporta-se periodicamente ao Conselho de Administração. Além disso, a gestão de riscos e oportunidades climáticos é integrada ao processo corporativo de gerenciamento de riscos, com reporte ao Comitê de Auditoria. Órgão estatutário, o Comitê de Auditoria é uma instância de assessoramento ao Conselho de Administração.
</t>
    </r>
    <r>
      <rPr>
        <sz val="5"/>
        <color theme="1"/>
        <rFont val="Verdana"/>
        <family val="2"/>
        <scheme val="minor"/>
      </rPr>
      <t xml:space="preserve">
</t>
    </r>
    <r>
      <rPr>
        <sz val="8"/>
        <color theme="2"/>
        <rFont val="Verdana"/>
        <family val="2"/>
        <scheme val="minor"/>
      </rPr>
      <t>Saiba mais: questão C1.1 do CDP e capítulo Governança Climática (páginas 19 e 20) do Relatório de Ação Climática 2022.</t>
    </r>
  </si>
  <si>
    <r>
      <t xml:space="preserve">Todos os riscos e oportunidades são avaliados em uma matriz 5 X 5 que correlaciona a magnitude de impacto e a probabilidade de ocorrência. Os riscos críticos têm seus impactos avaliados de forma qualitativa e quantitativa em cada um dos três cenários climáticos desenvolvidos pela CSN. A análise qualitativa identifica se e em que medida (baixo ou alto) o risco gera impacto, ou ainda se pode ainda configurar uma oportunidade em determinado cenário. Já a análise quantitativa estabelece o patamar financeiro do impacto esperado caso o risco se materialize. As oportunidades críticas são avaliadas apenas de forma qualitativa para cada cenário.
Um exemplo da aplicação dessa metodologia é o risco de transição associado ao novo mercado de carbono no Brasil que pode impactar a estratégia de negócio. Isso implica que Companhia tenha na sua estratégia a visão de um roadmap factível e real associado a metas de redução que contribuam para a descarbonização do país. Outro exemplo é o risco físico de eventos de precipitação extrema que podem impactar a operação das minas. Para mitigá-lo, a CSN Mineração desenvolveu um plano de ação com medidas executadas durante o primeiro semestre de cada ano (período mais chuvoso), prevenindo perdas de produção significativas. Outros riscos críticos também podem impactar o negócio por meio do aumento de custos operacionais, diminuição da margem de produtos ou geração de danos aos ativos. Por sua vez, oportunidades como a venda de minério de ferro com teor de 67% abrem a possibilidade de a Companhia aumentar receitas ao disponibilizar esse material para rotas de redução direta.
</t>
    </r>
    <r>
      <rPr>
        <sz val="5"/>
        <color theme="1"/>
        <rFont val="Verdana"/>
        <family val="2"/>
        <scheme val="minor"/>
      </rPr>
      <t xml:space="preserve">
</t>
    </r>
    <r>
      <rPr>
        <sz val="8"/>
        <color theme="2"/>
        <rFont val="Verdana"/>
        <family val="2"/>
        <scheme val="minor"/>
      </rPr>
      <t>Saiba mais: questões C3.3 e C3.4 do CDP e Anexo 2 (páginas 64 a 75) do Relatório de Ação Climática 2022.</t>
    </r>
  </si>
  <si>
    <r>
      <t xml:space="preserve">Para análise de resiliência da Companhia, o Estudo de Cenários Climáticos desenvolvido pela Companhia em 2022 utilizou como base os cenários Shared Socioeconomic Pathways (SSP) do IPCC 2021 e da agência internacional de Energia (IEA). Três cenários foram contemplados pelo estudo:
</t>
    </r>
    <r>
      <rPr>
        <sz val="10"/>
        <color theme="2"/>
        <rFont val="Verdana"/>
        <family val="2"/>
        <scheme val="minor"/>
      </rPr>
      <t xml:space="preserve">   •</t>
    </r>
    <r>
      <rPr>
        <sz val="10"/>
        <color theme="1"/>
        <rFont val="Verdana"/>
        <family val="2"/>
        <scheme val="minor"/>
      </rPr>
      <t xml:space="preserve"> Net-Zero Emission World (NZE) – 1,5ºC
</t>
    </r>
    <r>
      <rPr>
        <sz val="10"/>
        <color theme="2"/>
        <rFont val="Verdana"/>
        <family val="2"/>
        <scheme val="minor"/>
      </rPr>
      <t xml:space="preserve">   •</t>
    </r>
    <r>
      <rPr>
        <sz val="10"/>
        <color theme="1"/>
        <rFont val="Verdana"/>
        <family val="2"/>
        <scheme val="minor"/>
      </rPr>
      <t xml:space="preserve"> Stay on the fence (SOF) – 2,5º
</t>
    </r>
    <r>
      <rPr>
        <sz val="10"/>
        <color theme="2"/>
        <rFont val="Verdana"/>
        <family val="2"/>
        <scheme val="minor"/>
      </rPr>
      <t xml:space="preserve">   •</t>
    </r>
    <r>
      <rPr>
        <sz val="10"/>
        <color theme="1"/>
        <rFont val="Verdana"/>
        <family val="2"/>
        <scheme val="minor"/>
      </rPr>
      <t xml:space="preserve"> Business as Usual (BAU) – 4,0ºC
</t>
    </r>
    <r>
      <rPr>
        <sz val="5"/>
        <color theme="1"/>
        <rFont val="Verdana"/>
        <family val="2"/>
        <scheme val="minor"/>
      </rPr>
      <t xml:space="preserve">
</t>
    </r>
    <r>
      <rPr>
        <sz val="10"/>
        <color theme="1"/>
        <rFont val="Verdana"/>
        <family val="2"/>
        <scheme val="minor"/>
      </rPr>
      <t xml:space="preserve">A partir dessas análises, desenvolvidas para três horizonte temporais entre os anos de 2018 a 2050, a CSN busca a resiliência estratégica dos negócios frente às oportunidades e riscos climáticos. Toda a análise é documentada, e os resultados são comunicados ao Conselho Administrativo, em um fórum exclusivo, e às partes interessadas, por meio de relatórios públicos anuais como o Relato Integrado e o questionário do CDP.
Com base nessas avaliações, a Companhia destaca conclusões relevantes para sua estratégia de resiliência. Entre os principais desafios estão o risco financeiro associado à captação de recursos para viabilizar os projetos de descarbonização e um potencial cenário de precificação de carbono, além da gestão de riscos físicos decorrentes da exposição às alterações nos padrões de chuva e vento, principalmente a partir de 2040. No viés de oportunidades, destaca-se no curto prazo o diferencial da CSN Cimentos, cuja pegada de carbono é significativamente menor do que a média mundial, e o investimento em expansão e conversão de plantas da CSN Mineração para produzir minério de alta qualidade, atendendo às das rotas de redução direta essenciais para a descarbonização do setor siderúrgico.
</t>
    </r>
    <r>
      <rPr>
        <sz val="5"/>
        <color theme="1"/>
        <rFont val="Verdana"/>
        <family val="2"/>
        <scheme val="minor"/>
      </rPr>
      <t xml:space="preserve">
</t>
    </r>
    <r>
      <rPr>
        <sz val="8"/>
        <color theme="2"/>
        <rFont val="Verdana"/>
        <family val="2"/>
        <scheme val="minor"/>
      </rPr>
      <t>Saiba mais: questão C3.2 do CDP e Anexo 2 (páginas 64 a 75) do Relatório de Ação Climática 2022.</t>
    </r>
  </si>
  <si>
    <r>
      <t xml:space="preserve">A identificação e avaliação dos riscos climáticos é conduzida em linha com as recomendações do TCFD e com base em relatórios externos estratégicos (IPCC, IEA etc.), benchmarkings e análises internas da Companhia. O modelo abrange, entre outras metodologias, a Curva de Custo Marginal de Abatimento e o Estudo de Cenários Climáticos.
A priorização de riscos e oportunidades considera uma matriz de probabilidade de ocorrência e magnitude dos impactos nos horizontes temporais de curto, médio e longo prazos.
</t>
    </r>
    <r>
      <rPr>
        <sz val="5"/>
        <color theme="1"/>
        <rFont val="Verdana"/>
        <family val="2"/>
        <scheme val="minor"/>
      </rPr>
      <t xml:space="preserve">
</t>
    </r>
    <r>
      <rPr>
        <sz val="8"/>
        <color theme="2"/>
        <rFont val="Verdana"/>
        <family val="2"/>
        <scheme val="minor"/>
      </rPr>
      <t>Saiba mais: questões C2.1 e C2.2 do CDP e capítulo Pilar de Adaptação (páginas 37 a 45) do Relatório de Ação Climática 2022.</t>
    </r>
  </si>
  <si>
    <r>
      <t xml:space="preserve">A CSN apura e divulga anualmente seu inventário de gases de efeito estufa, conforme metodologias de mercado: Brasil GHG Protocol Programme; IPCC Guidelines for National Greenhouse Gas Inventories, 2006; e ISO 14064-1. O inventário abrange os escopos 1, 2 e 3 e é verificado por terceira parte. A divulgação dessas informações ocorre no Relato Integrado, no Registro Público de Emissões do Programa Brasileiro GHG Protocol e no questionário CDP.
</t>
    </r>
    <r>
      <rPr>
        <sz val="5"/>
        <color theme="1"/>
        <rFont val="Verdana"/>
        <family val="2"/>
        <scheme val="minor"/>
      </rPr>
      <t xml:space="preserve">
</t>
    </r>
    <r>
      <rPr>
        <sz val="8"/>
        <color theme="2"/>
        <rFont val="Verdana"/>
        <family val="2"/>
        <scheme val="minor"/>
      </rPr>
      <t>Saiba mais:seções 5 e 6 do CDP.</t>
    </r>
  </si>
  <si>
    <r>
      <t xml:space="preserve">A CSN tem metas de intensidade de emissões de GEE para os negócios de Siderurgia, Mineração e Cimentos, além de contar com uma meta carbono neutro para o segmento Mineração.
</t>
    </r>
    <r>
      <rPr>
        <b/>
        <sz val="10"/>
        <color theme="4"/>
        <rFont val="Verdana"/>
        <family val="2"/>
        <scheme val="minor"/>
      </rPr>
      <t>Siderurgia:</t>
    </r>
    <r>
      <rPr>
        <sz val="10"/>
        <color theme="1"/>
        <rFont val="Verdana"/>
        <family val="2"/>
        <scheme val="minor"/>
      </rPr>
      <t xml:space="preserve"> redução de 10% das emissões de CO2e por tonelada de aço bruto até 2030 e de 20% até 2035, segundo a metodologia da World Steel Association (WSA).
</t>
    </r>
    <r>
      <rPr>
        <b/>
        <sz val="10"/>
        <color theme="7"/>
        <rFont val="Verdana"/>
        <family val="2"/>
        <scheme val="minor"/>
      </rPr>
      <t>Mineração:</t>
    </r>
    <r>
      <rPr>
        <sz val="10"/>
        <color theme="1"/>
        <rFont val="Verdana"/>
        <family val="2"/>
        <scheme val="minor"/>
      </rPr>
      <t xml:space="preserve"> redução de 30% nas emissões de CO2e por tonelada de minério produzido até 2035 (escopos 1 e 2); carbono neutro nas emissões dos escopos 1 e 2 até 2044.
</t>
    </r>
    <r>
      <rPr>
        <b/>
        <sz val="10"/>
        <color theme="5"/>
        <rFont val="Verdana"/>
        <family val="2"/>
        <scheme val="minor"/>
      </rPr>
      <t>Cimentos:</t>
    </r>
    <r>
      <rPr>
        <sz val="10"/>
        <color theme="1"/>
        <rFont val="Verdana"/>
        <family val="2"/>
        <scheme val="minor"/>
      </rPr>
      <t xml:space="preserve"> redução de 23% das emissões de CO2e por tonelada de cimento até 2030, alcançando 392 kgCO2e/tonelada de cimentício, segundo metodologia da Global Cement and Concrete Association (GCCA).
</t>
    </r>
    <r>
      <rPr>
        <sz val="5"/>
        <color theme="1"/>
        <rFont val="Verdana"/>
        <family val="2"/>
        <scheme val="minor"/>
      </rPr>
      <t xml:space="preserve">
</t>
    </r>
    <r>
      <rPr>
        <sz val="8"/>
        <color theme="2"/>
        <rFont val="Verdana"/>
        <family val="2"/>
        <scheme val="minor"/>
      </rPr>
      <t>Saiba mais: questões C4.1 e C4.1b do CDP.</t>
    </r>
  </si>
  <si>
    <r>
      <t xml:space="preserve">Desde 2021, a CSN vem realizando um amplo mapeamento e avaliação dos riscos e oportunidades relacionados às mudanças do clima mais relevantes no contexto de atividades, setores e regiões nas quais seus negócios atuam. Em 2022 esse processo foi aprimorado com a análise de cenários, benchmark setorial e consulta a estudos e relatórios de mercado. Como resultado, foram identificados 48 fatores de riscos climáticos e 33 fatores de oportunidades climáticas em 2023. Após a conclusão do estudo de vulnerabilidade climática, serão adicionados novos fatores riscos físicos em uma granularidade maior às análises. Os riscos são avaliados quanto à magnitude de impacto, probabilidade de ocorrência em três horizontes temporais (1 a 3 anos; 4 a 5 anos; e 6 anos ou mais). Sete riscos críticos e oito oportunidades foram priorizados:
</t>
    </r>
    <r>
      <rPr>
        <b/>
        <sz val="10"/>
        <color theme="2"/>
        <rFont val="Verdana"/>
        <family val="2"/>
        <scheme val="minor"/>
      </rPr>
      <t xml:space="preserve">Riscos | </t>
    </r>
    <r>
      <rPr>
        <sz val="10"/>
        <color theme="1"/>
        <rFont val="Verdana"/>
        <family val="2"/>
        <scheme val="minor"/>
      </rPr>
      <t xml:space="preserve">Criação do mercado e/ou implementação da taxação sobre o carbono no Brasil (nova precificação); Taxação de carbono nas importações para o aço, ferro, alumínio e cimento na EU (CBAM - Carbon Border Adjustment Mechanism); Perda de competitividade pela continuidade do consumo de carvão e outros combustíveis fósseis; Novos sistemas internacionais de precificação de carbono modificando a dinâmica de consumo de matérias primas para produção do aço; Ausência de uma carteira de produtos alinhada com diferentes cenários climáticos (demanda por produtos eco friendly); Alteração nos padrões de ventos; e Deslizamento nas vias de transporte de minério de ferro.
</t>
    </r>
    <r>
      <rPr>
        <b/>
        <sz val="10"/>
        <color theme="2"/>
        <rFont val="Verdana"/>
        <family val="2"/>
        <scheme val="minor"/>
      </rPr>
      <t>Oportunidades |</t>
    </r>
    <r>
      <rPr>
        <sz val="10"/>
        <color theme="1"/>
        <rFont val="Verdana"/>
        <family val="2"/>
        <scheme val="minor"/>
      </rPr>
      <t xml:space="preserve"> Projetos de continuidade e estabilidade operacional; Utilização do hidrogênio como elemento da estratégia de descarbonização e novas rotas produtivas; Estratégia de metalização de carga (qualidade do minério, HBI etc.); Carteira de produtos alinhada com diferentes cenários climáticos e a necessidade da sociedade futura (cenários de expansão da infraestrutura sustentável e resiliente a extremos climáticos); Redução do fator clínquer a partir da utilização de cimentícios, biomassa e resíduos com a finalidade de reduzir as emissões de CO2 na produção de cimentos e promover a circularidade; Demanda por maior qualidade do minério de ferro por parte do consumidor final; Investimento em energia renovável e diversificação da matriz energética; e Economia circular e integração entre setores provendo a eficiência e a redução de impacto.
</t>
    </r>
    <r>
      <rPr>
        <sz val="5"/>
        <color theme="1"/>
        <rFont val="Verdana"/>
        <family val="2"/>
        <scheme val="minor"/>
      </rPr>
      <t xml:space="preserve">
</t>
    </r>
    <r>
      <rPr>
        <sz val="8"/>
        <color theme="2"/>
        <rFont val="Verdana"/>
        <family val="2"/>
        <scheme val="minor"/>
      </rPr>
      <t>Saiba mais: questões C2.1, C2.2, C2.4 e C2.5 do CDP e capítulo Pilar de Adaptação (páginas 37 a 45) do Relatório de Ação Climática 2022.</t>
    </r>
  </si>
  <si>
    <r>
      <t xml:space="preserve">A CSN realiza desde 2021 a avaliação sistêmica de riscos e oportunidades climáticos em um processo de quatro fases:
</t>
    </r>
    <r>
      <rPr>
        <b/>
        <sz val="10"/>
        <color theme="2"/>
        <rFont val="Verdana"/>
        <family val="2"/>
        <scheme val="minor"/>
      </rPr>
      <t xml:space="preserve">Metodologia do processo de riscos e oportunidades climáticos | </t>
    </r>
    <r>
      <rPr>
        <sz val="10"/>
        <color theme="1"/>
        <rFont val="Verdana"/>
        <family val="2"/>
        <scheme val="minor"/>
      </rPr>
      <t xml:space="preserve">Definição dos parâmetros para a identificação e avaliação dos riscos e oportunidades, incluindo granularidade e abrangência das análises, horizonte temporal, taxonomia, régua de impacto e abordagem de avaliação.
</t>
    </r>
    <r>
      <rPr>
        <b/>
        <sz val="10"/>
        <color theme="2"/>
        <rFont val="Verdana"/>
        <family val="2"/>
        <scheme val="minor"/>
      </rPr>
      <t xml:space="preserve">Mapeamento e priorização dos riscos e oportunidades climáticos | </t>
    </r>
    <r>
      <rPr>
        <sz val="10"/>
        <color theme="1"/>
        <rFont val="Verdana"/>
        <family val="2"/>
        <scheme val="minor"/>
      </rPr>
      <t xml:space="preserve">Identificação dos riscos e oportunidades e avaliação destes em uma matriz 5 X 5 de magnitude de impacto e probabilidade de ocorrência, com escala em cada eixo de “Muito baixa” até “Muito alta”.
</t>
    </r>
    <r>
      <rPr>
        <b/>
        <sz val="10"/>
        <color theme="2"/>
        <rFont val="Verdana"/>
        <family val="2"/>
        <scheme val="minor"/>
      </rPr>
      <t>Avaliação dos cenários climáticos |</t>
    </r>
    <r>
      <rPr>
        <sz val="10"/>
        <color theme="1"/>
        <rFont val="Verdana"/>
        <family val="2"/>
        <scheme val="minor"/>
      </rPr>
      <t xml:space="preserve"> Avaliação dos riscos e oportunidades considerados críticos em cada um dos três cenários climáticos.
</t>
    </r>
    <r>
      <rPr>
        <b/>
        <sz val="10"/>
        <color theme="2"/>
        <rFont val="Verdana"/>
        <family val="2"/>
        <scheme val="minor"/>
      </rPr>
      <t xml:space="preserve">Adaptação Climática | </t>
    </r>
    <r>
      <rPr>
        <sz val="10"/>
        <color theme="1"/>
        <rFont val="Verdana"/>
        <family val="2"/>
        <scheme val="minor"/>
      </rPr>
      <t xml:space="preserve">Definição de ações de adaptação climática.
</t>
    </r>
    <r>
      <rPr>
        <sz val="5"/>
        <color theme="1"/>
        <rFont val="Verdana"/>
        <family val="2"/>
        <scheme val="minor"/>
      </rPr>
      <t xml:space="preserve">
</t>
    </r>
    <r>
      <rPr>
        <sz val="8"/>
        <color theme="2"/>
        <rFont val="Verdana"/>
        <family val="2"/>
        <scheme val="minor"/>
      </rPr>
      <t>Saiba mais: questões C2.1 e C2.2 do CDP e capítulo Pilar de Adaptação (páginas 37 a 45) do Relatório de Ação Climática 2022.</t>
    </r>
  </si>
  <si>
    <r>
      <t xml:space="preserve">Desde 2022, o processo de gestão de riscos climáticos incorpora a taxonomia prevista pelo TCFD. A partir de uma análise qualitativa em conjunto com a operação, os riscos e oportunidades são avaliados considerando magnitude de impacto e probabilidade de ocorrência. No âmbito do Grupo de Mudança do Clima &amp; Ar, um subgrupo específico dedica-se à Gestão de Riscos e Oportunidades Climáticos, continuamente avaliando a matriz de riscos climáticos corporativa e incorporando tendências e inovações de mercado ao processo de gestão.
Em 2023, a CSN iniciou um estudo de vulnerabilidade que elevará o grau de maturidade na gestão dos riscos. Além disso, a matriz de riscos e oportunidades vem sendo revisada para incorporar de maneira integrada aspectos ligados à biodiversidade. O objetivo é alcançar uma gestão integrada de riscos climáticos e da natureza, alinhada aos frameworks TCFD e TNFD.
</t>
    </r>
    <r>
      <rPr>
        <sz val="5"/>
        <color theme="1"/>
        <rFont val="Verdana"/>
        <family val="2"/>
        <scheme val="minor"/>
      </rPr>
      <t xml:space="preserve">
</t>
    </r>
    <r>
      <rPr>
        <sz val="8"/>
        <color theme="2"/>
        <rFont val="Verdana"/>
        <family val="2"/>
        <scheme val="minor"/>
      </rPr>
      <t>Saiba mais: questões C2.1 e C2.2 do CDP e capítulo Pilar de Adaptação (páginas 37 a 45) do Relatório de Ação Climática 2022.</t>
    </r>
  </si>
  <si>
    <r>
      <t xml:space="preserve">A avaliação e o gerenciamento de riscos climáticos estão integrados ao modelo corporativo de gerenciamento de riscos da CSN. Baseado no </t>
    </r>
    <r>
      <rPr>
        <i/>
        <sz val="10"/>
        <color theme="1"/>
        <rFont val="Verdana"/>
        <family val="2"/>
        <scheme val="minor"/>
      </rPr>
      <t>framework</t>
    </r>
    <r>
      <rPr>
        <sz val="10"/>
        <color theme="1"/>
        <rFont val="Verdana"/>
        <family val="2"/>
        <scheme val="minor"/>
      </rPr>
      <t xml:space="preserve"> do Committee of Sponsoring Organizations of the Treadway Commission (COSO), esse modelo é constituído em três linhas de defesa e acompanhado pelo Comitê de Auditoria e pelo Conselho de Administração.
</t>
    </r>
    <r>
      <rPr>
        <sz val="5"/>
        <color theme="1"/>
        <rFont val="Verdana"/>
        <family val="2"/>
        <scheme val="minor"/>
      </rPr>
      <t xml:space="preserve">
</t>
    </r>
    <r>
      <rPr>
        <sz val="8"/>
        <color theme="2"/>
        <rFont val="Verdana"/>
        <family val="2"/>
        <scheme val="minor"/>
      </rPr>
      <t>Saiba mais: questões C2.1 e C2.2 do CDP e capítulo Pilar de Adaptação (páginas 37 a 45) do Relatório de Ação Climática 2022.</t>
    </r>
  </si>
  <si>
    <r>
      <rPr>
        <b/>
        <sz val="10"/>
        <color theme="2"/>
        <rFont val="Verdana"/>
        <family val="2"/>
        <scheme val="minor"/>
      </rPr>
      <t>Ecoeficiência</t>
    </r>
    <r>
      <rPr>
        <sz val="10"/>
        <color theme="1"/>
        <rFont val="Verdana"/>
        <family val="2"/>
        <scheme val="minor"/>
      </rPr>
      <t xml:space="preserve">
</t>
    </r>
    <r>
      <rPr>
        <u/>
        <sz val="10"/>
        <color theme="4"/>
        <rFont val="Verdana"/>
        <family val="2"/>
        <scheme val="minor"/>
      </rPr>
      <t>• Siderurgia</t>
    </r>
    <r>
      <rPr>
        <sz val="10"/>
        <color theme="1"/>
        <rFont val="Verdana"/>
        <family val="2"/>
        <scheme val="minor"/>
      </rPr>
      <t xml:space="preserve">
Redução de 40% das emissões de material particulado por tonelada de aço bruto produzido na UPV
</t>
    </r>
    <r>
      <rPr>
        <u/>
        <sz val="10"/>
        <color theme="7"/>
        <rFont val="Verdana"/>
        <family val="2"/>
        <scheme val="minor"/>
      </rPr>
      <t>• CSN Mineração</t>
    </r>
    <r>
      <rPr>
        <sz val="10"/>
        <color theme="1"/>
        <rFont val="Verdana"/>
        <family val="2"/>
        <scheme val="minor"/>
      </rPr>
      <t xml:space="preserve">
Manter a intensidade hídrica abaixo de 0,45 m³ de água captada por tonelada de minério produzido, a partir da implantação dos projetos de expansão
Atingir 94% de recirculação de água até 2032
</t>
    </r>
    <r>
      <rPr>
        <u/>
        <sz val="10"/>
        <color theme="2"/>
        <rFont val="Verdana"/>
        <family val="2"/>
        <scheme val="minor"/>
      </rPr>
      <t>• Grupo CSN</t>
    </r>
    <r>
      <rPr>
        <sz val="10"/>
        <color theme="1"/>
        <rFont val="Verdana"/>
        <family val="2"/>
        <scheme val="minor"/>
      </rPr>
      <t xml:space="preserve">
Até 2025, sistematizar e apresentar com transparência os volumes de água permitidos, captados e lançados nas unidades do Grupo CSN, relacionando-os aos riscos de escassez hídrica das bacias em que estão localizadas
</t>
    </r>
    <r>
      <rPr>
        <sz val="5"/>
        <color theme="1"/>
        <rFont val="Verdana"/>
        <family val="2"/>
        <scheme val="minor"/>
      </rPr>
      <t xml:space="preserve">
</t>
    </r>
    <r>
      <rPr>
        <b/>
        <sz val="10"/>
        <color theme="2"/>
        <rFont val="Verdana"/>
        <family val="2"/>
        <scheme val="minor"/>
      </rPr>
      <t xml:space="preserve">Barragens e coprodutos minerais (Grupo CSN)
</t>
    </r>
    <r>
      <rPr>
        <sz val="10"/>
        <color theme="1"/>
        <rFont val="Verdana"/>
        <family val="2"/>
        <scheme val="minor"/>
      </rPr>
      <t xml:space="preserve">• Realizar a descaracterização completa das barragens construídas de forma a montante da CSN até 2030
</t>
    </r>
    <r>
      <rPr>
        <sz val="5"/>
        <color theme="1"/>
        <rFont val="Verdana"/>
        <family val="2"/>
        <scheme val="minor"/>
      </rPr>
      <t xml:space="preserve">
</t>
    </r>
    <r>
      <rPr>
        <b/>
        <sz val="10"/>
        <color theme="2"/>
        <rFont val="Verdana"/>
        <family val="2"/>
        <scheme val="minor"/>
      </rPr>
      <t>Biodiversidade (Grupo CSN)</t>
    </r>
    <r>
      <rPr>
        <sz val="10"/>
        <color theme="1"/>
        <rFont val="Verdana"/>
        <family val="2"/>
        <scheme val="minor"/>
      </rPr>
      <t xml:space="preserve">
• Em 2023, aprimorar o diagnóstico, visando detalhamento quanto a áreas recuperadas e espécies monitoradas
• Em 2023, realizar a priorização das dependências e impactos mais relevantes sobre os serviços ecossistêmicos para cada um dos segmentos de atuação da Companhia
• Realizar a avaliação da condição da biodiversidade (aplicação da metodologia BIO) em todas as unidades operacionais que detêm ecossistemas relevantes, até 2025
• Buscar atingir nenhuma perda líquida (</t>
    </r>
    <r>
      <rPr>
        <i/>
        <sz val="10"/>
        <color theme="1"/>
        <rFont val="Verdana"/>
        <family val="2"/>
        <scheme val="minor"/>
      </rPr>
      <t>no net loss</t>
    </r>
    <r>
      <rPr>
        <sz val="10"/>
        <color theme="1"/>
        <rFont val="Verdana"/>
        <family val="2"/>
        <scheme val="minor"/>
      </rPr>
      <t>) em biodiversidade e, sempre que possível, impacto positivo líquido (</t>
    </r>
    <r>
      <rPr>
        <i/>
        <sz val="10"/>
        <color theme="1"/>
        <rFont val="Verdana"/>
        <family val="2"/>
        <scheme val="minor"/>
      </rPr>
      <t>net gain</t>
    </r>
    <r>
      <rPr>
        <sz val="10"/>
        <color theme="1"/>
        <rFont val="Verdana"/>
        <family val="2"/>
        <scheme val="minor"/>
      </rPr>
      <t xml:space="preserve">)
</t>
    </r>
    <r>
      <rPr>
        <sz val="5"/>
        <color theme="1"/>
        <rFont val="Verdana"/>
        <family val="2"/>
        <scheme val="minor"/>
      </rPr>
      <t xml:space="preserve">
</t>
    </r>
    <r>
      <rPr>
        <sz val="8"/>
        <color theme="2"/>
        <rFont val="Verdana"/>
        <family val="2"/>
        <scheme val="minor"/>
      </rPr>
      <t>Saiba mais: seção Materialidade (páginas 20 a 22) do Relato Integrado 2023.</t>
    </r>
  </si>
  <si>
    <r>
      <t xml:space="preserve">Desde 2023, os riscos climáticos e da natureza são categorizados em uma matriz de riscos integrada e compões a matriz corporativa da Companhia. A matriz foi apresentada no âmbito do Comitê ESG, com validação da Diretoria de Riscos.
</t>
    </r>
    <r>
      <rPr>
        <sz val="5"/>
        <color theme="1"/>
        <rFont val="Verdana"/>
        <family val="2"/>
        <scheme val="minor"/>
      </rPr>
      <t xml:space="preserve">
</t>
    </r>
    <r>
      <rPr>
        <sz val="8"/>
        <color theme="2"/>
        <rFont val="Verdana"/>
        <family val="2"/>
        <scheme val="minor"/>
      </rPr>
      <t>Saiba mais: seção Riscos do clima e da natureza (páginas 85 a 88) do Relato Integrado 2023.</t>
    </r>
  </si>
  <si>
    <r>
      <t xml:space="preserve">As dependências e impactos estão relacionadas a uma ampla gama de temas: biodiversidade, qualidade do ar, água, solo, utilização de combustíveis e minérios etc. Para cada impacto, a Companhia possui controles e mecanismos de monitoramento de acordo com a legislação e com as respectivas licenças ambientais. O reflexo da gestão, minimização e mitigação dos impactos é atestado nas vigências das licenças ambientais, além das certificações externas do Sistema de Gestão Ambiental (SGA) da CSN.
Com relação às dependências, estas são endereçadas independentemente de requisitos legais por meio de programas de eficiência hídrica, manutenção de vias e taludes, eficiência energética, recuperação de áreas degradadas e ações de economia circular e coprocessamento, visando otimizar a utilização dos recursos e minimizar a pressão sobre os serviços ecossistêmicos.
A partir de 2023, os Riscos Climáticos e da Natureza passaram a ser geridos de forma integrada e complementam a gestão de riscos corporativos, proporcionando uma gestão mais robusta. As oportunidades são geridas pelas lideranças dos negócios com apoio dos Grupos Temáticos do Comitê ESG, que se reporta diretamente ao Conselho de Administração do Grupo CSN.
</t>
    </r>
    <r>
      <rPr>
        <sz val="5"/>
        <color theme="1"/>
        <rFont val="Verdana"/>
        <family val="2"/>
        <scheme val="minor"/>
      </rPr>
      <t xml:space="preserve">
</t>
    </r>
    <r>
      <rPr>
        <sz val="8"/>
        <color theme="2"/>
        <rFont val="Verdana"/>
        <family val="2"/>
        <scheme val="minor"/>
      </rPr>
      <t>Saiba mais: seções Riscos do clima e da natureza (páginas 85 a 88), Ecoeficiência (páginas 159 a 169) e Biodiversidade (páginas 174 a 179) do Relato Integrado 2023.</t>
    </r>
  </si>
  <si>
    <r>
      <t xml:space="preserve">O Grupo CSN adotou a abordagem Locate, Evaluate, Assess, Prepare (LEAP) para identificar e avaliar suas questões relacionadas à natureza. Essas etapas tiveram início em 2022 com a definição das operações que seriam contempladas no processo em função de suas características de localização geográfica, potencial de impacto e interação com ecossistemas relevantes. Na sequência, foram avaliados os impactos e dependências que as operações selecionadas possuem em relação aos serviços ecossistêmicos, sendo mais significativas a dependência de disponibilidade de água e os impactos em biodiversidade, água e qualidade do ar.
Em 2023, a Companhia deu sequência ao processo com a priorização dos impactos e dependências sobre os serviços ecossistêmicos e consequente avaliação dos riscos e oportunidades relacionados. A preparação de resposta a esses riscos e oportunidades, com a elaboração de planos de ação para mitigar os riscos e capturar as oportunidades, bem como comunicar esse processo estruturado, ocorreu pela primeira vez no âmbito do Comitê ESG em 2023, e compõe desde então a pauta anual dessa instância de governança.
</t>
    </r>
    <r>
      <rPr>
        <sz val="5"/>
        <color theme="1"/>
        <rFont val="Verdana"/>
        <family val="2"/>
        <scheme val="minor"/>
      </rPr>
      <t xml:space="preserve">
</t>
    </r>
    <r>
      <rPr>
        <sz val="8"/>
        <color theme="2"/>
        <rFont val="Verdana"/>
        <family val="2"/>
        <scheme val="minor"/>
      </rPr>
      <t>Saiba mais: seção Biodiversidade (páginas 174 a 179) do Relato Integrado 2023.</t>
    </r>
  </si>
  <si>
    <r>
      <t xml:space="preserve">As unidades produtivas com maior potencial de impacto ambiental e interação com ecossistemas relevantes foram consideradas na análise.
</t>
    </r>
    <r>
      <rPr>
        <sz val="5"/>
        <color theme="1"/>
        <rFont val="Verdana"/>
        <family val="2"/>
        <scheme val="minor"/>
      </rPr>
      <t xml:space="preserve">
</t>
    </r>
    <r>
      <rPr>
        <sz val="8"/>
        <color theme="2"/>
        <rFont val="Verdana"/>
        <family val="2"/>
        <scheme val="minor"/>
      </rPr>
      <t>Saiba mais: mapa de operações (página 34) do Relato Integrado 2023.</t>
    </r>
  </si>
  <si>
    <r>
      <t xml:space="preserve">A estratégia para endereçamento dos riscos da natureza identificados está em processo de formalização no ano de 2024 para posterior divulgação. Por formalização entende-se a compilação e complementação de todas as ações, projetos e programas já existentes e vigentes voltados à mitigação dos riscos críticos identificados.
Isso significa que a Companhia já possui programas, ações e projetos estruturados e em curso voltados para os riscos críticos: da mineração, relativos a (i) mudança nos padrões de precipitação e (ii) riscos relacionados à existência de barragens de rejeito; e da siderurgia, relativos a (iii) percepção negativa da sociedade em decorrência da emissão de material particulado e (iv) surgimento de regras mais restritivas para emissão de material particulado. As estratégias estipuladas consideram cenários desfavoráveis, vem sendo aprimoradas nos últimos anos e estão descritas no Relato Integrado 2023 do Grupo CSN, o que demonstra a resiliência das estratégias.
Sobre os cenários, ainda não existem cenários quantitativos da natureza "prontos para uso", semelhantes aos cenários climáticos. Cenários baseados na ciência que integrem natureza e clima ainda são um desafio. Por isso, serão tomados como base os cenários climáticos descritos no item c) do Pilar Estratégia do reporte TCFD para a elaboração de cenários da natureza que refinarão a análise no futuro.
</t>
    </r>
    <r>
      <rPr>
        <sz val="5"/>
        <color theme="1"/>
        <rFont val="Verdana"/>
        <family val="2"/>
        <scheme val="minor"/>
      </rPr>
      <t xml:space="preserve">
</t>
    </r>
    <r>
      <rPr>
        <sz val="8"/>
        <color theme="2"/>
        <rFont val="Verdana"/>
        <family val="2"/>
        <scheme val="minor"/>
      </rPr>
      <t>Saiba mais: seções Ecoeficiência (páginas 159 a 169) e Barragens e coprodutos (páginas 170 a 173) do Relato Integrado 2023.</t>
    </r>
  </si>
  <si>
    <r>
      <t xml:space="preserve">Os efeitos sobre o modelo de negócio e a cadeia de valor ainda não se materializaram, uma vez que o diagnóstico TNFD foi realizado no ano de 2023 (concomitante ao lançamento do </t>
    </r>
    <r>
      <rPr>
        <i/>
        <sz val="10"/>
        <color theme="1"/>
        <rFont val="Verdana"/>
        <family val="2"/>
        <scheme val="minor"/>
      </rPr>
      <t>framework</t>
    </r>
    <r>
      <rPr>
        <sz val="10"/>
        <color theme="1"/>
        <rFont val="Verdana"/>
        <family val="2"/>
        <scheme val="minor"/>
      </rPr>
      <t xml:space="preserve">). Para os próximos anos ainda estão previstos a formalização da estratégia e a ampliação da análise para a cadeia de valor.
Já os efeitos sobre a estratégia, planejamento financeiro ou planos em vigor já podem ser observados por meio da incorporação dos resultados do diagnóstico TNFD em comitês da alta liderança. Como efeito imediato, têm-se discussões no nível da alta liderança que, eventualmente, podem culminar na revisão ou fomento de projetos e na revisão de estratégias, planos de ação ou mesmo surgimento de frentes de trabalho específicas.
Os efeitos serão intensificados nos próximos anos, por meio do amadurecimento e avanço das ideias discutidas e revisões propostas no processo de gestão, cascateando para o modelo de negócio e a cadeia de valor.
</t>
    </r>
    <r>
      <rPr>
        <sz val="5"/>
        <color theme="1"/>
        <rFont val="Verdana"/>
        <family val="2"/>
        <scheme val="minor"/>
      </rPr>
      <t xml:space="preserve">
</t>
    </r>
    <r>
      <rPr>
        <sz val="8"/>
        <color theme="2"/>
        <rFont val="Verdana"/>
        <family val="2"/>
        <scheme val="minor"/>
      </rPr>
      <t>Saiba mais: seção Gestão ESG (páginas 89 a 94) do Relato Integrado 2023.</t>
    </r>
  </si>
  <si>
    <r>
      <rPr>
        <b/>
        <sz val="10"/>
        <color theme="2"/>
        <rFont val="Verdana"/>
        <family val="2"/>
        <scheme val="minor"/>
      </rPr>
      <t>Principais dependências mapeadas:</t>
    </r>
    <r>
      <rPr>
        <sz val="10"/>
        <color theme="1"/>
        <rFont val="Verdana"/>
        <family val="2"/>
        <scheme val="minor"/>
      </rPr>
      <t xml:space="preserve">
• Muito alta: Água – produção altamente dependente
• Alta: Clima – regulação dos eventos meteorológicos; Qualidade do ar – impacto da visibilidade na operação; e Recursos (combustível e minério) – alto volume de carvão, coque e minério requeridos
</t>
    </r>
    <r>
      <rPr>
        <sz val="5"/>
        <color theme="1"/>
        <rFont val="Verdana"/>
        <family val="2"/>
        <scheme val="minor"/>
      </rPr>
      <t xml:space="preserve">
</t>
    </r>
    <r>
      <rPr>
        <b/>
        <sz val="10"/>
        <color theme="2"/>
        <rFont val="Verdana"/>
        <family val="2"/>
        <scheme val="minor"/>
      </rPr>
      <t>Principais impactos mapeados:</t>
    </r>
    <r>
      <rPr>
        <sz val="10"/>
        <color theme="1"/>
        <rFont val="Verdana"/>
        <family val="2"/>
        <scheme val="minor"/>
      </rPr>
      <t xml:space="preserve">
• Muito alta: Qualidade do ar - emissão de material particulado e poluentes (NOx, SOx etc.); Clima: emissão de gases de efeito estufa (GEE)
• Alta: Biodiversidade – supressão vegetal; Solo: contaminação de solo histórica, gerando passivos ambientais relevantes; Água – lançamento de efluentes – potencial poluição de corpos hídricos; e Qualidade do ar – emissão de material particulado
</t>
    </r>
    <r>
      <rPr>
        <sz val="5"/>
        <color theme="1"/>
        <rFont val="Verdana"/>
        <family val="2"/>
        <scheme val="minor"/>
      </rPr>
      <t xml:space="preserve">
</t>
    </r>
    <r>
      <rPr>
        <b/>
        <sz val="10"/>
        <color theme="2"/>
        <rFont val="Verdana"/>
        <family val="2"/>
        <scheme val="minor"/>
      </rPr>
      <t>Riscos críticos priorizados (curto prazo):</t>
    </r>
    <r>
      <rPr>
        <sz val="10"/>
        <color theme="1"/>
        <rFont val="Verdana"/>
        <family val="2"/>
        <scheme val="minor"/>
      </rPr>
      <t xml:space="preserve">
• Mudança nos padrões de precipitação
• Riscos relacionados à existência de barragens de rejeito
• Percepção negativa da sociedade em decorrência da emissão de material particulado
• Surgimento de regras mais restritivas para emissão de material particulado
</t>
    </r>
    <r>
      <rPr>
        <sz val="5"/>
        <color theme="1"/>
        <rFont val="Verdana"/>
        <family val="2"/>
        <scheme val="minor"/>
      </rPr>
      <t xml:space="preserve">
</t>
    </r>
    <r>
      <rPr>
        <b/>
        <sz val="10"/>
        <color theme="2"/>
        <rFont val="Verdana"/>
        <family val="2"/>
        <scheme val="minor"/>
      </rPr>
      <t xml:space="preserve">Oportunidades priorizadas:
</t>
    </r>
    <r>
      <rPr>
        <u/>
        <sz val="10"/>
        <color theme="2"/>
        <rFont val="Verdana"/>
        <family val="2"/>
        <scheme val="minor"/>
      </rPr>
      <t xml:space="preserve">Curto prazo:
</t>
    </r>
    <r>
      <rPr>
        <sz val="10"/>
        <color theme="1"/>
        <rFont val="Verdana"/>
        <family val="2"/>
        <scheme val="minor"/>
      </rPr>
      <t xml:space="preserve">• Divulgação de impactos positivos
• Ampliação de parcerias com unidades de conservação
</t>
    </r>
    <r>
      <rPr>
        <u/>
        <sz val="10"/>
        <color theme="2"/>
        <rFont val="Verdana"/>
        <family val="2"/>
        <scheme val="minor"/>
      </rPr>
      <t>Médio prazo:</t>
    </r>
    <r>
      <rPr>
        <sz val="10"/>
        <color theme="1"/>
        <rFont val="Verdana"/>
        <family val="2"/>
        <scheme val="minor"/>
      </rPr>
      <t xml:space="preserve">
• Ampliação de boas práticas vigentes (eficiência hídrica e energética)
• Identificação dos serviços ecossistêmicos fornecidos pelas áreas preservadas da CSN
</t>
    </r>
    <r>
      <rPr>
        <u/>
        <sz val="10"/>
        <color theme="2"/>
        <rFont val="Verdana"/>
        <family val="2"/>
        <scheme val="minor"/>
      </rPr>
      <t>Longo prazo:</t>
    </r>
    <r>
      <rPr>
        <sz val="10"/>
        <color theme="1"/>
        <rFont val="Verdana"/>
        <family val="2"/>
        <scheme val="minor"/>
      </rPr>
      <t xml:space="preserve">
• Valoração dos serviços ecossistêmicos fornecidos pelas áreas preservadas da CSN
• Implantação de corredores ecológicos
</t>
    </r>
    <r>
      <rPr>
        <sz val="5"/>
        <color theme="1"/>
        <rFont val="Verdana"/>
        <family val="2"/>
        <scheme val="minor"/>
      </rPr>
      <t xml:space="preserve">
</t>
    </r>
    <r>
      <rPr>
        <sz val="8"/>
        <color theme="2"/>
        <rFont val="Verdana"/>
        <family val="2"/>
        <scheme val="minor"/>
      </rPr>
      <t>Saiba mais: seções Riscos do clima e da natureza (páginas 85 a 88) e Biodiversidade (páginas 174 a 179) do Relato Integrado 2023.</t>
    </r>
  </si>
  <si>
    <r>
      <t xml:space="preserve">A CSN conta com o Comitê ESG, que apoia a deliberação do Conselho de Administração sobre riscos ambientais, sociais e de governança. O Comitê ESG atua em conjunto com a Diretoria de Sustentabilidade, que responde diretamente ao CEO do Grupo CSN, na gestão de indicadores, avaliação e identificação de riscos relacionados à natureza, desenvolvimento de ações para mitigar riscos e capturar oportunidades e engajamento das lideranças.
</t>
    </r>
    <r>
      <rPr>
        <sz val="5"/>
        <color theme="1"/>
        <rFont val="Verdana"/>
        <family val="2"/>
        <scheme val="minor"/>
      </rPr>
      <t xml:space="preserve">
</t>
    </r>
    <r>
      <rPr>
        <sz val="8"/>
        <color theme="2"/>
        <rFont val="Verdana"/>
        <family val="2"/>
        <scheme val="minor"/>
      </rPr>
      <t>Saiba mais: seção Gestão ESG (páginas 89 a 94) do Relato Integrado 2023.</t>
    </r>
  </si>
  <si>
    <r>
      <t xml:space="preserve">Desde 2023, o Conselho de Administração, em conjunto com o Comitê ESG e a Comissão de Gestão Integrada, supervisiona os principais impactos e dependências do Grupo CSN relacionados aos serviços ecossistêmicos. Adicionalmente, os riscos e oportunidades relacionados à natureza também passaram a ser geridos no âmbito do Comitê ESG no último ano. O tema é discutido uma vez ao ano no calendário ordinário do Comitê e de maneira extraordinária, sempre que necessário.
</t>
    </r>
    <r>
      <rPr>
        <sz val="5"/>
        <color theme="1"/>
        <rFont val="Verdana"/>
        <family val="2"/>
        <scheme val="minor"/>
      </rPr>
      <t xml:space="preserve">
</t>
    </r>
    <r>
      <rPr>
        <sz val="8"/>
        <color theme="2"/>
        <rFont val="Verdana"/>
        <family val="2"/>
        <scheme val="minor"/>
      </rPr>
      <t>Saiba mais: seção Gestão ESG (páginas 89 a 94) do Relato Integrado 2023.</t>
    </r>
  </si>
  <si>
    <r>
      <t xml:space="preserve">Também no âmbito do Comitê ESG, por meio de Grupo Temático de Territórios, a alta direção supervisiona a gestão da Companhia relacionada às comunidades locais e povos tradicionais, além de projetos voltados para o desenvolvimento local e o respeito aos direitos humanos. Em 2023, destacam-se a Due Diligence de Direitos Humanos realizada em Congonhas (MG) e o Stakeholder Engagement Plan em 94% das fábricas integradas da CSN Cimentos.
As atividades de engajamento com partes interessadas para avaliação das dependências, impactos, riscos e oportunidades relacionados à natureza é feita por meio do engajamento da Companhia em fóruns internos, como o Comitê ESG, e externos, como os comitês de comunidade e de bacias hidrográficas, audiências públicas e outros eventos de participação social e setorial.
</t>
    </r>
    <r>
      <rPr>
        <sz val="5"/>
        <color theme="1"/>
        <rFont val="Verdana"/>
        <family val="2"/>
        <scheme val="minor"/>
      </rPr>
      <t xml:space="preserve">
</t>
    </r>
    <r>
      <rPr>
        <sz val="8"/>
        <color theme="2"/>
        <rFont val="Verdana"/>
        <family val="2"/>
        <scheme val="minor"/>
      </rPr>
      <t>Saiba mais: seção Direitos humanos (páginas 115 a 116) do Relato Integrado 2023.</t>
    </r>
  </si>
  <si>
    <t>1. Considera os colaboradores efetivos nas categorias CLT, Programa Aprendiz, Programa Capacitar e Programa Trainee e os terceiros. Não abrange a Cia Metalurgia Prada. O aumento na taxa de gravidade é decorrente dos quatro acidentes fatais registrados em 2023 (em 2022 não houve acidente fatal).
2. Taxas calculadas com o fator de 200 mil horas-homem trabalhadas.</t>
  </si>
  <si>
    <t>Sobreposta à RPPN Fazenda Campinho e à RPPN Fazenda Vargem Alegre
Próxima (raio de até 5 km) do Parque Estadual do Sumidouro, do Parque Estadual da Cerca Grande e do Monumento Estadual Natural Lapa Vermelha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</si>
</sst>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0.000%"/>
  </numFmts>
  <fonts count="95" x14ac:knownFonts="1">
    <font>
      <sz val="11"/>
      <color theme="1"/>
      <name val="Verdana"/>
      <family val="2"/>
      <scheme val="minor"/>
    </font>
    <font>
      <sz val="11"/>
      <color theme="1"/>
      <name val="Verdana"/>
      <family val="2"/>
      <scheme val="minor"/>
    </font>
    <font>
      <sz val="10"/>
      <color theme="1"/>
      <name val="Verdana"/>
      <family val="2"/>
      <scheme val="minor"/>
    </font>
    <font>
      <b/>
      <sz val="10"/>
      <color theme="1"/>
      <name val="Verdana"/>
      <family val="2"/>
      <scheme val="minor"/>
    </font>
    <font>
      <b/>
      <sz val="10"/>
      <color theme="2"/>
      <name val="Verdana"/>
      <family val="2"/>
      <scheme val="minor"/>
    </font>
    <font>
      <b/>
      <sz val="10"/>
      <color theme="4"/>
      <name val="Verdana"/>
      <family val="2"/>
      <scheme val="minor"/>
    </font>
    <font>
      <sz val="10"/>
      <color theme="4"/>
      <name val="Verdana"/>
      <family val="2"/>
      <scheme val="minor"/>
    </font>
    <font>
      <b/>
      <sz val="9"/>
      <color theme="2"/>
      <name val="Verdana"/>
      <family val="2"/>
      <scheme val="minor"/>
    </font>
    <font>
      <b/>
      <sz val="9"/>
      <color theme="4"/>
      <name val="Verdana"/>
      <family val="2"/>
      <scheme val="minor"/>
    </font>
    <font>
      <b/>
      <sz val="9"/>
      <color theme="7"/>
      <name val="Verdana"/>
      <family val="2"/>
      <scheme val="minor"/>
    </font>
    <font>
      <b/>
      <sz val="9"/>
      <color theme="5"/>
      <name val="Verdana"/>
      <family val="2"/>
      <scheme val="minor"/>
    </font>
    <font>
      <b/>
      <sz val="9"/>
      <color theme="8"/>
      <name val="Verdana"/>
      <family val="2"/>
      <scheme val="minor"/>
    </font>
    <font>
      <b/>
      <sz val="9"/>
      <color theme="6"/>
      <name val="Verdana"/>
      <family val="2"/>
      <scheme val="minor"/>
    </font>
    <font>
      <sz val="9"/>
      <color theme="1"/>
      <name val="Verdana"/>
      <family val="2"/>
      <scheme val="minor"/>
    </font>
    <font>
      <sz val="12"/>
      <color theme="1"/>
      <name val="Verdana"/>
      <family val="2"/>
      <scheme val="minor"/>
    </font>
    <font>
      <b/>
      <u/>
      <sz val="10"/>
      <color theme="2"/>
      <name val="Verdana"/>
      <family val="2"/>
      <scheme val="minor"/>
    </font>
    <font>
      <u/>
      <sz val="11"/>
      <color theme="10"/>
      <name val="Verdana"/>
      <family val="2"/>
      <scheme val="minor"/>
    </font>
    <font>
      <sz val="10"/>
      <name val="Verdana"/>
      <family val="2"/>
      <scheme val="minor"/>
    </font>
    <font>
      <sz val="9"/>
      <name val="Verdana"/>
      <family val="2"/>
      <scheme val="minor"/>
    </font>
    <font>
      <sz val="12"/>
      <color theme="0"/>
      <name val="Verdana"/>
      <family val="2"/>
      <scheme val="minor"/>
    </font>
    <font>
      <sz val="10"/>
      <color theme="0"/>
      <name val="Verdana"/>
      <family val="2"/>
      <scheme val="minor"/>
    </font>
    <font>
      <b/>
      <sz val="16"/>
      <color theme="4"/>
      <name val="Verdana"/>
      <family val="2"/>
      <scheme val="minor"/>
    </font>
    <font>
      <vertAlign val="superscript"/>
      <sz val="10"/>
      <color theme="1"/>
      <name val="Verdana"/>
      <family val="2"/>
      <scheme val="minor"/>
    </font>
    <font>
      <sz val="8"/>
      <color theme="1"/>
      <name val="Verdana"/>
      <family val="2"/>
      <scheme val="minor"/>
    </font>
    <font>
      <b/>
      <sz val="10"/>
      <color theme="0" tint="-4.9989318521683403E-2"/>
      <name val="Verdana"/>
      <family val="2"/>
      <scheme val="minor"/>
    </font>
    <font>
      <b/>
      <vertAlign val="superscript"/>
      <sz val="10"/>
      <color theme="4"/>
      <name val="Verdana"/>
      <family val="2"/>
      <scheme val="minor"/>
    </font>
    <font>
      <sz val="20"/>
      <color theme="4"/>
      <name val="Verdana"/>
      <family val="2"/>
      <scheme val="minor"/>
    </font>
    <font>
      <sz val="20"/>
      <color theme="1"/>
      <name val="Verdana"/>
      <family val="2"/>
      <scheme val="minor"/>
    </font>
    <font>
      <b/>
      <sz val="16"/>
      <color theme="2"/>
      <name val="Verdana"/>
      <family val="2"/>
      <scheme val="minor"/>
    </font>
    <font>
      <b/>
      <u/>
      <sz val="10"/>
      <color theme="1"/>
      <name val="Verdana"/>
      <family val="2"/>
      <scheme val="minor"/>
    </font>
    <font>
      <b/>
      <vertAlign val="subscript"/>
      <sz val="10"/>
      <color theme="4"/>
      <name val="Verdana"/>
      <family val="2"/>
      <scheme val="minor"/>
    </font>
    <font>
      <b/>
      <vertAlign val="subscript"/>
      <sz val="10"/>
      <color theme="1"/>
      <name val="Verdana"/>
      <family val="2"/>
      <scheme val="minor"/>
    </font>
    <font>
      <vertAlign val="subscript"/>
      <sz val="10"/>
      <color theme="1"/>
      <name val="Verdana"/>
      <family val="2"/>
      <scheme val="minor"/>
    </font>
    <font>
      <sz val="10"/>
      <color theme="1"/>
      <name val="Calibri"/>
      <family val="2"/>
    </font>
    <font>
      <u/>
      <sz val="9"/>
      <color theme="10"/>
      <name val="Verdana"/>
      <family val="2"/>
      <scheme val="minor"/>
    </font>
    <font>
      <b/>
      <sz val="16"/>
      <color theme="7"/>
      <name val="Verdana"/>
      <family val="2"/>
      <scheme val="minor"/>
    </font>
    <font>
      <b/>
      <sz val="10"/>
      <color theme="7"/>
      <name val="Verdana"/>
      <family val="2"/>
      <scheme val="minor"/>
    </font>
    <font>
      <b/>
      <vertAlign val="superscript"/>
      <sz val="10"/>
      <color theme="7"/>
      <name val="Verdana"/>
      <family val="2"/>
      <scheme val="minor"/>
    </font>
    <font>
      <sz val="10"/>
      <color theme="7"/>
      <name val="Verdana"/>
      <family val="2"/>
      <scheme val="minor"/>
    </font>
    <font>
      <sz val="20"/>
      <color theme="7"/>
      <name val="Verdana"/>
      <family val="2"/>
      <scheme val="minor"/>
    </font>
    <font>
      <u/>
      <sz val="10"/>
      <color theme="7"/>
      <name val="Verdana"/>
      <family val="2"/>
      <scheme val="minor"/>
    </font>
    <font>
      <b/>
      <vertAlign val="subscript"/>
      <sz val="10"/>
      <color theme="7"/>
      <name val="Verdana"/>
      <family val="2"/>
      <scheme val="minor"/>
    </font>
    <font>
      <b/>
      <vertAlign val="superscript"/>
      <sz val="10"/>
      <color theme="2"/>
      <name val="Verdana"/>
      <family val="2"/>
      <scheme val="minor"/>
    </font>
    <font>
      <sz val="10"/>
      <color theme="2"/>
      <name val="Verdana"/>
      <family val="2"/>
      <scheme val="minor"/>
    </font>
    <font>
      <b/>
      <sz val="16"/>
      <color theme="5"/>
      <name val="Verdana"/>
      <family val="2"/>
      <scheme val="minor"/>
    </font>
    <font>
      <b/>
      <sz val="10"/>
      <color theme="5"/>
      <name val="Verdana"/>
      <family val="2"/>
      <scheme val="minor"/>
    </font>
    <font>
      <sz val="10"/>
      <color theme="5"/>
      <name val="Verdana"/>
      <family val="2"/>
      <scheme val="minor"/>
    </font>
    <font>
      <b/>
      <vertAlign val="superscript"/>
      <sz val="10"/>
      <color theme="5"/>
      <name val="Verdana"/>
      <family val="2"/>
      <scheme val="minor"/>
    </font>
    <font>
      <b/>
      <sz val="10"/>
      <color theme="3"/>
      <name val="Verdana"/>
      <family val="2"/>
      <scheme val="minor"/>
    </font>
    <font>
      <u/>
      <sz val="10"/>
      <color theme="5"/>
      <name val="Verdana"/>
      <family val="2"/>
      <scheme val="minor"/>
    </font>
    <font>
      <b/>
      <vertAlign val="subscript"/>
      <sz val="10"/>
      <color theme="5"/>
      <name val="Verdana"/>
      <family val="2"/>
      <scheme val="minor"/>
    </font>
    <font>
      <b/>
      <sz val="16"/>
      <color theme="8"/>
      <name val="Verdana"/>
      <family val="2"/>
      <scheme val="minor"/>
    </font>
    <font>
      <b/>
      <sz val="10"/>
      <color theme="8"/>
      <name val="Verdana"/>
      <family val="2"/>
      <scheme val="minor"/>
    </font>
    <font>
      <sz val="10"/>
      <color theme="8"/>
      <name val="Verdana"/>
      <family val="2"/>
      <scheme val="minor"/>
    </font>
    <font>
      <b/>
      <vertAlign val="superscript"/>
      <sz val="10"/>
      <color theme="8"/>
      <name val="Verdana"/>
      <family val="2"/>
      <scheme val="minor"/>
    </font>
    <font>
      <u/>
      <sz val="10"/>
      <color theme="8"/>
      <name val="Verdana"/>
      <family val="2"/>
      <scheme val="minor"/>
    </font>
    <font>
      <b/>
      <vertAlign val="subscript"/>
      <sz val="10"/>
      <color theme="8"/>
      <name val="Verdana"/>
      <family val="2"/>
      <scheme val="minor"/>
    </font>
    <font>
      <b/>
      <sz val="16"/>
      <color theme="6"/>
      <name val="Verdana"/>
      <family val="2"/>
      <scheme val="minor"/>
    </font>
    <font>
      <b/>
      <sz val="10"/>
      <color theme="6"/>
      <name val="Verdana"/>
      <family val="2"/>
      <scheme val="minor"/>
    </font>
    <font>
      <b/>
      <vertAlign val="superscript"/>
      <sz val="10"/>
      <color theme="6"/>
      <name val="Verdana"/>
      <family val="2"/>
      <scheme val="minor"/>
    </font>
    <font>
      <sz val="10"/>
      <color theme="6"/>
      <name val="Verdana"/>
      <family val="2"/>
      <scheme val="minor"/>
    </font>
    <font>
      <sz val="10"/>
      <color rgb="FF00B0F0"/>
      <name val="Verdana"/>
      <family val="2"/>
      <scheme val="minor"/>
    </font>
    <font>
      <u/>
      <sz val="10"/>
      <color rgb="FF00B0F0"/>
      <name val="Verdana"/>
      <family val="2"/>
      <scheme val="minor"/>
    </font>
    <font>
      <b/>
      <sz val="10"/>
      <color rgb="FF00B0F0"/>
      <name val="Verdana"/>
      <family val="2"/>
      <scheme val="minor"/>
    </font>
    <font>
      <b/>
      <vertAlign val="superscript"/>
      <sz val="10"/>
      <color rgb="FF00B0F0"/>
      <name val="Verdana"/>
      <family val="2"/>
      <scheme val="minor"/>
    </font>
    <font>
      <b/>
      <vertAlign val="subscript"/>
      <sz val="10"/>
      <color rgb="FF00B0F0"/>
      <name val="Verdana"/>
      <family val="2"/>
      <scheme val="minor"/>
    </font>
    <font>
      <b/>
      <sz val="16"/>
      <color rgb="FF00B0F0"/>
      <name val="Verdana"/>
      <family val="2"/>
      <scheme val="minor"/>
    </font>
    <font>
      <b/>
      <sz val="9"/>
      <color theme="10"/>
      <name val="Verdana"/>
      <family val="2"/>
      <scheme val="minor"/>
    </font>
    <font>
      <b/>
      <i/>
      <sz val="10"/>
      <color theme="2"/>
      <name val="Verdana"/>
      <family val="2"/>
      <scheme val="minor"/>
    </font>
    <font>
      <u/>
      <sz val="10"/>
      <color theme="2"/>
      <name val="Verdana"/>
      <family val="2"/>
      <scheme val="minor"/>
    </font>
    <font>
      <b/>
      <vertAlign val="subscript"/>
      <sz val="10"/>
      <color theme="2"/>
      <name val="Verdana"/>
      <family val="2"/>
      <scheme val="minor"/>
    </font>
    <font>
      <b/>
      <sz val="28"/>
      <color theme="2"/>
      <name val="Verdana"/>
      <family val="2"/>
      <scheme val="minor"/>
    </font>
    <font>
      <sz val="36"/>
      <color theme="1"/>
      <name val="Verdana"/>
      <family val="2"/>
      <scheme val="minor"/>
    </font>
    <font>
      <b/>
      <vertAlign val="superscript"/>
      <sz val="9"/>
      <color theme="2"/>
      <name val="Verdana"/>
      <family val="2"/>
      <scheme val="minor"/>
    </font>
    <font>
      <b/>
      <vertAlign val="superscript"/>
      <sz val="9"/>
      <color theme="4"/>
      <name val="Verdana"/>
      <family val="2"/>
      <scheme val="minor"/>
    </font>
    <font>
      <b/>
      <vertAlign val="superscript"/>
      <sz val="9"/>
      <color theme="7"/>
      <name val="Verdana"/>
      <family val="2"/>
      <scheme val="minor"/>
    </font>
    <font>
      <b/>
      <vertAlign val="superscript"/>
      <sz val="9"/>
      <color theme="5"/>
      <name val="Verdana"/>
      <family val="2"/>
      <scheme val="minor"/>
    </font>
    <font>
      <b/>
      <vertAlign val="superscript"/>
      <sz val="9"/>
      <color theme="8"/>
      <name val="Verdana"/>
      <family val="2"/>
      <scheme val="minor"/>
    </font>
    <font>
      <sz val="8"/>
      <color theme="1"/>
      <name val="Aptos Narrow"/>
      <family val="2"/>
    </font>
    <font>
      <b/>
      <sz val="8"/>
      <color theme="2"/>
      <name val="Verdana"/>
      <family val="2"/>
      <scheme val="minor"/>
    </font>
    <font>
      <i/>
      <sz val="8"/>
      <color theme="1"/>
      <name val="Verdana"/>
      <family val="2"/>
      <scheme val="minor"/>
    </font>
    <font>
      <vertAlign val="superscript"/>
      <sz val="10"/>
      <color theme="2"/>
      <name val="Verdana"/>
      <family val="2"/>
      <scheme val="minor"/>
    </font>
    <font>
      <sz val="8"/>
      <name val="Verdana"/>
      <family val="2"/>
      <scheme val="minor"/>
    </font>
    <font>
      <sz val="10"/>
      <color theme="1"/>
      <name val="Aptos Narrow"/>
      <family val="2"/>
    </font>
    <font>
      <sz val="5"/>
      <color theme="1"/>
      <name val="Verdana"/>
      <family val="2"/>
      <scheme val="minor"/>
    </font>
    <font>
      <i/>
      <sz val="10"/>
      <color theme="1"/>
      <name val="Verdana"/>
      <family val="2"/>
      <scheme val="minor"/>
    </font>
    <font>
      <u/>
      <sz val="10"/>
      <color theme="4"/>
      <name val="Verdana"/>
      <family val="2"/>
      <scheme val="minor"/>
    </font>
    <font>
      <b/>
      <i/>
      <sz val="16"/>
      <color theme="2"/>
      <name val="Verdana"/>
      <family val="2"/>
      <scheme val="minor"/>
    </font>
    <font>
      <b/>
      <i/>
      <sz val="16"/>
      <color theme="4"/>
      <name val="Verdana"/>
      <family val="2"/>
      <scheme val="minor"/>
    </font>
    <font>
      <b/>
      <i/>
      <sz val="16"/>
      <color theme="7"/>
      <name val="Verdana"/>
      <family val="2"/>
      <scheme val="minor"/>
    </font>
    <font>
      <b/>
      <i/>
      <sz val="16"/>
      <color theme="5"/>
      <name val="Verdana"/>
      <family val="2"/>
      <scheme val="minor"/>
    </font>
    <font>
      <b/>
      <i/>
      <sz val="16"/>
      <color theme="8"/>
      <name val="Verdana"/>
      <family val="2"/>
      <scheme val="minor"/>
    </font>
    <font>
      <b/>
      <i/>
      <sz val="16"/>
      <color theme="6"/>
      <name val="Verdana"/>
      <family val="2"/>
      <scheme val="minor"/>
    </font>
    <font>
      <i/>
      <sz val="9"/>
      <name val="Verdana"/>
      <family val="2"/>
      <scheme val="minor"/>
    </font>
    <font>
      <sz val="8"/>
      <color theme="2"/>
      <name val="Verdana"/>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119">
    <border>
      <left/>
      <right/>
      <top/>
      <bottom/>
      <diagonal/>
    </border>
    <border>
      <left/>
      <right/>
      <top/>
      <bottom style="double">
        <color theme="2"/>
      </bottom>
      <diagonal/>
    </border>
    <border>
      <left/>
      <right/>
      <top style="double">
        <color theme="2"/>
      </top>
      <bottom style="thin">
        <color theme="2"/>
      </bottom>
      <diagonal/>
    </border>
    <border>
      <left/>
      <right style="hair">
        <color theme="0" tint="-0.499984740745262"/>
      </right>
      <top style="double">
        <color theme="2"/>
      </top>
      <bottom style="hair">
        <color theme="0" tint="-0.499984740745262"/>
      </bottom>
      <diagonal/>
    </border>
    <border>
      <left style="hair">
        <color theme="0" tint="-0.499984740745262"/>
      </left>
      <right style="hair">
        <color theme="0" tint="-0.499984740745262"/>
      </right>
      <top style="double">
        <color theme="2"/>
      </top>
      <bottom style="hair">
        <color theme="0" tint="-0.499984740745262"/>
      </bottom>
      <diagonal/>
    </border>
    <border>
      <left style="hair">
        <color theme="0" tint="-0.499984740745262"/>
      </left>
      <right/>
      <top style="double">
        <color theme="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2"/>
      </bottom>
      <diagonal/>
    </border>
    <border>
      <left style="hair">
        <color theme="0" tint="-0.499984740745262"/>
      </left>
      <right style="hair">
        <color theme="0" tint="-0.499984740745262"/>
      </right>
      <top style="hair">
        <color theme="0" tint="-0.499984740745262"/>
      </top>
      <bottom style="thin">
        <color theme="2"/>
      </bottom>
      <diagonal/>
    </border>
    <border>
      <left style="hair">
        <color theme="0" tint="-0.499984740745262"/>
      </left>
      <right/>
      <top style="hair">
        <color theme="0" tint="-0.499984740745262"/>
      </top>
      <bottom style="thin">
        <color theme="2"/>
      </bottom>
      <diagonal/>
    </border>
    <border>
      <left/>
      <right/>
      <top style="double">
        <color theme="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top style="double">
        <color theme="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top style="hair">
        <color theme="0" tint="-0.499984740745262"/>
      </top>
      <bottom style="thin">
        <color theme="2"/>
      </bottom>
      <diagonal/>
    </border>
    <border>
      <left/>
      <right/>
      <top style="thin">
        <color theme="2"/>
      </top>
      <bottom/>
      <diagonal/>
    </border>
    <border>
      <left/>
      <right/>
      <top style="thin">
        <color theme="2"/>
      </top>
      <bottom style="thin">
        <color theme="2"/>
      </bottom>
      <diagonal/>
    </border>
    <border>
      <left/>
      <right style="hair">
        <color theme="0" tint="-0.499984740745262"/>
      </right>
      <top style="thin">
        <color theme="2"/>
      </top>
      <bottom style="hair">
        <color theme="0" tint="-0.499984740745262"/>
      </bottom>
      <diagonal/>
    </border>
    <border>
      <left style="hair">
        <color theme="0" tint="-0.499984740745262"/>
      </left>
      <right style="hair">
        <color theme="0" tint="-0.499984740745262"/>
      </right>
      <top style="thin">
        <color theme="2"/>
      </top>
      <bottom style="hair">
        <color theme="0" tint="-0.499984740745262"/>
      </bottom>
      <diagonal/>
    </border>
    <border>
      <left style="hair">
        <color theme="0" tint="-0.499984740745262"/>
      </left>
      <right/>
      <top style="thin">
        <color theme="2"/>
      </top>
      <bottom style="hair">
        <color theme="0" tint="-0.499984740745262"/>
      </bottom>
      <diagonal/>
    </border>
    <border>
      <left/>
      <right style="hair">
        <color theme="0" tint="-0.499984740745262"/>
      </right>
      <top style="thin">
        <color theme="2"/>
      </top>
      <bottom/>
      <diagonal/>
    </border>
    <border>
      <left style="hair">
        <color theme="0" tint="-0.499984740745262"/>
      </left>
      <right/>
      <top style="thin">
        <color theme="2"/>
      </top>
      <bottom/>
      <diagonal/>
    </border>
    <border>
      <left/>
      <right/>
      <top/>
      <bottom style="thin">
        <color theme="2"/>
      </bottom>
      <diagonal/>
    </border>
    <border>
      <left style="hair">
        <color theme="0" tint="-0.499984740745262"/>
      </left>
      <right/>
      <top/>
      <bottom style="double">
        <color theme="2"/>
      </bottom>
      <diagonal/>
    </border>
    <border>
      <left/>
      <right style="hair">
        <color theme="0" tint="-0.499984740745262"/>
      </right>
      <top/>
      <bottom style="thin">
        <color theme="2"/>
      </bottom>
      <diagonal/>
    </border>
    <border>
      <left style="hair">
        <color theme="0" tint="-0.499984740745262"/>
      </left>
      <right style="hair">
        <color theme="0" tint="-0.499984740745262"/>
      </right>
      <top style="double">
        <color theme="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bottom style="thin">
        <color theme="2"/>
      </bottom>
      <diagonal/>
    </border>
    <border>
      <left style="hair">
        <color theme="0" tint="-0.499984740745262"/>
      </left>
      <right style="hair">
        <color theme="0" tint="-0.499984740745262"/>
      </right>
      <top/>
      <bottom style="thin">
        <color theme="2"/>
      </bottom>
      <diagonal/>
    </border>
    <border>
      <left style="hair">
        <color theme="0" tint="-0.499984740745262"/>
      </left>
      <right style="hair">
        <color theme="0" tint="-0.499984740745262"/>
      </right>
      <top style="thin">
        <color theme="2"/>
      </top>
      <bottom/>
      <diagonal/>
    </border>
    <border>
      <left/>
      <right/>
      <top style="thin">
        <color theme="2"/>
      </top>
      <bottom style="hair">
        <color theme="0" tint="-0.49998474074526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style="double">
        <color theme="2"/>
      </bottom>
      <diagonal/>
    </border>
    <border>
      <left style="thin">
        <color theme="2"/>
      </left>
      <right style="hair">
        <color theme="0" tint="-0.499984740745262"/>
      </right>
      <top style="thin">
        <color theme="2"/>
      </top>
      <bottom style="thin">
        <color theme="2"/>
      </bottom>
      <diagonal/>
    </border>
    <border>
      <left style="hair">
        <color theme="0" tint="-0.499984740745262"/>
      </left>
      <right style="hair">
        <color theme="0" tint="-0.499984740745262"/>
      </right>
      <top style="thin">
        <color theme="2"/>
      </top>
      <bottom style="thin">
        <color theme="2"/>
      </bottom>
      <diagonal/>
    </border>
    <border>
      <left style="hair">
        <color theme="0" tint="-0.499984740745262"/>
      </left>
      <right style="thin">
        <color theme="2"/>
      </right>
      <top style="thin">
        <color theme="2"/>
      </top>
      <bottom style="thin">
        <color theme="2"/>
      </bottom>
      <diagonal/>
    </border>
    <border>
      <left style="thin">
        <color theme="2"/>
      </left>
      <right style="hair">
        <color theme="0" tint="-0.499984740745262"/>
      </right>
      <top style="thin">
        <color theme="2"/>
      </top>
      <bottom style="double">
        <color theme="2"/>
      </bottom>
      <diagonal/>
    </border>
    <border>
      <left style="hair">
        <color theme="0" tint="-0.499984740745262"/>
      </left>
      <right style="hair">
        <color theme="0" tint="-0.499984740745262"/>
      </right>
      <top style="thin">
        <color theme="2"/>
      </top>
      <bottom style="double">
        <color theme="2"/>
      </bottom>
      <diagonal/>
    </border>
    <border>
      <left style="hair">
        <color theme="0" tint="-0.499984740745262"/>
      </left>
      <right style="thin">
        <color theme="2"/>
      </right>
      <top style="thin">
        <color theme="2"/>
      </top>
      <bottom style="double">
        <color theme="2"/>
      </bottom>
      <diagonal/>
    </border>
    <border>
      <left style="thin">
        <color theme="2"/>
      </left>
      <right style="hair">
        <color theme="0" tint="-0.499984740745262"/>
      </right>
      <top style="thin">
        <color theme="2"/>
      </top>
      <bottom style="hair">
        <color theme="0" tint="-0.499984740745262"/>
      </bottom>
      <diagonal/>
    </border>
    <border>
      <left style="hair">
        <color theme="0" tint="-0.499984740745262"/>
      </left>
      <right style="thin">
        <color theme="2"/>
      </right>
      <top style="thin">
        <color theme="2"/>
      </top>
      <bottom style="hair">
        <color theme="0" tint="-0.499984740745262"/>
      </bottom>
      <diagonal/>
    </border>
    <border>
      <left style="thin">
        <color theme="2"/>
      </left>
      <right style="hair">
        <color theme="0" tint="-0.499984740745262"/>
      </right>
      <top style="hair">
        <color theme="0" tint="-0.499984740745262"/>
      </top>
      <bottom style="hair">
        <color theme="0" tint="-0.499984740745262"/>
      </bottom>
      <diagonal/>
    </border>
    <border>
      <left style="hair">
        <color theme="0" tint="-0.499984740745262"/>
      </left>
      <right style="thin">
        <color theme="2"/>
      </right>
      <top style="hair">
        <color theme="0" tint="-0.499984740745262"/>
      </top>
      <bottom style="hair">
        <color theme="0" tint="-0.499984740745262"/>
      </bottom>
      <diagonal/>
    </border>
    <border>
      <left style="thin">
        <color theme="2"/>
      </left>
      <right style="hair">
        <color theme="0" tint="-0.499984740745262"/>
      </right>
      <top style="hair">
        <color theme="0" tint="-0.499984740745262"/>
      </top>
      <bottom style="thin">
        <color theme="2"/>
      </bottom>
      <diagonal/>
    </border>
    <border>
      <left style="hair">
        <color theme="0" tint="-0.499984740745262"/>
      </left>
      <right style="thin">
        <color theme="2"/>
      </right>
      <top style="hair">
        <color theme="0" tint="-0.499984740745262"/>
      </top>
      <bottom style="thin">
        <color theme="2"/>
      </bottom>
      <diagonal/>
    </border>
    <border>
      <left/>
      <right style="thin">
        <color theme="2"/>
      </right>
      <top style="thin">
        <color theme="2"/>
      </top>
      <bottom style="hair">
        <color theme="0" tint="-0.499984740745262"/>
      </bottom>
      <diagonal/>
    </border>
    <border>
      <left style="thin">
        <color theme="2"/>
      </left>
      <right style="thin">
        <color theme="2"/>
      </right>
      <top style="thin">
        <color theme="2"/>
      </top>
      <bottom style="hair">
        <color theme="0" tint="-0.499984740745262"/>
      </bottom>
      <diagonal/>
    </border>
    <border>
      <left/>
      <right style="thin">
        <color theme="2"/>
      </right>
      <top style="hair">
        <color theme="0" tint="-0.499984740745262"/>
      </top>
      <bottom style="hair">
        <color theme="0" tint="-0.499984740745262"/>
      </bottom>
      <diagonal/>
    </border>
    <border>
      <left style="thin">
        <color theme="2"/>
      </left>
      <right style="thin">
        <color theme="2"/>
      </right>
      <top style="hair">
        <color theme="0" tint="-0.499984740745262"/>
      </top>
      <bottom style="hair">
        <color theme="0" tint="-0.499984740745262"/>
      </bottom>
      <diagonal/>
    </border>
    <border>
      <left/>
      <right style="thin">
        <color theme="2"/>
      </right>
      <top style="hair">
        <color theme="0" tint="-0.499984740745262"/>
      </top>
      <bottom style="thin">
        <color theme="2"/>
      </bottom>
      <diagonal/>
    </border>
    <border>
      <left style="thin">
        <color theme="2"/>
      </left>
      <right style="thin">
        <color theme="2"/>
      </right>
      <top style="hair">
        <color theme="0" tint="-0.499984740745262"/>
      </top>
      <bottom style="thin">
        <color theme="2"/>
      </bottom>
      <diagonal/>
    </border>
    <border>
      <left/>
      <right style="thin">
        <color theme="2"/>
      </right>
      <top style="double">
        <color theme="2"/>
      </top>
      <bottom style="hair">
        <color theme="0" tint="-0.499984740745262"/>
      </bottom>
      <diagonal/>
    </border>
    <border>
      <left style="thin">
        <color theme="2"/>
      </left>
      <right style="thin">
        <color theme="2"/>
      </right>
      <top style="double">
        <color theme="2"/>
      </top>
      <bottom style="hair">
        <color theme="0" tint="-0.499984740745262"/>
      </bottom>
      <diagonal/>
    </border>
    <border>
      <left style="thin">
        <color theme="2"/>
      </left>
      <right style="hair">
        <color theme="0" tint="-0.499984740745262"/>
      </right>
      <top style="double">
        <color theme="2"/>
      </top>
      <bottom style="hair">
        <color theme="0" tint="-0.499984740745262"/>
      </bottom>
      <diagonal/>
    </border>
    <border>
      <left/>
      <right style="thin">
        <color theme="2"/>
      </right>
      <top style="hair">
        <color theme="0" tint="-0.499984740745262"/>
      </top>
      <bottom/>
      <diagonal/>
    </border>
    <border>
      <left style="thin">
        <color theme="2"/>
      </left>
      <right style="thin">
        <color theme="2"/>
      </right>
      <top style="hair">
        <color theme="0" tint="-0.499984740745262"/>
      </top>
      <bottom/>
      <diagonal/>
    </border>
    <border>
      <left style="thin">
        <color theme="2"/>
      </left>
      <right style="hair">
        <color theme="0" tint="-0.499984740745262"/>
      </right>
      <top style="hair">
        <color theme="0" tint="-0.499984740745262"/>
      </top>
      <bottom/>
      <diagonal/>
    </border>
    <border>
      <left style="thin">
        <color theme="2"/>
      </left>
      <right style="hair">
        <color theme="0" tint="-0.499984740745262"/>
      </right>
      <top/>
      <bottom style="thin">
        <color theme="2"/>
      </bottom>
      <diagonal/>
    </border>
    <border>
      <left style="hair">
        <color theme="0" tint="-0.499984740745262"/>
      </left>
      <right style="thin">
        <color theme="2"/>
      </right>
      <top style="double">
        <color theme="2"/>
      </top>
      <bottom style="hair">
        <color theme="0" tint="-0.499984740745262"/>
      </bottom>
      <diagonal/>
    </border>
    <border>
      <left style="hair">
        <color theme="0" tint="-0.499984740745262"/>
      </left>
      <right style="thin">
        <color theme="2"/>
      </right>
      <top style="hair">
        <color theme="0" tint="-0.499984740745262"/>
      </top>
      <bottom/>
      <diagonal/>
    </border>
    <border>
      <left style="hair">
        <color theme="0" tint="-0.499984740745262"/>
      </left>
      <right style="thin">
        <color theme="2"/>
      </right>
      <top/>
      <bottom style="thin">
        <color theme="2"/>
      </bottom>
      <diagonal/>
    </border>
    <border>
      <left/>
      <right style="thin">
        <color theme="2"/>
      </right>
      <top/>
      <bottom style="double">
        <color theme="2"/>
      </bottom>
      <diagonal/>
    </border>
    <border>
      <left style="thin">
        <color theme="2"/>
      </left>
      <right style="thin">
        <color theme="2"/>
      </right>
      <top/>
      <bottom style="double">
        <color theme="2"/>
      </bottom>
      <diagonal/>
    </border>
    <border>
      <left style="thin">
        <color theme="2"/>
      </left>
      <right/>
      <top/>
      <bottom style="double">
        <color theme="2"/>
      </bottom>
      <diagonal/>
    </border>
    <border>
      <left style="thin">
        <color theme="2"/>
      </left>
      <right/>
      <top style="double">
        <color theme="2"/>
      </top>
      <bottom style="hair">
        <color theme="0" tint="-0.499984740745262"/>
      </bottom>
      <diagonal/>
    </border>
    <border>
      <left style="thin">
        <color theme="2"/>
      </left>
      <right/>
      <top style="hair">
        <color theme="0" tint="-0.499984740745262"/>
      </top>
      <bottom style="thin">
        <color theme="2"/>
      </bottom>
      <diagonal/>
    </border>
    <border>
      <left/>
      <right style="thin">
        <color theme="2"/>
      </right>
      <top/>
      <bottom/>
      <diagonal/>
    </border>
    <border>
      <left style="thin">
        <color theme="2"/>
      </left>
      <right style="thin">
        <color theme="2"/>
      </right>
      <top/>
      <bottom/>
      <diagonal/>
    </border>
    <border>
      <left style="thin">
        <color theme="2"/>
      </left>
      <right/>
      <top/>
      <bottom/>
      <diagonal/>
    </border>
    <border>
      <left style="thin">
        <color theme="2"/>
      </left>
      <right/>
      <top style="thin">
        <color theme="2"/>
      </top>
      <bottom style="hair">
        <color theme="0" tint="-0.499984740745262"/>
      </bottom>
      <diagonal/>
    </border>
    <border>
      <left style="thin">
        <color theme="2"/>
      </left>
      <right/>
      <top style="hair">
        <color theme="0" tint="-0.499984740745262"/>
      </top>
      <bottom style="hair">
        <color theme="0" tint="-0.499984740745262"/>
      </bottom>
      <diagonal/>
    </border>
    <border>
      <left style="thin">
        <color theme="2"/>
      </left>
      <right style="hair">
        <color theme="0" tint="-0.499984740745262"/>
      </right>
      <top/>
      <bottom style="double">
        <color theme="2"/>
      </bottom>
      <diagonal/>
    </border>
    <border>
      <left style="hair">
        <color theme="0" tint="-0.499984740745262"/>
      </left>
      <right style="thin">
        <color theme="2"/>
      </right>
      <top/>
      <bottom style="double">
        <color theme="2"/>
      </bottom>
      <diagonal/>
    </border>
    <border>
      <left style="hair">
        <color theme="0" tint="-0.499984740745262"/>
      </left>
      <right style="hair">
        <color theme="0" tint="-0.499984740745262"/>
      </right>
      <top/>
      <bottom style="double">
        <color theme="2"/>
      </bottom>
      <diagonal/>
    </border>
    <border>
      <left style="thin">
        <color theme="2"/>
      </left>
      <right/>
      <top style="hair">
        <color theme="0" tint="-0.499984740745262"/>
      </top>
      <bottom/>
      <diagonal/>
    </border>
    <border>
      <left style="thin">
        <color theme="2"/>
      </left>
      <right style="hair">
        <color theme="0" tint="-0.499984740745262"/>
      </right>
      <top style="double">
        <color theme="2"/>
      </top>
      <bottom/>
      <diagonal/>
    </border>
    <border>
      <left style="thin">
        <color theme="2"/>
      </left>
      <right style="hair">
        <color theme="0" tint="-0.499984740745262"/>
      </right>
      <top/>
      <bottom style="hair">
        <color theme="0" tint="-0.499984740745262"/>
      </bottom>
      <diagonal/>
    </border>
    <border>
      <left style="hair">
        <color theme="0" tint="-0.499984740745262"/>
      </left>
      <right style="thin">
        <color theme="2"/>
      </right>
      <top style="double">
        <color theme="2"/>
      </top>
      <bottom/>
      <diagonal/>
    </border>
    <border>
      <left style="hair">
        <color theme="0" tint="-0.499984740745262"/>
      </left>
      <right style="thin">
        <color theme="2"/>
      </right>
      <top/>
      <bottom style="hair">
        <color theme="0" tint="-0.499984740745262"/>
      </bottom>
      <diagonal/>
    </border>
    <border>
      <left/>
      <right style="thin">
        <color theme="2"/>
      </right>
      <top style="thin">
        <color theme="2"/>
      </top>
      <bottom/>
      <diagonal/>
    </border>
    <border>
      <left style="thin">
        <color theme="2"/>
      </left>
      <right style="hair">
        <color theme="0" tint="-0.499984740745262"/>
      </right>
      <top style="thin">
        <color theme="2"/>
      </top>
      <bottom/>
      <diagonal/>
    </border>
    <border>
      <left style="hair">
        <color theme="0" tint="-0.499984740745262"/>
      </left>
      <right style="thin">
        <color theme="2"/>
      </right>
      <top style="thin">
        <color theme="2"/>
      </top>
      <bottom/>
      <diagonal/>
    </border>
    <border>
      <left/>
      <right style="thin">
        <color theme="2"/>
      </right>
      <top style="double">
        <color theme="2"/>
      </top>
      <bottom/>
      <diagonal/>
    </border>
    <border>
      <left style="thin">
        <color theme="2"/>
      </left>
      <right style="thin">
        <color theme="2"/>
      </right>
      <top style="double">
        <color theme="2"/>
      </top>
      <bottom/>
      <diagonal/>
    </border>
    <border>
      <left style="thin">
        <color theme="2"/>
      </left>
      <right/>
      <top style="double">
        <color theme="2"/>
      </top>
      <bottom/>
      <diagonal/>
    </border>
    <border>
      <left style="thin">
        <color theme="2"/>
      </left>
      <right style="hair">
        <color theme="0" tint="-0.499984740745262"/>
      </right>
      <top/>
      <bottom/>
      <diagonal/>
    </border>
    <border>
      <left style="hair">
        <color theme="0" tint="-0.499984740745262"/>
      </left>
      <right style="thin">
        <color theme="2"/>
      </right>
      <top/>
      <bottom/>
      <diagonal/>
    </border>
    <border>
      <left/>
      <right style="thin">
        <color theme="2"/>
      </right>
      <top/>
      <bottom style="hair">
        <color theme="0" tint="-0.499984740745262"/>
      </bottom>
      <diagonal/>
    </border>
    <border>
      <left style="thin">
        <color theme="2"/>
      </left>
      <right style="thin">
        <color theme="2"/>
      </right>
      <top/>
      <bottom style="hair">
        <color theme="0" tint="-0.499984740745262"/>
      </bottom>
      <diagonal/>
    </border>
    <border>
      <left style="hair">
        <color theme="0" tint="-0.499984740745262"/>
      </left>
      <right/>
      <top style="thin">
        <color theme="2"/>
      </top>
      <bottom style="double">
        <color theme="2"/>
      </bottom>
      <diagonal/>
    </border>
    <border>
      <left style="hair">
        <color theme="0" tint="-0.499984740745262"/>
      </left>
      <right/>
      <top style="thin">
        <color theme="2"/>
      </top>
      <bottom style="thin">
        <color theme="2"/>
      </bottom>
      <diagonal/>
    </border>
    <border>
      <left style="thin">
        <color theme="2"/>
      </left>
      <right style="thin">
        <color theme="2"/>
      </right>
      <top style="double">
        <color theme="2"/>
      </top>
      <bottom style="thin">
        <color theme="2"/>
      </bottom>
      <diagonal/>
    </border>
    <border>
      <left style="thin">
        <color theme="2"/>
      </left>
      <right/>
      <top style="double">
        <color theme="2"/>
      </top>
      <bottom style="thin">
        <color theme="2"/>
      </bottom>
      <diagonal/>
    </border>
    <border>
      <left/>
      <right style="thin">
        <color theme="2"/>
      </right>
      <top style="double">
        <color theme="2"/>
      </top>
      <bottom style="thin">
        <color theme="2"/>
      </bottom>
      <diagonal/>
    </border>
    <border>
      <left style="thin">
        <color theme="2"/>
      </left>
      <right/>
      <top/>
      <bottom style="hair">
        <color theme="0" tint="-0.499984740745262"/>
      </bottom>
      <diagonal/>
    </border>
    <border>
      <left/>
      <right style="thin">
        <color theme="2"/>
      </right>
      <top style="hair">
        <color theme="0" tint="-0.499984740745262"/>
      </top>
      <bottom style="double">
        <color theme="2"/>
      </bottom>
      <diagonal/>
    </border>
    <border>
      <left style="thin">
        <color theme="2"/>
      </left>
      <right style="thin">
        <color theme="2"/>
      </right>
      <top style="hair">
        <color theme="0" tint="-0.499984740745262"/>
      </top>
      <bottom style="double">
        <color theme="2"/>
      </bottom>
      <diagonal/>
    </border>
    <border>
      <left style="thin">
        <color theme="2"/>
      </left>
      <right/>
      <top style="hair">
        <color theme="0" tint="-0.499984740745262"/>
      </top>
      <bottom style="double">
        <color theme="2"/>
      </bottom>
      <diagonal/>
    </border>
    <border>
      <left style="thin">
        <color theme="2"/>
      </left>
      <right/>
      <top style="thin">
        <color theme="2"/>
      </top>
      <bottom style="double">
        <color theme="2"/>
      </bottom>
      <diagonal/>
    </border>
    <border>
      <left/>
      <right style="hair">
        <color theme="0" tint="-0.499984740745262"/>
      </right>
      <top style="double">
        <color theme="2"/>
      </top>
      <bottom/>
      <diagonal/>
    </border>
    <border>
      <left style="hair">
        <color theme="0" tint="-0.499984740745262"/>
      </left>
      <right/>
      <top style="double">
        <color theme="2"/>
      </top>
      <bottom/>
      <diagonal/>
    </border>
    <border>
      <left style="thin">
        <color theme="2"/>
      </left>
      <right/>
      <top style="thin">
        <color theme="2"/>
      </top>
      <bottom/>
      <diagonal/>
    </border>
    <border>
      <left style="thin">
        <color theme="2"/>
      </left>
      <right style="thin">
        <color theme="2"/>
      </right>
      <top style="thin">
        <color theme="2"/>
      </top>
      <bottom/>
      <diagonal/>
    </border>
  </borders>
  <cellStyleXfs count="6">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4" fillId="0" borderId="1" xfId="0" applyFont="1" applyBorder="1" applyAlignment="1">
      <alignment vertical="center"/>
    </xf>
    <xf numFmtId="0" fontId="19" fillId="0" borderId="0" xfId="0" applyFont="1" applyAlignment="1">
      <alignment vertical="center"/>
    </xf>
    <xf numFmtId="0" fontId="20" fillId="3" borderId="0" xfId="0" applyFont="1" applyFill="1" applyAlignment="1">
      <alignment vertical="center"/>
    </xf>
    <xf numFmtId="0" fontId="21" fillId="0" borderId="0" xfId="0" applyFont="1" applyAlignment="1">
      <alignment vertical="center"/>
    </xf>
    <xf numFmtId="3" fontId="2" fillId="0" borderId="28" xfId="0" applyNumberFormat="1" applyFont="1" applyBorder="1" applyAlignment="1">
      <alignment vertical="center"/>
    </xf>
    <xf numFmtId="3" fontId="3" fillId="0" borderId="29" xfId="0" applyNumberFormat="1" applyFont="1" applyBorder="1" applyAlignment="1">
      <alignment vertical="center"/>
    </xf>
    <xf numFmtId="3" fontId="2" fillId="0" borderId="7" xfId="0" applyNumberFormat="1" applyFont="1" applyBorder="1" applyAlignment="1">
      <alignment vertical="center"/>
    </xf>
    <xf numFmtId="3" fontId="3" fillId="0" borderId="8" xfId="0" applyNumberFormat="1" applyFont="1" applyBorder="1" applyAlignment="1">
      <alignment vertical="center"/>
    </xf>
    <xf numFmtId="3" fontId="3" fillId="0" borderId="10" xfId="0" applyNumberFormat="1" applyFont="1" applyBorder="1" applyAlignment="1">
      <alignment vertical="center"/>
    </xf>
    <xf numFmtId="3" fontId="3" fillId="0" borderId="11" xfId="0" applyNumberFormat="1" applyFont="1" applyBorder="1" applyAlignment="1">
      <alignment vertical="center"/>
    </xf>
    <xf numFmtId="3" fontId="2" fillId="0" borderId="27" xfId="0" applyNumberFormat="1" applyFont="1" applyBorder="1" applyAlignment="1">
      <alignment vertical="center"/>
    </xf>
    <xf numFmtId="3" fontId="2" fillId="0" borderId="6" xfId="0" applyNumberFormat="1" applyFont="1" applyBorder="1" applyAlignment="1">
      <alignment vertical="center"/>
    </xf>
    <xf numFmtId="3" fontId="3" fillId="0" borderId="9" xfId="0" applyNumberFormat="1" applyFont="1" applyBorder="1" applyAlignment="1">
      <alignment vertical="center"/>
    </xf>
    <xf numFmtId="3" fontId="2" fillId="0" borderId="55" xfId="0" applyNumberFormat="1" applyFont="1" applyBorder="1" applyAlignment="1">
      <alignment vertical="center"/>
    </xf>
    <xf numFmtId="3" fontId="3" fillId="0" borderId="56" xfId="0" applyNumberFormat="1" applyFont="1" applyBorder="1" applyAlignment="1">
      <alignment vertical="center"/>
    </xf>
    <xf numFmtId="3" fontId="2" fillId="0" borderId="57" xfId="0" applyNumberFormat="1" applyFont="1" applyBorder="1" applyAlignment="1">
      <alignment vertical="center"/>
    </xf>
    <xf numFmtId="3" fontId="3" fillId="0" borderId="58" xfId="0" applyNumberFormat="1" applyFont="1" applyBorder="1" applyAlignment="1">
      <alignment vertical="center"/>
    </xf>
    <xf numFmtId="3" fontId="3" fillId="0" borderId="59" xfId="0" applyNumberFormat="1" applyFont="1" applyBorder="1" applyAlignment="1">
      <alignment vertical="center"/>
    </xf>
    <xf numFmtId="3" fontId="3" fillId="0" borderId="60" xfId="0" applyNumberFormat="1" applyFont="1" applyBorder="1" applyAlignment="1">
      <alignment vertical="center"/>
    </xf>
    <xf numFmtId="0" fontId="23" fillId="0" borderId="0" xfId="0" applyFont="1" applyAlignment="1">
      <alignment horizontal="left" vertical="center" wrapText="1"/>
    </xf>
    <xf numFmtId="3" fontId="2" fillId="0" borderId="69" xfId="0" applyNumberFormat="1" applyFont="1" applyBorder="1" applyAlignment="1">
      <alignment vertical="center"/>
    </xf>
    <xf numFmtId="3" fontId="3" fillId="0" borderId="74" xfId="0" applyNumberFormat="1" applyFont="1" applyBorder="1" applyAlignment="1">
      <alignment vertical="center"/>
    </xf>
    <xf numFmtId="3" fontId="2" fillId="0" borderId="68" xfId="0" applyNumberFormat="1" applyFont="1" applyBorder="1" applyAlignment="1">
      <alignment vertical="center"/>
    </xf>
    <xf numFmtId="3" fontId="2" fillId="0" borderId="80" xfId="0" applyNumberFormat="1" applyFont="1" applyBorder="1" applyAlignment="1">
      <alignment vertical="center"/>
    </xf>
    <xf numFmtId="3" fontId="2" fillId="0" borderId="66" xfId="0" applyNumberFormat="1" applyFont="1" applyBorder="1" applyAlignment="1">
      <alignment vertical="center"/>
    </xf>
    <xf numFmtId="3" fontId="2" fillId="0" borderId="81" xfId="0" applyNumberFormat="1" applyFont="1" applyBorder="1" applyAlignment="1">
      <alignment vertical="center"/>
    </xf>
    <xf numFmtId="3" fontId="2" fillId="0" borderId="56" xfId="0" applyNumberFormat="1" applyFont="1" applyBorder="1" applyAlignment="1">
      <alignment vertical="center"/>
    </xf>
    <xf numFmtId="3" fontId="2" fillId="0" borderId="29" xfId="0" applyNumberFormat="1" applyFont="1" applyBorder="1" applyAlignment="1">
      <alignment vertical="center"/>
    </xf>
    <xf numFmtId="3" fontId="2" fillId="0" borderId="59" xfId="0" applyNumberFormat="1" applyFont="1" applyBorder="1" applyAlignment="1">
      <alignment vertical="center"/>
    </xf>
    <xf numFmtId="3" fontId="2" fillId="0" borderId="60" xfId="0" applyNumberFormat="1" applyFont="1" applyBorder="1" applyAlignment="1">
      <alignment vertical="center"/>
    </xf>
    <xf numFmtId="3" fontId="2" fillId="0" borderId="9" xfId="0" applyNumberFormat="1" applyFont="1" applyBorder="1" applyAlignment="1">
      <alignment vertical="center"/>
    </xf>
    <xf numFmtId="3" fontId="2" fillId="0" borderId="11" xfId="0" applyNumberFormat="1" applyFont="1" applyBorder="1" applyAlignment="1">
      <alignment vertical="center"/>
    </xf>
    <xf numFmtId="3" fontId="2" fillId="0" borderId="58" xfId="0" applyNumberFormat="1" applyFont="1" applyBorder="1" applyAlignment="1">
      <alignment vertical="center"/>
    </xf>
    <xf numFmtId="3" fontId="2" fillId="0" borderId="8" xfId="0" applyNumberFormat="1" applyFont="1" applyBorder="1" applyAlignment="1">
      <alignment vertical="center"/>
    </xf>
    <xf numFmtId="164" fontId="2" fillId="0" borderId="55" xfId="0" applyNumberFormat="1" applyFont="1" applyBorder="1" applyAlignment="1">
      <alignment vertical="center"/>
    </xf>
    <xf numFmtId="164" fontId="2" fillId="0" borderId="56" xfId="0" applyNumberFormat="1" applyFont="1" applyBorder="1" applyAlignment="1">
      <alignment vertical="center"/>
    </xf>
    <xf numFmtId="164" fontId="2" fillId="0" borderId="27" xfId="0" applyNumberFormat="1" applyFont="1" applyBorder="1" applyAlignment="1">
      <alignment vertical="center"/>
    </xf>
    <xf numFmtId="164" fontId="2" fillId="0" borderId="29" xfId="0" applyNumberFormat="1" applyFont="1" applyBorder="1" applyAlignment="1">
      <alignment vertical="center"/>
    </xf>
    <xf numFmtId="164" fontId="2" fillId="0" borderId="59" xfId="0" applyNumberFormat="1" applyFont="1" applyBorder="1" applyAlignment="1">
      <alignment vertical="center"/>
    </xf>
    <xf numFmtId="164" fontId="2" fillId="0" borderId="60" xfId="0" applyNumberFormat="1" applyFont="1" applyBorder="1" applyAlignment="1">
      <alignment vertical="center"/>
    </xf>
    <xf numFmtId="164" fontId="2" fillId="0" borderId="9" xfId="0" applyNumberFormat="1" applyFont="1" applyBorder="1" applyAlignment="1">
      <alignment vertical="center"/>
    </xf>
    <xf numFmtId="164" fontId="2" fillId="0" borderId="11" xfId="0" applyNumberFormat="1" applyFont="1" applyBorder="1" applyAlignment="1">
      <alignment vertical="center"/>
    </xf>
    <xf numFmtId="164" fontId="2" fillId="0" borderId="57" xfId="0" applyNumberFormat="1" applyFont="1" applyBorder="1" applyAlignment="1">
      <alignment vertical="center"/>
    </xf>
    <xf numFmtId="164" fontId="2" fillId="0" borderId="58" xfId="0" applyNumberFormat="1" applyFont="1" applyBorder="1" applyAlignment="1">
      <alignment vertical="center"/>
    </xf>
    <xf numFmtId="164" fontId="2" fillId="0" borderId="6" xfId="0" applyNumberFormat="1" applyFont="1" applyBorder="1" applyAlignment="1">
      <alignment vertical="center"/>
    </xf>
    <xf numFmtId="164" fontId="2" fillId="0" borderId="8" xfId="0" applyNumberFormat="1" applyFont="1" applyBorder="1" applyAlignment="1">
      <alignment vertical="center"/>
    </xf>
    <xf numFmtId="164" fontId="3" fillId="0" borderId="59" xfId="0" applyNumberFormat="1" applyFont="1" applyBorder="1" applyAlignment="1">
      <alignment vertical="center"/>
    </xf>
    <xf numFmtId="164" fontId="3" fillId="0" borderId="60" xfId="0" applyNumberFormat="1" applyFont="1" applyBorder="1" applyAlignment="1">
      <alignment vertical="center"/>
    </xf>
    <xf numFmtId="164" fontId="2" fillId="0" borderId="55" xfId="0" applyNumberFormat="1" applyFont="1" applyBorder="1" applyAlignment="1">
      <alignment horizontal="right" vertical="center"/>
    </xf>
    <xf numFmtId="164" fontId="2" fillId="0" borderId="56" xfId="0" applyNumberFormat="1" applyFont="1" applyBorder="1" applyAlignment="1">
      <alignment horizontal="right" vertical="center"/>
    </xf>
    <xf numFmtId="164" fontId="2" fillId="0" borderId="57" xfId="0" applyNumberFormat="1" applyFont="1" applyBorder="1" applyAlignment="1">
      <alignment horizontal="right" vertical="center"/>
    </xf>
    <xf numFmtId="164" fontId="2" fillId="0" borderId="58" xfId="0" applyNumberFormat="1" applyFont="1" applyBorder="1" applyAlignment="1">
      <alignment horizontal="right" vertical="center"/>
    </xf>
    <xf numFmtId="164" fontId="2" fillId="0" borderId="59" xfId="0" applyNumberFormat="1" applyFont="1" applyBorder="1" applyAlignment="1">
      <alignment horizontal="right" vertical="center"/>
    </xf>
    <xf numFmtId="164" fontId="2" fillId="0" borderId="60" xfId="0" applyNumberFormat="1" applyFont="1" applyBorder="1" applyAlignment="1">
      <alignment horizontal="right" vertical="center"/>
    </xf>
    <xf numFmtId="3" fontId="3" fillId="0" borderId="73" xfId="0" applyNumberFormat="1" applyFont="1" applyBorder="1" applyAlignment="1">
      <alignment vertical="center"/>
    </xf>
    <xf numFmtId="3" fontId="3" fillId="0" borderId="76" xfId="0" applyNumberFormat="1" applyFont="1" applyBorder="1" applyAlignment="1">
      <alignment vertical="center"/>
    </xf>
    <xf numFmtId="164" fontId="3" fillId="0" borderId="73" xfId="0" applyNumberFormat="1" applyFont="1" applyBorder="1" applyAlignment="1">
      <alignment vertical="center"/>
    </xf>
    <xf numFmtId="164" fontId="3" fillId="0" borderId="76" xfId="0" applyNumberFormat="1" applyFont="1" applyBorder="1" applyAlignment="1">
      <alignment vertical="center"/>
    </xf>
    <xf numFmtId="165" fontId="2" fillId="0" borderId="62" xfId="0" applyNumberFormat="1" applyFont="1" applyBorder="1" applyAlignment="1">
      <alignment vertical="center"/>
    </xf>
    <xf numFmtId="165" fontId="2" fillId="0" borderId="85" xfId="0" applyNumberFormat="1" applyFont="1" applyBorder="1" applyAlignment="1">
      <alignment vertical="center"/>
    </xf>
    <xf numFmtId="165" fontId="2" fillId="0" borderId="66" xfId="0" applyNumberFormat="1" applyFont="1" applyBorder="1" applyAlignment="1">
      <alignment vertical="center"/>
    </xf>
    <xf numFmtId="165" fontId="2" fillId="0" borderId="81" xfId="0" applyNumberFormat="1" applyFont="1" applyBorder="1" applyAlignment="1">
      <alignment vertical="center"/>
    </xf>
    <xf numFmtId="165" fontId="2" fillId="0" borderId="64" xfId="0" applyNumberFormat="1" applyFont="1" applyBorder="1" applyAlignment="1">
      <alignment vertical="center"/>
    </xf>
    <xf numFmtId="165" fontId="2" fillId="0" borderId="86" xfId="0" applyNumberFormat="1" applyFont="1" applyBorder="1" applyAlignment="1">
      <alignment vertical="center"/>
    </xf>
    <xf numFmtId="165" fontId="2" fillId="0" borderId="64" xfId="0" applyNumberFormat="1" applyFont="1" applyBorder="1" applyAlignment="1">
      <alignment horizontal="right" vertical="center"/>
    </xf>
    <xf numFmtId="165" fontId="3" fillId="0" borderId="66" xfId="0" applyNumberFormat="1" applyFont="1" applyBorder="1" applyAlignment="1">
      <alignment vertical="center"/>
    </xf>
    <xf numFmtId="165" fontId="3" fillId="0" borderId="81" xfId="0" applyNumberFormat="1" applyFont="1" applyBorder="1" applyAlignment="1">
      <alignment vertical="center"/>
    </xf>
    <xf numFmtId="165" fontId="2" fillId="0" borderId="55" xfId="0" applyNumberFormat="1" applyFont="1" applyBorder="1" applyAlignment="1">
      <alignment vertical="center"/>
    </xf>
    <xf numFmtId="165" fontId="2" fillId="0" borderId="28" xfId="0" applyNumberFormat="1" applyFont="1" applyBorder="1" applyAlignment="1">
      <alignment vertical="center"/>
    </xf>
    <xf numFmtId="165" fontId="2" fillId="0" borderId="56" xfId="0" applyNumberFormat="1" applyFont="1" applyBorder="1" applyAlignment="1">
      <alignment vertical="center"/>
    </xf>
    <xf numFmtId="165" fontId="2" fillId="0" borderId="57" xfId="0" applyNumberFormat="1" applyFont="1" applyBorder="1" applyAlignment="1">
      <alignment vertical="center"/>
    </xf>
    <xf numFmtId="165" fontId="2" fillId="0" borderId="7" xfId="0" applyNumberFormat="1" applyFont="1" applyBorder="1" applyAlignment="1">
      <alignment vertical="center"/>
    </xf>
    <xf numFmtId="165" fontId="2" fillId="0" borderId="58" xfId="0" applyNumberFormat="1" applyFont="1" applyBorder="1" applyAlignment="1">
      <alignment vertical="center"/>
    </xf>
    <xf numFmtId="165" fontId="2" fillId="0" borderId="57" xfId="0" applyNumberFormat="1" applyFont="1" applyBorder="1" applyAlignment="1">
      <alignment horizontal="right" vertical="center"/>
    </xf>
    <xf numFmtId="165" fontId="2" fillId="0" borderId="29" xfId="0" applyNumberFormat="1" applyFont="1" applyBorder="1" applyAlignment="1">
      <alignment vertical="center"/>
    </xf>
    <xf numFmtId="165" fontId="2" fillId="0" borderId="8" xfId="0" applyNumberFormat="1" applyFont="1" applyBorder="1" applyAlignment="1">
      <alignment vertical="center"/>
    </xf>
    <xf numFmtId="165" fontId="2" fillId="0" borderId="7" xfId="0" applyNumberFormat="1" applyFont="1" applyBorder="1" applyAlignment="1">
      <alignment horizontal="right" vertical="center"/>
    </xf>
    <xf numFmtId="164" fontId="2" fillId="0" borderId="62" xfId="1" applyNumberFormat="1" applyFont="1" applyBorder="1" applyAlignment="1">
      <alignment vertical="center"/>
    </xf>
    <xf numFmtId="164" fontId="2" fillId="0" borderId="85" xfId="1" applyNumberFormat="1" applyFont="1" applyBorder="1" applyAlignment="1">
      <alignment vertical="center"/>
    </xf>
    <xf numFmtId="164" fontId="2" fillId="0" borderId="66" xfId="1" applyNumberFormat="1" applyFont="1" applyBorder="1" applyAlignment="1">
      <alignment vertical="center"/>
    </xf>
    <xf numFmtId="164" fontId="2" fillId="0" borderId="81" xfId="1" applyNumberFormat="1" applyFont="1" applyBorder="1" applyAlignment="1">
      <alignment vertical="center"/>
    </xf>
    <xf numFmtId="164" fontId="2" fillId="0" borderId="64" xfId="1" applyNumberFormat="1" applyFont="1" applyBorder="1" applyAlignment="1">
      <alignment vertical="center"/>
    </xf>
    <xf numFmtId="164" fontId="2" fillId="0" borderId="86" xfId="1" applyNumberFormat="1" applyFont="1" applyBorder="1" applyAlignment="1">
      <alignment vertical="center"/>
    </xf>
    <xf numFmtId="164" fontId="3" fillId="0" borderId="66" xfId="1" applyNumberFormat="1" applyFont="1" applyBorder="1" applyAlignment="1">
      <alignment vertical="center"/>
    </xf>
    <xf numFmtId="164" fontId="3" fillId="0" borderId="81" xfId="1" applyNumberFormat="1" applyFont="1" applyBorder="1" applyAlignment="1">
      <alignment vertical="center"/>
    </xf>
    <xf numFmtId="164" fontId="2" fillId="0" borderId="55" xfId="1" applyNumberFormat="1" applyFont="1" applyBorder="1" applyAlignment="1">
      <alignment vertical="center"/>
    </xf>
    <xf numFmtId="164" fontId="2" fillId="0" borderId="56" xfId="1" applyNumberFormat="1" applyFont="1" applyBorder="1" applyAlignment="1">
      <alignment vertical="center"/>
    </xf>
    <xf numFmtId="164" fontId="2" fillId="0" borderId="60" xfId="1" applyNumberFormat="1" applyFont="1" applyBorder="1" applyAlignment="1">
      <alignment vertical="center"/>
    </xf>
    <xf numFmtId="164" fontId="2" fillId="0" borderId="57" xfId="1" applyNumberFormat="1" applyFont="1" applyBorder="1" applyAlignment="1">
      <alignment vertical="center"/>
    </xf>
    <xf numFmtId="164" fontId="2" fillId="0" borderId="58" xfId="1" applyNumberFormat="1" applyFont="1" applyBorder="1" applyAlignment="1">
      <alignment vertical="center"/>
    </xf>
    <xf numFmtId="164" fontId="3" fillId="0" borderId="59" xfId="1" applyNumberFormat="1" applyFont="1" applyBorder="1" applyAlignment="1">
      <alignment vertical="center"/>
    </xf>
    <xf numFmtId="164" fontId="3" fillId="0" borderId="60" xfId="1" applyNumberFormat="1" applyFont="1" applyBorder="1" applyAlignment="1">
      <alignment vertical="center"/>
    </xf>
    <xf numFmtId="164" fontId="2" fillId="0" borderId="29" xfId="1" applyNumberFormat="1" applyFont="1" applyBorder="1" applyAlignment="1">
      <alignment vertical="center"/>
    </xf>
    <xf numFmtId="164" fontId="2" fillId="0" borderId="11" xfId="1" applyNumberFormat="1" applyFont="1" applyBorder="1" applyAlignment="1">
      <alignment vertical="center"/>
    </xf>
    <xf numFmtId="164" fontId="2" fillId="0" borderId="8" xfId="1" applyNumberFormat="1" applyFont="1" applyBorder="1" applyAlignment="1">
      <alignment vertical="center"/>
    </xf>
    <xf numFmtId="164" fontId="3" fillId="0" borderId="11" xfId="1" applyNumberFormat="1" applyFont="1" applyBorder="1" applyAlignment="1">
      <alignment vertical="center"/>
    </xf>
    <xf numFmtId="164" fontId="2" fillId="0" borderId="57" xfId="1" applyNumberFormat="1" applyFont="1" applyBorder="1" applyAlignment="1">
      <alignment horizontal="right" vertical="center"/>
    </xf>
    <xf numFmtId="164" fontId="2" fillId="0" borderId="58" xfId="1" applyNumberFormat="1" applyFont="1" applyBorder="1" applyAlignment="1">
      <alignment horizontal="right" vertical="center"/>
    </xf>
    <xf numFmtId="164" fontId="2" fillId="0" borderId="69" xfId="1" applyNumberFormat="1" applyFont="1" applyBorder="1" applyAlignment="1">
      <alignment vertical="center"/>
    </xf>
    <xf numFmtId="164" fontId="2" fillId="0" borderId="4" xfId="1" applyNumberFormat="1" applyFont="1" applyBorder="1" applyAlignment="1">
      <alignment vertical="center"/>
    </xf>
    <xf numFmtId="164" fontId="2" fillId="0" borderId="7" xfId="1" applyNumberFormat="1" applyFont="1" applyBorder="1" applyAlignment="1">
      <alignment vertical="center"/>
    </xf>
    <xf numFmtId="164" fontId="3" fillId="0" borderId="10" xfId="1" applyNumberFormat="1" applyFont="1" applyBorder="1" applyAlignment="1">
      <alignment vertical="center"/>
    </xf>
    <xf numFmtId="164" fontId="2" fillId="0" borderId="74" xfId="1" applyNumberFormat="1" applyFont="1" applyBorder="1" applyAlignment="1">
      <alignment vertical="center"/>
    </xf>
    <xf numFmtId="164" fontId="2" fillId="0" borderId="5" xfId="1" applyNumberFormat="1" applyFont="1" applyBorder="1" applyAlignment="1">
      <alignment vertical="center"/>
    </xf>
    <xf numFmtId="164" fontId="2" fillId="0" borderId="7" xfId="1" applyNumberFormat="1" applyFont="1" applyBorder="1" applyAlignment="1">
      <alignment horizontal="right" vertical="center"/>
    </xf>
    <xf numFmtId="164" fontId="2" fillId="0" borderId="4" xfId="1" applyNumberFormat="1" applyFont="1" applyBorder="1" applyAlignment="1">
      <alignment horizontal="right" vertical="center"/>
    </xf>
    <xf numFmtId="164" fontId="2" fillId="0" borderId="74" xfId="1" applyNumberFormat="1" applyFont="1" applyBorder="1" applyAlignment="1">
      <alignment horizontal="right" vertical="center"/>
    </xf>
    <xf numFmtId="164" fontId="3" fillId="0" borderId="10" xfId="1" applyNumberFormat="1" applyFont="1" applyBorder="1" applyAlignment="1">
      <alignment horizontal="right" vertical="center"/>
    </xf>
    <xf numFmtId="164" fontId="3" fillId="0" borderId="60" xfId="1" applyNumberFormat="1" applyFont="1" applyBorder="1" applyAlignment="1">
      <alignment horizontal="right" vertical="center"/>
    </xf>
    <xf numFmtId="164" fontId="2" fillId="0" borderId="69" xfId="1" applyNumberFormat="1" applyFont="1" applyBorder="1" applyAlignment="1">
      <alignment horizontal="right" vertical="center"/>
    </xf>
    <xf numFmtId="164" fontId="2" fillId="0" borderId="5" xfId="1" applyNumberFormat="1" applyFont="1" applyBorder="1" applyAlignment="1">
      <alignment horizontal="right" vertical="center"/>
    </xf>
    <xf numFmtId="164" fontId="2" fillId="0" borderId="8" xfId="1" applyNumberFormat="1" applyFont="1" applyBorder="1" applyAlignment="1">
      <alignment horizontal="right" vertical="center"/>
    </xf>
    <xf numFmtId="164" fontId="3" fillId="0" borderId="59" xfId="1" applyNumberFormat="1" applyFont="1" applyBorder="1" applyAlignment="1">
      <alignment horizontal="right" vertical="center"/>
    </xf>
    <xf numFmtId="164" fontId="3" fillId="0" borderId="11" xfId="1" applyNumberFormat="1" applyFont="1" applyBorder="1" applyAlignment="1">
      <alignment horizontal="right"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89" xfId="0" applyFont="1" applyFill="1" applyBorder="1" applyAlignment="1">
      <alignment horizontal="center" vertical="center"/>
    </xf>
    <xf numFmtId="3" fontId="2" fillId="0" borderId="4" xfId="0" applyNumberFormat="1" applyFont="1" applyBorder="1" applyAlignment="1">
      <alignment horizontal="right" vertical="center"/>
    </xf>
    <xf numFmtId="3" fontId="2" fillId="0" borderId="5" xfId="0" applyNumberFormat="1" applyFont="1" applyBorder="1" applyAlignment="1">
      <alignment horizontal="right" vertical="center"/>
    </xf>
    <xf numFmtId="3" fontId="2" fillId="0" borderId="7" xfId="0" applyNumberFormat="1" applyFont="1" applyBorder="1" applyAlignment="1">
      <alignment horizontal="right" vertical="center"/>
    </xf>
    <xf numFmtId="3" fontId="2" fillId="0" borderId="8" xfId="0" applyNumberFormat="1" applyFont="1" applyBorder="1" applyAlignment="1">
      <alignment horizontal="right" vertical="center"/>
    </xf>
    <xf numFmtId="4" fontId="2" fillId="0" borderId="7" xfId="0" applyNumberFormat="1" applyFont="1" applyBorder="1" applyAlignment="1">
      <alignment horizontal="right" vertical="center"/>
    </xf>
    <xf numFmtId="4" fontId="2" fillId="0" borderId="8" xfId="0" applyNumberFormat="1" applyFont="1" applyBorder="1" applyAlignment="1">
      <alignment horizontal="right" vertical="center"/>
    </xf>
    <xf numFmtId="3" fontId="2" fillId="0" borderId="69" xfId="0" applyNumberFormat="1" applyFont="1" applyBorder="1" applyAlignment="1">
      <alignment horizontal="right" vertical="center"/>
    </xf>
    <xf numFmtId="3" fontId="2" fillId="0" borderId="57" xfId="0" applyNumberFormat="1" applyFont="1" applyBorder="1" applyAlignment="1">
      <alignment horizontal="right" vertical="center"/>
    </xf>
    <xf numFmtId="4" fontId="2" fillId="0" borderId="57" xfId="0" applyNumberFormat="1" applyFont="1" applyBorder="1" applyAlignment="1">
      <alignment horizontal="right" vertical="center"/>
    </xf>
    <xf numFmtId="3" fontId="2" fillId="0" borderId="59"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74" xfId="0" applyNumberFormat="1" applyFont="1" applyBorder="1" applyAlignment="1">
      <alignment vertical="center"/>
    </xf>
    <xf numFmtId="3" fontId="2" fillId="0" borderId="5" xfId="0" applyNumberFormat="1" applyFont="1" applyBorder="1" applyAlignment="1">
      <alignment vertical="center"/>
    </xf>
    <xf numFmtId="4" fontId="2" fillId="0" borderId="57" xfId="0" applyNumberFormat="1" applyFont="1" applyBorder="1" applyAlignment="1">
      <alignment vertical="center"/>
    </xf>
    <xf numFmtId="4" fontId="2" fillId="0" borderId="58" xfId="0" applyNumberFormat="1" applyFont="1" applyBorder="1" applyAlignment="1">
      <alignment vertical="center"/>
    </xf>
    <xf numFmtId="4" fontId="2" fillId="0" borderId="8" xfId="0" applyNumberFormat="1" applyFont="1" applyBorder="1" applyAlignment="1">
      <alignment vertical="center"/>
    </xf>
    <xf numFmtId="4" fontId="2" fillId="0" borderId="59" xfId="0" applyNumberFormat="1" applyFont="1" applyBorder="1" applyAlignment="1">
      <alignment vertical="center"/>
    </xf>
    <xf numFmtId="4" fontId="2" fillId="0" borderId="60" xfId="0" applyNumberFormat="1" applyFont="1" applyBorder="1" applyAlignment="1">
      <alignment vertical="center"/>
    </xf>
    <xf numFmtId="4" fontId="2" fillId="0" borderId="11" xfId="0" applyNumberFormat="1" applyFont="1" applyBorder="1" applyAlignment="1">
      <alignment vertical="center"/>
    </xf>
    <xf numFmtId="3" fontId="2" fillId="0" borderId="92" xfId="0" applyNumberFormat="1" applyFont="1" applyBorder="1" applyAlignment="1">
      <alignment vertical="center"/>
    </xf>
    <xf numFmtId="3" fontId="2" fillId="0" borderId="94" xfId="0" applyNumberFormat="1" applyFont="1" applyBorder="1" applyAlignment="1">
      <alignment vertical="center"/>
    </xf>
    <xf numFmtId="3" fontId="2" fillId="0" borderId="16" xfId="0" applyNumberFormat="1" applyFont="1" applyBorder="1" applyAlignment="1">
      <alignment vertical="center"/>
    </xf>
    <xf numFmtId="3" fontId="2" fillId="0" borderId="58" xfId="0" applyNumberFormat="1" applyFont="1" applyBorder="1" applyAlignment="1">
      <alignment horizontal="right" vertical="center"/>
    </xf>
    <xf numFmtId="4" fontId="2" fillId="0" borderId="58" xfId="0" applyNumberFormat="1" applyFont="1" applyBorder="1" applyAlignment="1">
      <alignment horizontal="right" vertical="center"/>
    </xf>
    <xf numFmtId="3" fontId="2" fillId="0" borderId="4" xfId="0" applyNumberFormat="1" applyFont="1" applyBorder="1" applyAlignment="1">
      <alignment vertical="center"/>
    </xf>
    <xf numFmtId="164" fontId="2" fillId="0" borderId="37" xfId="1" applyNumberFormat="1" applyFont="1" applyBorder="1" applyAlignment="1">
      <alignment horizontal="right" vertical="center"/>
    </xf>
    <xf numFmtId="164" fontId="2" fillId="0" borderId="75" xfId="1" applyNumberFormat="1" applyFont="1" applyBorder="1" applyAlignment="1">
      <alignment horizontal="right" vertical="center"/>
    </xf>
    <xf numFmtId="164" fontId="2" fillId="0" borderId="21" xfId="1" applyNumberFormat="1"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3" fontId="2" fillId="0" borderId="62" xfId="1" applyNumberFormat="1" applyFont="1" applyBorder="1" applyAlignment="1">
      <alignment vertical="center"/>
    </xf>
    <xf numFmtId="3" fontId="2" fillId="0" borderId="85" xfId="1" applyNumberFormat="1" applyFont="1" applyBorder="1" applyAlignment="1">
      <alignment vertical="center"/>
    </xf>
    <xf numFmtId="3" fontId="29" fillId="0" borderId="66" xfId="1" applyNumberFormat="1" applyFont="1" applyBorder="1" applyAlignment="1">
      <alignment vertical="center"/>
    </xf>
    <xf numFmtId="3" fontId="2" fillId="0" borderId="64" xfId="1" applyNumberFormat="1" applyFont="1" applyBorder="1" applyAlignment="1">
      <alignment vertical="center"/>
    </xf>
    <xf numFmtId="3" fontId="2" fillId="0" borderId="86" xfId="1" applyNumberFormat="1" applyFont="1" applyBorder="1" applyAlignment="1">
      <alignment vertical="center"/>
    </xf>
    <xf numFmtId="3" fontId="3" fillId="0" borderId="64" xfId="1" applyNumberFormat="1" applyFont="1" applyBorder="1" applyAlignment="1">
      <alignment vertical="center"/>
    </xf>
    <xf numFmtId="3" fontId="3" fillId="0" borderId="86" xfId="1" applyNumberFormat="1" applyFont="1" applyBorder="1" applyAlignment="1">
      <alignment vertical="center"/>
    </xf>
    <xf numFmtId="3" fontId="2" fillId="0" borderId="15" xfId="0" applyNumberFormat="1" applyFont="1" applyBorder="1" applyAlignment="1">
      <alignment vertical="center"/>
    </xf>
    <xf numFmtId="3" fontId="2" fillId="0" borderId="43" xfId="0" applyNumberFormat="1" applyFont="1" applyBorder="1" applyAlignment="1">
      <alignment vertical="center"/>
    </xf>
    <xf numFmtId="165" fontId="2" fillId="0" borderId="68" xfId="0" applyNumberFormat="1" applyFont="1" applyBorder="1" applyAlignment="1">
      <alignment vertical="center"/>
    </xf>
    <xf numFmtId="4" fontId="3" fillId="0" borderId="68" xfId="0" applyNumberFormat="1" applyFont="1" applyBorder="1" applyAlignment="1">
      <alignment vertical="center"/>
    </xf>
    <xf numFmtId="4" fontId="3" fillId="0" borderId="80" xfId="0" applyNumberFormat="1" applyFont="1" applyBorder="1" applyAlignment="1">
      <alignment vertical="center"/>
    </xf>
    <xf numFmtId="164" fontId="2" fillId="0" borderId="92" xfId="1" applyNumberFormat="1" applyFont="1" applyBorder="1" applyAlignment="1">
      <alignment vertical="center"/>
    </xf>
    <xf numFmtId="164" fontId="2" fillId="0" borderId="15" xfId="1" applyNumberFormat="1" applyFont="1" applyBorder="1" applyAlignment="1">
      <alignment vertical="center"/>
    </xf>
    <xf numFmtId="164" fontId="2" fillId="0" borderId="94" xfId="1" applyNumberFormat="1" applyFont="1" applyBorder="1" applyAlignment="1">
      <alignment vertical="center"/>
    </xf>
    <xf numFmtId="164" fontId="2" fillId="0" borderId="16" xfId="1" applyNumberFormat="1" applyFont="1" applyBorder="1" applyAlignment="1">
      <alignment vertical="center"/>
    </xf>
    <xf numFmtId="164" fontId="3" fillId="0" borderId="32" xfId="1" applyNumberFormat="1" applyFont="1" applyBorder="1" applyAlignment="1">
      <alignment vertical="center"/>
    </xf>
    <xf numFmtId="164" fontId="3" fillId="0" borderId="42" xfId="1" applyNumberFormat="1" applyFont="1" applyBorder="1" applyAlignment="1">
      <alignment vertical="center"/>
    </xf>
    <xf numFmtId="165" fontId="2" fillId="0" borderId="92" xfId="0" applyNumberFormat="1" applyFont="1" applyBorder="1" applyAlignment="1">
      <alignment vertical="center"/>
    </xf>
    <xf numFmtId="165" fontId="2" fillId="0" borderId="15" xfId="0" applyNumberFormat="1" applyFont="1" applyBorder="1" applyAlignment="1">
      <alignment vertical="center"/>
    </xf>
    <xf numFmtId="165" fontId="2" fillId="0" borderId="94" xfId="0" applyNumberFormat="1" applyFont="1" applyBorder="1" applyAlignment="1">
      <alignment vertical="center"/>
    </xf>
    <xf numFmtId="165" fontId="2" fillId="0" borderId="16" xfId="0" applyNumberFormat="1" applyFont="1" applyBorder="1" applyAlignment="1">
      <alignment vertical="center"/>
    </xf>
    <xf numFmtId="165" fontId="3" fillId="0" borderId="0" xfId="1" applyNumberFormat="1" applyFont="1" applyBorder="1" applyAlignment="1">
      <alignment vertical="center"/>
    </xf>
    <xf numFmtId="165" fontId="2" fillId="0" borderId="0" xfId="1" applyNumberFormat="1" applyFont="1" applyBorder="1" applyAlignment="1">
      <alignment vertical="center"/>
    </xf>
    <xf numFmtId="164" fontId="2" fillId="0" borderId="3" xfId="1" applyNumberFormat="1" applyFont="1" applyBorder="1" applyAlignment="1">
      <alignment vertical="center"/>
    </xf>
    <xf numFmtId="164" fontId="2" fillId="0" borderId="6" xfId="1" applyNumberFormat="1" applyFont="1" applyBorder="1" applyAlignment="1">
      <alignment vertical="center"/>
    </xf>
    <xf numFmtId="164" fontId="2" fillId="0" borderId="9" xfId="1" applyNumberFormat="1" applyFont="1" applyBorder="1" applyAlignment="1">
      <alignment vertical="center"/>
    </xf>
    <xf numFmtId="164" fontId="2" fillId="0" borderId="14" xfId="1" applyNumberFormat="1" applyFont="1" applyBorder="1" applyAlignment="1">
      <alignment vertical="center"/>
    </xf>
    <xf numFmtId="164" fontId="2" fillId="0" borderId="13" xfId="1" applyNumberFormat="1" applyFont="1" applyBorder="1" applyAlignment="1">
      <alignment vertical="center"/>
    </xf>
    <xf numFmtId="164" fontId="2" fillId="0" borderId="63" xfId="1" applyNumberFormat="1" applyFont="1" applyBorder="1" applyAlignment="1">
      <alignment vertical="center"/>
    </xf>
    <xf numFmtId="164" fontId="3" fillId="0" borderId="44" xfId="1" applyNumberFormat="1" applyFont="1" applyBorder="1" applyAlignment="1">
      <alignment vertical="center"/>
    </xf>
    <xf numFmtId="0" fontId="19" fillId="3" borderId="0" xfId="0" applyFont="1" applyFill="1" applyAlignment="1">
      <alignment vertical="center"/>
    </xf>
    <xf numFmtId="3" fontId="2" fillId="0" borderId="64" xfId="0" applyNumberFormat="1" applyFont="1" applyBorder="1" applyAlignment="1">
      <alignment vertical="center"/>
    </xf>
    <xf numFmtId="3" fontId="2" fillId="0" borderId="86" xfId="0" applyNumberFormat="1" applyFont="1" applyBorder="1" applyAlignment="1">
      <alignment vertical="center"/>
    </xf>
    <xf numFmtId="3" fontId="3" fillId="0" borderId="64" xfId="0" applyNumberFormat="1" applyFont="1" applyBorder="1" applyAlignment="1">
      <alignment vertical="center"/>
    </xf>
    <xf numFmtId="3" fontId="29" fillId="0" borderId="66" xfId="0" applyNumberFormat="1" applyFont="1" applyBorder="1" applyAlignment="1">
      <alignment vertical="center"/>
    </xf>
    <xf numFmtId="3" fontId="2" fillId="0" borderId="68" xfId="0" applyNumberFormat="1" applyFont="1" applyBorder="1" applyAlignment="1">
      <alignment horizontal="right" vertical="center"/>
    </xf>
    <xf numFmtId="3" fontId="2" fillId="0" borderId="66" xfId="0" applyNumberFormat="1" applyFont="1" applyBorder="1" applyAlignment="1">
      <alignment horizontal="right" vertical="center"/>
    </xf>
    <xf numFmtId="165" fontId="2" fillId="0" borderId="69" xfId="0" applyNumberFormat="1" applyFont="1" applyBorder="1" applyAlignment="1">
      <alignment vertical="center"/>
    </xf>
    <xf numFmtId="165" fontId="2" fillId="0" borderId="4" xfId="0" applyNumberFormat="1" applyFont="1" applyBorder="1" applyAlignment="1">
      <alignment vertical="center"/>
    </xf>
    <xf numFmtId="165" fontId="2" fillId="0" borderId="74" xfId="0" applyNumberFormat="1" applyFont="1" applyBorder="1" applyAlignment="1">
      <alignment vertical="center"/>
    </xf>
    <xf numFmtId="165" fontId="2" fillId="0" borderId="5" xfId="0" applyNumberFormat="1" applyFont="1" applyBorder="1" applyAlignment="1">
      <alignment vertical="center"/>
    </xf>
    <xf numFmtId="0" fontId="35" fillId="0" borderId="0" xfId="0" applyFont="1" applyAlignment="1">
      <alignment vertical="center"/>
    </xf>
    <xf numFmtId="3" fontId="2" fillId="0" borderId="96" xfId="0" applyNumberFormat="1" applyFont="1" applyBorder="1" applyAlignment="1">
      <alignment vertical="center"/>
    </xf>
    <xf numFmtId="3" fontId="2" fillId="0" borderId="40" xfId="0" applyNumberFormat="1" applyFont="1" applyBorder="1" applyAlignment="1">
      <alignment vertical="center"/>
    </xf>
    <xf numFmtId="3" fontId="2" fillId="0" borderId="10" xfId="0" applyNumberFormat="1" applyFont="1" applyBorder="1" applyAlignment="1">
      <alignment vertical="center"/>
    </xf>
    <xf numFmtId="0" fontId="36" fillId="2" borderId="78" xfId="0" applyFont="1" applyFill="1" applyBorder="1" applyAlignment="1">
      <alignment horizontal="center" vertical="center"/>
    </xf>
    <xf numFmtId="0" fontId="36" fillId="2" borderId="79" xfId="0" applyFont="1" applyFill="1" applyBorder="1" applyAlignment="1">
      <alignment horizontal="center" vertical="center"/>
    </xf>
    <xf numFmtId="0" fontId="36" fillId="2" borderId="87" xfId="0" applyFont="1" applyFill="1" applyBorder="1" applyAlignment="1">
      <alignment horizontal="center" vertical="center"/>
    </xf>
    <xf numFmtId="0" fontId="36" fillId="2" borderId="89" xfId="0" applyFont="1" applyFill="1" applyBorder="1" applyAlignment="1">
      <alignment horizontal="center" vertical="center"/>
    </xf>
    <xf numFmtId="0" fontId="36" fillId="2" borderId="88" xfId="0" applyFont="1" applyFill="1" applyBorder="1" applyAlignment="1">
      <alignment horizontal="center" vertical="center"/>
    </xf>
    <xf numFmtId="3" fontId="3" fillId="0" borderId="38" xfId="0" applyNumberFormat="1" applyFont="1" applyBorder="1" applyAlignment="1">
      <alignment vertical="center"/>
    </xf>
    <xf numFmtId="0" fontId="36" fillId="2" borderId="33" xfId="0" applyFont="1" applyFill="1" applyBorder="1" applyAlignment="1">
      <alignment horizontal="center" vertical="center"/>
    </xf>
    <xf numFmtId="164" fontId="3" fillId="0" borderId="11" xfId="0" applyNumberFormat="1" applyFont="1" applyBorder="1" applyAlignment="1">
      <alignment vertical="center"/>
    </xf>
    <xf numFmtId="164" fontId="3" fillId="0" borderId="38" xfId="0" applyNumberFormat="1" applyFont="1" applyBorder="1" applyAlignment="1">
      <alignment vertical="center"/>
    </xf>
    <xf numFmtId="3" fontId="3" fillId="0" borderId="57" xfId="0" applyNumberFormat="1" applyFont="1" applyBorder="1" applyAlignment="1">
      <alignment vertical="center"/>
    </xf>
    <xf numFmtId="165" fontId="2" fillId="0" borderId="72" xfId="0" applyNumberFormat="1" applyFont="1" applyBorder="1" applyAlignment="1">
      <alignment horizontal="right" vertical="center"/>
    </xf>
    <xf numFmtId="165" fontId="2" fillId="0" borderId="37" xfId="0" applyNumberFormat="1" applyFont="1" applyBorder="1" applyAlignment="1">
      <alignment horizontal="right" vertical="center"/>
    </xf>
    <xf numFmtId="165" fontId="2" fillId="0" borderId="21" xfId="0" applyNumberFormat="1" applyFont="1" applyBorder="1" applyAlignment="1">
      <alignment vertical="center"/>
    </xf>
    <xf numFmtId="165" fontId="2" fillId="0" borderId="75" xfId="0" applyNumberFormat="1" applyFont="1" applyBorder="1" applyAlignment="1">
      <alignment horizontal="right" vertical="center"/>
    </xf>
    <xf numFmtId="164" fontId="2" fillId="0" borderId="59" xfId="1" applyNumberFormat="1" applyFont="1" applyBorder="1" applyAlignment="1">
      <alignment vertical="center"/>
    </xf>
    <xf numFmtId="164" fontId="2" fillId="0" borderId="10" xfId="1" applyNumberFormat="1" applyFont="1" applyBorder="1" applyAlignment="1">
      <alignment vertical="center"/>
    </xf>
    <xf numFmtId="164" fontId="2" fillId="0" borderId="55" xfId="1" applyNumberFormat="1" applyFont="1" applyBorder="1" applyAlignment="1">
      <alignment horizontal="right" vertical="center"/>
    </xf>
    <xf numFmtId="164" fontId="2" fillId="0" borderId="56" xfId="1" applyNumberFormat="1" applyFont="1" applyBorder="1" applyAlignment="1">
      <alignment horizontal="right" vertical="center"/>
    </xf>
    <xf numFmtId="164" fontId="2" fillId="0" borderId="62" xfId="1" applyNumberFormat="1" applyFont="1" applyBorder="1" applyAlignment="1">
      <alignment horizontal="right" vertical="center"/>
    </xf>
    <xf numFmtId="164" fontId="2" fillId="0" borderId="85" xfId="1" applyNumberFormat="1" applyFont="1" applyBorder="1" applyAlignment="1">
      <alignment horizontal="right" vertical="center"/>
    </xf>
    <xf numFmtId="164" fontId="2" fillId="0" borderId="64" xfId="1" applyNumberFormat="1" applyFont="1" applyBorder="1" applyAlignment="1">
      <alignment horizontal="right" vertical="center"/>
    </xf>
    <xf numFmtId="164" fontId="2" fillId="0" borderId="86" xfId="1" applyNumberFormat="1" applyFont="1" applyBorder="1" applyAlignment="1">
      <alignment horizontal="right" vertical="center"/>
    </xf>
    <xf numFmtId="164" fontId="3" fillId="0" borderId="66" xfId="1" applyNumberFormat="1" applyFont="1" applyBorder="1" applyAlignment="1">
      <alignment horizontal="right" vertical="center"/>
    </xf>
    <xf numFmtId="164" fontId="3" fillId="0" borderId="81" xfId="1" applyNumberFormat="1" applyFont="1" applyBorder="1" applyAlignment="1">
      <alignment horizontal="right" vertical="center"/>
    </xf>
    <xf numFmtId="4" fontId="2" fillId="0" borderId="72" xfId="0" applyNumberFormat="1" applyFont="1" applyBorder="1" applyAlignment="1">
      <alignment vertical="center"/>
    </xf>
    <xf numFmtId="4" fontId="2" fillId="0" borderId="75" xfId="0" applyNumberFormat="1"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24" xfId="0" applyFont="1" applyBorder="1" applyAlignment="1">
      <alignment vertical="center"/>
    </xf>
    <xf numFmtId="0" fontId="2" fillId="0" borderId="65" xfId="0" applyFont="1" applyBorder="1" applyAlignment="1">
      <alignment vertical="center"/>
    </xf>
    <xf numFmtId="4" fontId="2" fillId="0" borderId="72" xfId="0" applyNumberFormat="1" applyFont="1" applyBorder="1" applyAlignment="1">
      <alignment horizontal="right" vertical="center"/>
    </xf>
    <xf numFmtId="4" fontId="2" fillId="0" borderId="75" xfId="0" applyNumberFormat="1" applyFont="1" applyBorder="1" applyAlignment="1">
      <alignment horizontal="right" vertical="center"/>
    </xf>
    <xf numFmtId="4" fontId="2" fillId="0" borderId="21" xfId="0" applyNumberFormat="1" applyFont="1" applyBorder="1" applyAlignment="1">
      <alignment horizontal="right" vertical="center"/>
    </xf>
    <xf numFmtId="0" fontId="39" fillId="0" borderId="0" xfId="0" applyFont="1" applyAlignment="1">
      <alignment vertical="center"/>
    </xf>
    <xf numFmtId="0" fontId="2" fillId="0" borderId="66" xfId="0" applyFont="1" applyBorder="1" applyAlignment="1">
      <alignment vertical="center"/>
    </xf>
    <xf numFmtId="165" fontId="2" fillId="0" borderId="59" xfId="1" applyNumberFormat="1" applyFont="1" applyBorder="1" applyAlignment="1">
      <alignment vertical="center"/>
    </xf>
    <xf numFmtId="165" fontId="2" fillId="0" borderId="60" xfId="1" applyNumberFormat="1" applyFont="1" applyBorder="1" applyAlignment="1">
      <alignment vertical="center"/>
    </xf>
    <xf numFmtId="165" fontId="2" fillId="0" borderId="11" xfId="1" applyNumberFormat="1" applyFont="1" applyBorder="1" applyAlignment="1">
      <alignment vertical="center"/>
    </xf>
    <xf numFmtId="3" fontId="2" fillId="0" borderId="55" xfId="1" applyNumberFormat="1" applyFont="1" applyBorder="1" applyAlignment="1">
      <alignment vertical="center"/>
    </xf>
    <xf numFmtId="3" fontId="2" fillId="0" borderId="28" xfId="1" applyNumberFormat="1" applyFont="1" applyBorder="1" applyAlignment="1">
      <alignment vertical="center"/>
    </xf>
    <xf numFmtId="3" fontId="2" fillId="0" borderId="56" xfId="1" applyNumberFormat="1" applyFont="1" applyBorder="1" applyAlignment="1">
      <alignment vertical="center"/>
    </xf>
    <xf numFmtId="3" fontId="2" fillId="0" borderId="29" xfId="1" applyNumberFormat="1" applyFont="1" applyBorder="1" applyAlignment="1">
      <alignment vertical="center"/>
    </xf>
    <xf numFmtId="164" fontId="2" fillId="0" borderId="72" xfId="1" applyNumberFormat="1" applyFont="1" applyBorder="1" applyAlignment="1">
      <alignment horizontal="right" vertical="center"/>
    </xf>
    <xf numFmtId="164" fontId="2" fillId="0" borderId="59" xfId="1" applyNumberFormat="1" applyFont="1" applyBorder="1" applyAlignment="1">
      <alignment horizontal="right" vertical="center"/>
    </xf>
    <xf numFmtId="164" fontId="2" fillId="0" borderId="10" xfId="1" applyNumberFormat="1" applyFont="1" applyBorder="1" applyAlignment="1">
      <alignment horizontal="right" vertical="center"/>
    </xf>
    <xf numFmtId="164" fontId="2" fillId="0" borderId="60" xfId="1" applyNumberFormat="1" applyFont="1" applyBorder="1" applyAlignment="1">
      <alignment horizontal="right" vertical="center"/>
    </xf>
    <xf numFmtId="164" fontId="2" fillId="0" borderId="11" xfId="1" applyNumberFormat="1" applyFont="1" applyBorder="1" applyAlignment="1">
      <alignment horizontal="right" vertical="center"/>
    </xf>
    <xf numFmtId="0" fontId="2" fillId="0" borderId="57" xfId="0" applyFont="1" applyBorder="1" applyAlignment="1">
      <alignment vertical="center"/>
    </xf>
    <xf numFmtId="3" fontId="2" fillId="0" borderId="7" xfId="1" applyNumberFormat="1" applyFont="1" applyBorder="1" applyAlignment="1">
      <alignment vertical="center"/>
    </xf>
    <xf numFmtId="3" fontId="2" fillId="0" borderId="58" xfId="1" applyNumberFormat="1" applyFont="1" applyBorder="1" applyAlignment="1">
      <alignment vertical="center"/>
    </xf>
    <xf numFmtId="3" fontId="3" fillId="0" borderId="7" xfId="1" applyNumberFormat="1" applyFont="1" applyBorder="1" applyAlignment="1">
      <alignment vertical="center"/>
    </xf>
    <xf numFmtId="3" fontId="3" fillId="0" borderId="58" xfId="1" applyNumberFormat="1" applyFont="1" applyBorder="1" applyAlignment="1">
      <alignment vertical="center"/>
    </xf>
    <xf numFmtId="3" fontId="29" fillId="0" borderId="10" xfId="1" applyNumberFormat="1" applyFont="1" applyBorder="1" applyAlignment="1">
      <alignment vertical="center"/>
    </xf>
    <xf numFmtId="3" fontId="29" fillId="0" borderId="60" xfId="1" applyNumberFormat="1" applyFont="1" applyBorder="1" applyAlignment="1">
      <alignment vertical="center"/>
    </xf>
    <xf numFmtId="0" fontId="23" fillId="0" borderId="0" xfId="0" applyFont="1" applyAlignment="1">
      <alignment vertical="center" wrapText="1"/>
    </xf>
    <xf numFmtId="3" fontId="29" fillId="0" borderId="59" xfId="0" applyNumberFormat="1" applyFont="1" applyBorder="1" applyAlignment="1">
      <alignment vertical="center"/>
    </xf>
    <xf numFmtId="165" fontId="2" fillId="0" borderId="80" xfId="0" applyNumberFormat="1" applyFont="1" applyBorder="1" applyAlignment="1">
      <alignment vertical="center"/>
    </xf>
    <xf numFmtId="165" fontId="2" fillId="0" borderId="83" xfId="0" applyNumberFormat="1" applyFont="1" applyBorder="1" applyAlignment="1">
      <alignment vertical="center"/>
    </xf>
    <xf numFmtId="165" fontId="2" fillId="0" borderId="84" xfId="0" applyNumberFormat="1" applyFont="1" applyBorder="1" applyAlignment="1">
      <alignment vertical="center"/>
    </xf>
    <xf numFmtId="0" fontId="2" fillId="0" borderId="68" xfId="0" applyFont="1" applyBorder="1" applyAlignment="1">
      <alignment vertical="center"/>
    </xf>
    <xf numFmtId="3" fontId="2" fillId="0" borderId="59" xfId="1" applyNumberFormat="1" applyFont="1" applyBorder="1" applyAlignment="1">
      <alignment vertical="center"/>
    </xf>
    <xf numFmtId="3" fontId="2" fillId="0" borderId="10" xfId="1" applyNumberFormat="1" applyFont="1" applyBorder="1" applyAlignment="1">
      <alignment vertical="center"/>
    </xf>
    <xf numFmtId="3" fontId="2" fillId="0" borderId="60" xfId="1" applyNumberFormat="1" applyFont="1" applyBorder="1" applyAlignment="1">
      <alignment vertical="center"/>
    </xf>
    <xf numFmtId="3" fontId="2" fillId="0" borderId="11" xfId="1" applyNumberFormat="1" applyFont="1" applyBorder="1" applyAlignment="1">
      <alignment vertical="center"/>
    </xf>
    <xf numFmtId="165" fontId="3" fillId="0" borderId="59" xfId="1" applyNumberFormat="1" applyFont="1" applyBorder="1" applyAlignment="1">
      <alignment vertical="center"/>
    </xf>
    <xf numFmtId="165" fontId="3" fillId="0" borderId="10" xfId="1" applyNumberFormat="1" applyFont="1" applyBorder="1" applyAlignment="1">
      <alignment vertical="center"/>
    </xf>
    <xf numFmtId="165" fontId="3" fillId="0" borderId="60" xfId="1" applyNumberFormat="1" applyFont="1" applyBorder="1" applyAlignment="1">
      <alignment vertical="center"/>
    </xf>
    <xf numFmtId="165" fontId="3" fillId="0" borderId="11" xfId="1" applyNumberFormat="1" applyFont="1" applyBorder="1" applyAlignment="1">
      <alignment vertical="center"/>
    </xf>
    <xf numFmtId="3" fontId="3" fillId="0" borderId="7" xfId="0" applyNumberFormat="1" applyFont="1" applyBorder="1" applyAlignment="1">
      <alignment vertical="center"/>
    </xf>
    <xf numFmtId="9" fontId="2" fillId="0" borderId="59" xfId="1" applyFont="1" applyBorder="1" applyAlignment="1">
      <alignment vertical="center"/>
    </xf>
    <xf numFmtId="9" fontId="2" fillId="0" borderId="10" xfId="1" applyFont="1" applyBorder="1" applyAlignment="1">
      <alignment vertical="center"/>
    </xf>
    <xf numFmtId="4" fontId="3" fillId="0" borderId="64" xfId="0" applyNumberFormat="1" applyFont="1" applyBorder="1" applyAlignment="1">
      <alignment vertical="center"/>
    </xf>
    <xf numFmtId="4" fontId="3" fillId="0" borderId="86" xfId="0" applyNumberFormat="1" applyFont="1" applyBorder="1" applyAlignment="1">
      <alignment vertical="center"/>
    </xf>
    <xf numFmtId="165" fontId="2" fillId="0" borderId="8" xfId="0" applyNumberFormat="1" applyFont="1" applyBorder="1" applyAlignment="1">
      <alignment horizontal="right" vertical="center"/>
    </xf>
    <xf numFmtId="4" fontId="3" fillId="0" borderId="66" xfId="0" applyNumberFormat="1" applyFont="1" applyBorder="1" applyAlignment="1">
      <alignment vertical="center"/>
    </xf>
    <xf numFmtId="4" fontId="3" fillId="0" borderId="81" xfId="0" applyNumberFormat="1" applyFont="1" applyBorder="1" applyAlignment="1">
      <alignment vertical="center"/>
    </xf>
    <xf numFmtId="165" fontId="2" fillId="0" borderId="57" xfId="1" applyNumberFormat="1" applyFont="1" applyBorder="1" applyAlignment="1">
      <alignment vertical="center"/>
    </xf>
    <xf numFmtId="165" fontId="2" fillId="0" borderId="58" xfId="1" applyNumberFormat="1" applyFont="1" applyBorder="1" applyAlignment="1">
      <alignment vertical="center"/>
    </xf>
    <xf numFmtId="165" fontId="2" fillId="0" borderId="8" xfId="1" applyNumberFormat="1" applyFont="1" applyBorder="1" applyAlignment="1">
      <alignment vertical="center"/>
    </xf>
    <xf numFmtId="0" fontId="20" fillId="3" borderId="0" xfId="0" applyFont="1" applyFill="1" applyAlignment="1">
      <alignment vertical="center" wrapText="1"/>
    </xf>
    <xf numFmtId="0" fontId="2" fillId="0" borderId="68" xfId="0" applyFont="1" applyBorder="1" applyAlignment="1">
      <alignment vertical="center" wrapText="1"/>
    </xf>
    <xf numFmtId="0" fontId="2" fillId="0" borderId="80" xfId="0" applyFont="1" applyBorder="1" applyAlignment="1">
      <alignment vertical="center" wrapText="1"/>
    </xf>
    <xf numFmtId="0" fontId="2" fillId="0" borderId="64" xfId="0" applyFont="1" applyBorder="1" applyAlignment="1">
      <alignment vertical="center" wrapText="1"/>
    </xf>
    <xf numFmtId="0" fontId="2" fillId="0" borderId="86" xfId="0" applyFont="1" applyBorder="1" applyAlignment="1">
      <alignment vertical="center" wrapText="1"/>
    </xf>
    <xf numFmtId="0" fontId="2" fillId="0" borderId="66" xfId="0" applyFont="1" applyBorder="1" applyAlignment="1">
      <alignment vertical="center" wrapText="1"/>
    </xf>
    <xf numFmtId="0" fontId="2" fillId="0" borderId="81" xfId="0" applyFont="1" applyBorder="1" applyAlignment="1">
      <alignment vertical="center" wrapText="1"/>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2" fillId="0" borderId="12" xfId="0" applyFont="1" applyBorder="1" applyAlignment="1">
      <alignment vertical="center"/>
    </xf>
    <xf numFmtId="0" fontId="2" fillId="0" borderId="67" xfId="0" applyFont="1" applyBorder="1" applyAlignment="1">
      <alignment vertical="center"/>
    </xf>
    <xf numFmtId="0" fontId="2" fillId="0" borderId="13" xfId="0" applyFont="1" applyBorder="1" applyAlignment="1">
      <alignment vertical="center"/>
    </xf>
    <xf numFmtId="0" fontId="2" fillId="0" borderId="69" xfId="0" applyFont="1" applyBorder="1" applyAlignment="1">
      <alignment vertical="center"/>
    </xf>
    <xf numFmtId="3" fontId="29" fillId="0" borderId="10" xfId="0" applyNumberFormat="1" applyFont="1" applyBorder="1" applyAlignment="1">
      <alignment vertical="center"/>
    </xf>
    <xf numFmtId="3" fontId="2" fillId="0" borderId="59" xfId="1" applyNumberFormat="1" applyFont="1" applyBorder="1" applyAlignment="1">
      <alignment horizontal="right" vertical="center"/>
    </xf>
    <xf numFmtId="3" fontId="2" fillId="0" borderId="74" xfId="0" applyNumberFormat="1" applyFont="1" applyBorder="1" applyAlignment="1">
      <alignment horizontal="right" vertical="center"/>
    </xf>
    <xf numFmtId="0" fontId="44" fillId="0" borderId="0" xfId="0" applyFont="1" applyAlignment="1">
      <alignment vertical="center"/>
    </xf>
    <xf numFmtId="3" fontId="2" fillId="0" borderId="99" xfId="0" applyNumberFormat="1" applyFont="1" applyBorder="1" applyAlignment="1">
      <alignment vertical="center"/>
    </xf>
    <xf numFmtId="0" fontId="45" fillId="2" borderId="78" xfId="0" applyFont="1" applyFill="1" applyBorder="1" applyAlignment="1">
      <alignment horizontal="center" vertical="center"/>
    </xf>
    <xf numFmtId="0" fontId="45" fillId="2" borderId="79" xfId="0" applyFont="1" applyFill="1" applyBorder="1" applyAlignment="1">
      <alignment horizontal="center" vertical="center"/>
    </xf>
    <xf numFmtId="3" fontId="2" fillId="0" borderId="55" xfId="0" applyNumberFormat="1" applyFont="1" applyBorder="1" applyAlignment="1">
      <alignment horizontal="right" vertical="center"/>
    </xf>
    <xf numFmtId="3" fontId="2" fillId="0" borderId="28" xfId="0" applyNumberFormat="1" applyFont="1" applyBorder="1" applyAlignment="1">
      <alignment horizontal="right" vertical="center"/>
    </xf>
    <xf numFmtId="3" fontId="3" fillId="0" borderId="56" xfId="0" applyNumberFormat="1" applyFont="1" applyBorder="1" applyAlignment="1">
      <alignment horizontal="right" vertical="center"/>
    </xf>
    <xf numFmtId="3" fontId="2" fillId="0" borderId="107" xfId="0" applyNumberFormat="1" applyFont="1" applyBorder="1" applyAlignment="1">
      <alignment vertical="center"/>
    </xf>
    <xf numFmtId="3" fontId="2" fillId="0" borderId="108" xfId="0" applyNumberFormat="1" applyFont="1" applyBorder="1" applyAlignment="1">
      <alignment vertical="center"/>
    </xf>
    <xf numFmtId="165" fontId="2" fillId="0" borderId="86" xfId="0" applyNumberFormat="1" applyFont="1" applyBorder="1" applyAlignment="1">
      <alignment horizontal="right" vertical="center"/>
    </xf>
    <xf numFmtId="165" fontId="2" fillId="0" borderId="62" xfId="0" applyNumberFormat="1" applyFont="1" applyBorder="1" applyAlignment="1">
      <alignment horizontal="right" vertical="center"/>
    </xf>
    <xf numFmtId="0" fontId="45" fillId="2" borderId="87" xfId="0" applyFont="1" applyFill="1" applyBorder="1" applyAlignment="1">
      <alignment horizontal="center" vertical="center"/>
    </xf>
    <xf numFmtId="0" fontId="45" fillId="2" borderId="88" xfId="0" applyFont="1" applyFill="1" applyBorder="1" applyAlignment="1">
      <alignment horizontal="center" vertical="center"/>
    </xf>
    <xf numFmtId="0" fontId="45" fillId="2" borderId="33" xfId="0" applyFont="1" applyFill="1" applyBorder="1" applyAlignment="1">
      <alignment horizontal="center" vertical="center"/>
    </xf>
    <xf numFmtId="164" fontId="2" fillId="0" borderId="68" xfId="1" applyNumberFormat="1" applyFont="1" applyBorder="1" applyAlignment="1">
      <alignment horizontal="right" vertical="center"/>
    </xf>
    <xf numFmtId="164" fontId="2" fillId="0" borderId="80" xfId="1" applyNumberFormat="1" applyFont="1" applyBorder="1" applyAlignment="1">
      <alignment horizontal="right" vertical="center"/>
    </xf>
    <xf numFmtId="165" fontId="2" fillId="0" borderId="66" xfId="1" applyNumberFormat="1" applyFont="1" applyBorder="1" applyAlignment="1">
      <alignment vertical="center"/>
    </xf>
    <xf numFmtId="165" fontId="2" fillId="0" borderId="81" xfId="1" applyNumberFormat="1" applyFont="1" applyBorder="1" applyAlignment="1">
      <alignment vertical="center"/>
    </xf>
    <xf numFmtId="3" fontId="2" fillId="0" borderId="104" xfId="1" applyNumberFormat="1" applyFont="1" applyBorder="1" applyAlignment="1">
      <alignment vertical="center"/>
    </xf>
    <xf numFmtId="3" fontId="2" fillId="0" borderId="110" xfId="1" applyNumberFormat="1" applyFont="1" applyBorder="1" applyAlignment="1">
      <alignment vertical="center"/>
    </xf>
    <xf numFmtId="164" fontId="2" fillId="0" borderId="66" xfId="1" applyNumberFormat="1" applyFont="1" applyBorder="1" applyAlignment="1">
      <alignment horizontal="right" vertical="center"/>
    </xf>
    <xf numFmtId="164" fontId="2" fillId="0" borderId="81" xfId="1" applyNumberFormat="1" applyFont="1" applyBorder="1" applyAlignment="1">
      <alignment horizontal="right" vertical="center"/>
    </xf>
    <xf numFmtId="3" fontId="2" fillId="0" borderId="104" xfId="0" applyNumberFormat="1" applyFont="1" applyBorder="1" applyAlignment="1">
      <alignment vertical="center"/>
    </xf>
    <xf numFmtId="3" fontId="2" fillId="0" borderId="110" xfId="0" applyNumberFormat="1" applyFont="1" applyBorder="1" applyAlignment="1">
      <alignment vertical="center"/>
    </xf>
    <xf numFmtId="3" fontId="2" fillId="0" borderId="62" xfId="0" applyNumberFormat="1" applyFont="1" applyBorder="1" applyAlignment="1">
      <alignment vertical="center"/>
    </xf>
    <xf numFmtId="3" fontId="2" fillId="0" borderId="107" xfId="0" applyNumberFormat="1" applyFont="1" applyBorder="1" applyAlignment="1">
      <alignment horizontal="right" vertical="center"/>
    </xf>
    <xf numFmtId="165" fontId="2" fillId="0" borderId="66" xfId="0" applyNumberFormat="1" applyFont="1" applyBorder="1" applyAlignment="1">
      <alignment horizontal="right" vertical="center"/>
    </xf>
    <xf numFmtId="4" fontId="2" fillId="0" borderId="68" xfId="0" applyNumberFormat="1" applyFont="1" applyBorder="1" applyAlignment="1">
      <alignment horizontal="right" vertical="center"/>
    </xf>
    <xf numFmtId="3" fontId="3" fillId="0" borderId="104" xfId="0" applyNumberFormat="1" applyFont="1" applyBorder="1" applyAlignment="1">
      <alignment vertical="center"/>
    </xf>
    <xf numFmtId="164" fontId="3" fillId="0" borderId="104" xfId="1" applyNumberFormat="1" applyFont="1" applyBorder="1" applyAlignment="1">
      <alignment vertical="center"/>
    </xf>
    <xf numFmtId="165" fontId="2" fillId="0" borderId="46" xfId="0" applyNumberFormat="1" applyFont="1" applyBorder="1" applyAlignment="1">
      <alignment vertical="center"/>
    </xf>
    <xf numFmtId="165" fontId="2" fillId="0" borderId="47" xfId="0" applyNumberFormat="1" applyFont="1" applyBorder="1" applyAlignment="1">
      <alignment vertical="center"/>
    </xf>
    <xf numFmtId="165" fontId="3" fillId="0" borderId="66" xfId="1" applyNumberFormat="1" applyFont="1" applyBorder="1" applyAlignment="1">
      <alignment vertical="center"/>
    </xf>
    <xf numFmtId="165" fontId="3" fillId="0" borderId="81" xfId="1" applyNumberFormat="1" applyFont="1" applyBorder="1" applyAlignment="1">
      <alignment vertical="center"/>
    </xf>
    <xf numFmtId="0" fontId="45" fillId="2" borderId="89" xfId="0" applyFont="1" applyFill="1" applyBorder="1" applyAlignment="1">
      <alignment horizontal="center" vertical="center"/>
    </xf>
    <xf numFmtId="3" fontId="2" fillId="0" borderId="43" xfId="0" applyNumberFormat="1" applyFont="1" applyBorder="1" applyAlignment="1">
      <alignment horizontal="right" vertical="center"/>
    </xf>
    <xf numFmtId="0" fontId="51" fillId="0" borderId="0" xfId="0" applyFont="1" applyAlignment="1">
      <alignment vertical="center"/>
    </xf>
    <xf numFmtId="0" fontId="52" fillId="2" borderId="78" xfId="0" applyFont="1" applyFill="1" applyBorder="1" applyAlignment="1">
      <alignment horizontal="center" vertical="center"/>
    </xf>
    <xf numFmtId="0" fontId="52" fillId="2" borderId="79" xfId="0" applyFont="1" applyFill="1" applyBorder="1" applyAlignment="1">
      <alignment horizontal="center" vertical="center"/>
    </xf>
    <xf numFmtId="0" fontId="52" fillId="2" borderId="87" xfId="0" applyFont="1" applyFill="1" applyBorder="1" applyAlignment="1">
      <alignment horizontal="center" vertical="center"/>
    </xf>
    <xf numFmtId="0" fontId="52" fillId="2" borderId="88" xfId="0" applyFont="1" applyFill="1" applyBorder="1" applyAlignment="1">
      <alignment horizontal="center" vertical="center"/>
    </xf>
    <xf numFmtId="0" fontId="52" fillId="2" borderId="33" xfId="0" applyFont="1" applyFill="1" applyBorder="1" applyAlignment="1">
      <alignment horizontal="center" vertical="center"/>
    </xf>
    <xf numFmtId="165" fontId="2" fillId="0" borderId="104" xfId="0" applyNumberFormat="1" applyFont="1" applyBorder="1" applyAlignment="1">
      <alignment vertical="center"/>
    </xf>
    <xf numFmtId="165" fontId="2" fillId="0" borderId="110" xfId="0" applyNumberFormat="1" applyFont="1" applyBorder="1" applyAlignment="1">
      <alignment vertical="center"/>
    </xf>
    <xf numFmtId="0" fontId="52" fillId="2" borderId="89" xfId="0" applyFont="1" applyFill="1" applyBorder="1" applyAlignment="1">
      <alignment horizontal="center" vertical="center"/>
    </xf>
    <xf numFmtId="0" fontId="57" fillId="0" borderId="0" xfId="0" applyFont="1" applyAlignment="1">
      <alignment vertical="center"/>
    </xf>
    <xf numFmtId="0" fontId="58" fillId="2" borderId="79" xfId="0" applyFont="1" applyFill="1" applyBorder="1" applyAlignment="1">
      <alignment horizontal="center" vertical="center"/>
    </xf>
    <xf numFmtId="3" fontId="3" fillId="0" borderId="5" xfId="0" applyNumberFormat="1" applyFont="1" applyBorder="1" applyAlignment="1">
      <alignment horizontal="right" vertical="center"/>
    </xf>
    <xf numFmtId="3" fontId="3" fillId="0" borderId="8" xfId="0" applyNumberFormat="1" applyFont="1" applyBorder="1" applyAlignment="1">
      <alignment horizontal="right" vertical="center"/>
    </xf>
    <xf numFmtId="4" fontId="3" fillId="0" borderId="8" xfId="0" applyNumberFormat="1" applyFont="1" applyBorder="1" applyAlignment="1">
      <alignment horizontal="right" vertical="center"/>
    </xf>
    <xf numFmtId="3" fontId="3" fillId="0" borderId="11" xfId="0" applyNumberFormat="1" applyFont="1" applyBorder="1" applyAlignment="1">
      <alignment horizontal="right" vertical="center"/>
    </xf>
    <xf numFmtId="0" fontId="66" fillId="0" borderId="0" xfId="0" applyFont="1" applyAlignment="1">
      <alignment vertical="center"/>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3" fontId="2" fillId="0" borderId="55" xfId="0" applyNumberFormat="1" applyFont="1" applyBorder="1" applyAlignment="1">
      <alignment vertical="center" wrapText="1"/>
    </xf>
    <xf numFmtId="3" fontId="2" fillId="0" borderId="57" xfId="0" applyNumberFormat="1" applyFont="1" applyBorder="1" applyAlignment="1">
      <alignment vertical="center" wrapText="1"/>
    </xf>
    <xf numFmtId="3" fontId="2" fillId="0" borderId="59" xfId="0" applyNumberFormat="1" applyFont="1" applyBorder="1" applyAlignment="1">
      <alignment vertical="center" wrapText="1"/>
    </xf>
    <xf numFmtId="164" fontId="2" fillId="0" borderId="56" xfId="1" applyNumberFormat="1" applyFont="1" applyBorder="1" applyAlignment="1">
      <alignment vertical="center" wrapText="1"/>
    </xf>
    <xf numFmtId="164" fontId="2" fillId="0" borderId="58" xfId="1" applyNumberFormat="1" applyFont="1" applyBorder="1" applyAlignment="1">
      <alignment vertical="center" wrapText="1"/>
    </xf>
    <xf numFmtId="164" fontId="2" fillId="0" borderId="60" xfId="1" applyNumberFormat="1" applyFont="1" applyBorder="1" applyAlignment="1">
      <alignment vertical="center" wrapText="1"/>
    </xf>
    <xf numFmtId="3" fontId="2" fillId="0" borderId="55" xfId="0" applyNumberFormat="1" applyFont="1" applyBorder="1" applyAlignment="1">
      <alignment horizontal="right" vertical="center" wrapText="1"/>
    </xf>
    <xf numFmtId="164" fontId="2" fillId="0" borderId="56" xfId="1" applyNumberFormat="1" applyFont="1" applyBorder="1" applyAlignment="1">
      <alignment horizontal="right" vertical="center" wrapText="1"/>
    </xf>
    <xf numFmtId="3" fontId="2" fillId="0" borderId="27" xfId="0" applyNumberFormat="1" applyFont="1" applyBorder="1" applyAlignment="1">
      <alignment horizontal="right" vertical="center" wrapText="1"/>
    </xf>
    <xf numFmtId="3" fontId="2" fillId="0" borderId="57" xfId="0" applyNumberFormat="1" applyFont="1" applyBorder="1" applyAlignment="1">
      <alignment horizontal="right" vertical="center" wrapText="1"/>
    </xf>
    <xf numFmtId="164" fontId="2" fillId="0" borderId="58" xfId="1"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3" fillId="0" borderId="59" xfId="0" applyNumberFormat="1" applyFont="1" applyBorder="1" applyAlignment="1">
      <alignment horizontal="right" vertical="center" wrapText="1"/>
    </xf>
    <xf numFmtId="164" fontId="3" fillId="0" borderId="60" xfId="1"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3" fontId="2" fillId="0" borderId="14" xfId="0" applyNumberFormat="1" applyFont="1" applyBorder="1" applyAlignment="1">
      <alignment vertical="center"/>
    </xf>
    <xf numFmtId="3" fontId="29" fillId="0" borderId="73" xfId="0" applyNumberFormat="1" applyFont="1" applyBorder="1" applyAlignment="1">
      <alignment vertical="center"/>
    </xf>
    <xf numFmtId="3" fontId="29" fillId="0" borderId="39" xfId="0" applyNumberFormat="1" applyFont="1" applyBorder="1" applyAlignment="1">
      <alignment vertical="center"/>
    </xf>
    <xf numFmtId="3" fontId="29" fillId="0" borderId="76" xfId="0" applyNumberFormat="1" applyFont="1" applyBorder="1" applyAlignment="1">
      <alignment vertical="center"/>
    </xf>
    <xf numFmtId="3" fontId="29" fillId="0" borderId="38" xfId="0" applyNumberFormat="1" applyFont="1" applyBorder="1" applyAlignment="1">
      <alignment vertical="center"/>
    </xf>
    <xf numFmtId="165" fontId="2" fillId="0" borderId="68" xfId="0" applyNumberFormat="1" applyFont="1" applyBorder="1" applyAlignment="1">
      <alignment horizontal="right" vertical="center"/>
    </xf>
    <xf numFmtId="165" fontId="2" fillId="0" borderId="80" xfId="0" applyNumberFormat="1" applyFont="1" applyBorder="1" applyAlignment="1">
      <alignment horizontal="right"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33" xfId="0" applyFont="1" applyFill="1" applyBorder="1" applyAlignment="1">
      <alignment horizontal="center" vertical="center"/>
    </xf>
    <xf numFmtId="164" fontId="2" fillId="0" borderId="92" xfId="0" applyNumberFormat="1" applyFont="1" applyBorder="1" applyAlignment="1">
      <alignment vertical="center"/>
    </xf>
    <xf numFmtId="164" fontId="2" fillId="0" borderId="94" xfId="0" applyNumberFormat="1" applyFont="1" applyBorder="1" applyAlignment="1">
      <alignment vertical="center"/>
    </xf>
    <xf numFmtId="164" fontId="2" fillId="0" borderId="16" xfId="0" applyNumberFormat="1" applyFont="1" applyBorder="1" applyAlignment="1">
      <alignment vertical="center"/>
    </xf>
    <xf numFmtId="164" fontId="2" fillId="0" borderId="68" xfId="1" applyNumberFormat="1" applyFont="1" applyBorder="1" applyAlignment="1">
      <alignment vertical="center"/>
    </xf>
    <xf numFmtId="0" fontId="2" fillId="0" borderId="59" xfId="0" applyFont="1" applyBorder="1" applyAlignment="1">
      <alignment vertical="center"/>
    </xf>
    <xf numFmtId="0" fontId="4" fillId="2" borderId="89" xfId="0" applyFont="1" applyFill="1" applyBorder="1" applyAlignment="1">
      <alignment horizontal="center" vertical="center"/>
    </xf>
    <xf numFmtId="4" fontId="2" fillId="0" borderId="107" xfId="0" applyNumberFormat="1" applyFont="1" applyBorder="1" applyAlignment="1">
      <alignment horizontal="right" vertical="center"/>
    </xf>
    <xf numFmtId="0" fontId="72" fillId="0" borderId="0" xfId="0" applyFont="1" applyAlignment="1">
      <alignment vertical="center"/>
    </xf>
    <xf numFmtId="0" fontId="2" fillId="0" borderId="0" xfId="0" applyFont="1" applyAlignment="1">
      <alignment horizontal="left" vertical="center" wrapText="1"/>
    </xf>
    <xf numFmtId="0" fontId="20" fillId="3" borderId="0" xfId="0" applyFont="1" applyFill="1" applyAlignment="1">
      <alignment horizontal="left" vertical="center" wrapText="1"/>
    </xf>
    <xf numFmtId="3" fontId="3" fillId="0" borderId="60" xfId="0" applyNumberFormat="1" applyFont="1" applyBorder="1" applyAlignment="1">
      <alignment horizontal="right" vertical="center"/>
    </xf>
    <xf numFmtId="164" fontId="2" fillId="0" borderId="71" xfId="1" applyNumberFormat="1" applyFont="1" applyBorder="1" applyAlignment="1">
      <alignment horizontal="right" vertical="center"/>
    </xf>
    <xf numFmtId="164" fontId="2" fillId="0" borderId="90" xfId="1" applyNumberFormat="1" applyFont="1" applyBorder="1" applyAlignment="1">
      <alignment horizontal="right" vertical="center"/>
    </xf>
    <xf numFmtId="4" fontId="3" fillId="0" borderId="58" xfId="0" applyNumberFormat="1" applyFont="1" applyBorder="1" applyAlignment="1">
      <alignment horizontal="right" vertical="center"/>
    </xf>
    <xf numFmtId="3" fontId="3" fillId="0" borderId="58" xfId="0" applyNumberFormat="1" applyFont="1" applyBorder="1" applyAlignment="1">
      <alignment horizontal="right" vertical="center"/>
    </xf>
    <xf numFmtId="3" fontId="3" fillId="0" borderId="74" xfId="0" applyNumberFormat="1" applyFont="1" applyBorder="1" applyAlignment="1">
      <alignment horizontal="right" vertical="center"/>
    </xf>
    <xf numFmtId="0" fontId="5" fillId="2" borderId="84"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83" xfId="0" applyFont="1" applyFill="1" applyBorder="1" applyAlignment="1">
      <alignment horizontal="center" vertical="center" wrapText="1"/>
    </xf>
    <xf numFmtId="3" fontId="2" fillId="0" borderId="37" xfId="0" applyNumberFormat="1" applyFont="1" applyBorder="1" applyAlignment="1">
      <alignment horizontal="right" vertical="center"/>
    </xf>
    <xf numFmtId="3" fontId="3" fillId="0" borderId="21" xfId="0" applyNumberFormat="1" applyFont="1" applyBorder="1" applyAlignment="1">
      <alignment horizontal="right" vertical="center"/>
    </xf>
    <xf numFmtId="3" fontId="2" fillId="0" borderId="72" xfId="0" applyNumberFormat="1" applyFont="1" applyBorder="1" applyAlignment="1">
      <alignment horizontal="right" vertical="center"/>
    </xf>
    <xf numFmtId="3" fontId="3" fillId="0" borderId="75" xfId="0" applyNumberFormat="1" applyFont="1" applyBorder="1" applyAlignment="1">
      <alignment horizontal="right" vertical="center"/>
    </xf>
    <xf numFmtId="3" fontId="2" fillId="0" borderId="92" xfId="0" applyNumberFormat="1" applyFont="1" applyBorder="1" applyAlignment="1">
      <alignment horizontal="right" vertical="center"/>
    </xf>
    <xf numFmtId="3" fontId="2" fillId="0" borderId="75" xfId="0" applyNumberFormat="1" applyFont="1" applyBorder="1" applyAlignment="1">
      <alignment horizontal="right" vertical="center"/>
    </xf>
    <xf numFmtId="3" fontId="2" fillId="0" borderId="94" xfId="0" applyNumberFormat="1" applyFont="1" applyBorder="1" applyAlignment="1">
      <alignment horizontal="right" vertical="center"/>
    </xf>
    <xf numFmtId="0" fontId="45" fillId="2" borderId="83" xfId="0" applyFont="1" applyFill="1" applyBorder="1" applyAlignment="1">
      <alignment horizontal="center" vertical="center"/>
    </xf>
    <xf numFmtId="0" fontId="45" fillId="2" borderId="84" xfId="0" applyFont="1" applyFill="1" applyBorder="1" applyAlignment="1">
      <alignment horizontal="center" vertical="center"/>
    </xf>
    <xf numFmtId="0" fontId="45" fillId="2" borderId="73" xfId="0" applyFont="1" applyFill="1" applyBorder="1" applyAlignment="1">
      <alignment horizontal="center" vertical="center" wrapText="1"/>
    </xf>
    <xf numFmtId="0" fontId="45" fillId="2" borderId="39" xfId="0" applyFont="1" applyFill="1" applyBorder="1" applyAlignment="1">
      <alignment horizontal="center" vertical="center" wrapText="1"/>
    </xf>
    <xf numFmtId="0" fontId="45" fillId="2" borderId="38" xfId="0" applyFont="1" applyFill="1" applyBorder="1" applyAlignment="1">
      <alignment horizontal="center" vertical="center" wrapText="1"/>
    </xf>
    <xf numFmtId="0" fontId="45" fillId="2" borderId="76" xfId="0" applyFont="1" applyFill="1" applyBorder="1" applyAlignment="1">
      <alignment horizontal="center" vertical="center" wrapText="1"/>
    </xf>
    <xf numFmtId="0" fontId="45" fillId="2" borderId="104" xfId="0" applyFont="1" applyFill="1" applyBorder="1" applyAlignment="1">
      <alignment horizontal="center" vertical="center"/>
    </xf>
    <xf numFmtId="0" fontId="52" fillId="2" borderId="73" xfId="0" applyFont="1" applyFill="1" applyBorder="1" applyAlignment="1">
      <alignment horizontal="center" vertical="center" wrapText="1"/>
    </xf>
    <xf numFmtId="0" fontId="52" fillId="2" borderId="39" xfId="0" applyFont="1" applyFill="1" applyBorder="1" applyAlignment="1">
      <alignment horizontal="center" vertical="center" wrapText="1"/>
    </xf>
    <xf numFmtId="0" fontId="52" fillId="2" borderId="38" xfId="0" applyFont="1" applyFill="1" applyBorder="1" applyAlignment="1">
      <alignment horizontal="center" vertical="center" wrapText="1"/>
    </xf>
    <xf numFmtId="0" fontId="52" fillId="2" borderId="76" xfId="0" applyFont="1" applyFill="1" applyBorder="1" applyAlignment="1">
      <alignment horizontal="center" vertical="center" wrapText="1"/>
    </xf>
    <xf numFmtId="0" fontId="43" fillId="0" borderId="0" xfId="0" applyFont="1" applyAlignment="1">
      <alignment horizontal="left" vertical="center" wrapText="1"/>
    </xf>
    <xf numFmtId="0" fontId="43" fillId="0" borderId="2" xfId="0" applyFont="1" applyBorder="1" applyAlignment="1">
      <alignment vertical="center"/>
    </xf>
    <xf numFmtId="3" fontId="3" fillId="0" borderId="72" xfId="0" applyNumberFormat="1" applyFont="1" applyBorder="1" applyAlignment="1">
      <alignment vertical="center"/>
    </xf>
    <xf numFmtId="3" fontId="3" fillId="0" borderId="37" xfId="0" applyNumberFormat="1" applyFont="1" applyBorder="1" applyAlignment="1">
      <alignment vertical="center"/>
    </xf>
    <xf numFmtId="3" fontId="3" fillId="0" borderId="75" xfId="0" applyNumberFormat="1" applyFont="1" applyBorder="1" applyAlignment="1">
      <alignment vertical="center"/>
    </xf>
    <xf numFmtId="3" fontId="3" fillId="0" borderId="21" xfId="0" applyNumberFormat="1" applyFont="1" applyBorder="1" applyAlignment="1">
      <alignment vertical="center"/>
    </xf>
    <xf numFmtId="3" fontId="3" fillId="0" borderId="23" xfId="0" applyNumberFormat="1" applyFont="1" applyBorder="1" applyAlignment="1">
      <alignment vertical="center"/>
    </xf>
    <xf numFmtId="0" fontId="7" fillId="2" borderId="87"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87" xfId="0" applyFont="1" applyFill="1" applyBorder="1" applyAlignment="1">
      <alignment horizontal="center" vertical="center" wrapText="1"/>
    </xf>
    <xf numFmtId="0" fontId="7" fillId="2" borderId="8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3" fillId="0" borderId="26" xfId="0" applyFont="1" applyBorder="1" applyAlignment="1">
      <alignment vertical="center"/>
    </xf>
    <xf numFmtId="164" fontId="3" fillId="0" borderId="72" xfId="1" applyNumberFormat="1" applyFont="1" applyBorder="1" applyAlignment="1">
      <alignment vertical="center"/>
    </xf>
    <xf numFmtId="164" fontId="3" fillId="0" borderId="37" xfId="1" applyNumberFormat="1" applyFont="1" applyBorder="1" applyAlignment="1">
      <alignment vertical="center"/>
    </xf>
    <xf numFmtId="164" fontId="3" fillId="0" borderId="75" xfId="1" applyNumberFormat="1" applyFont="1" applyBorder="1" applyAlignment="1">
      <alignment vertical="center"/>
    </xf>
    <xf numFmtId="3" fontId="29" fillId="0" borderId="71" xfId="1" applyNumberFormat="1" applyFont="1" applyBorder="1" applyAlignment="1">
      <alignment vertical="center"/>
    </xf>
    <xf numFmtId="164" fontId="2" fillId="0" borderId="115" xfId="1" applyNumberFormat="1" applyFont="1" applyBorder="1" applyAlignment="1">
      <alignment vertical="center"/>
    </xf>
    <xf numFmtId="164" fontId="2" fillId="0" borderId="93" xfId="1" applyNumberFormat="1" applyFont="1" applyBorder="1" applyAlignment="1">
      <alignment vertical="center"/>
    </xf>
    <xf numFmtId="164" fontId="2" fillId="0" borderId="116" xfId="1" applyNumberFormat="1" applyFont="1" applyBorder="1" applyAlignment="1">
      <alignment vertical="center"/>
    </xf>
    <xf numFmtId="0" fontId="6" fillId="0" borderId="0" xfId="0" applyFont="1" applyAlignment="1">
      <alignment horizontal="left" vertical="center"/>
    </xf>
    <xf numFmtId="0" fontId="23" fillId="0" borderId="32" xfId="0" applyFont="1" applyBorder="1" applyAlignment="1">
      <alignment vertical="center" wrapText="1"/>
    </xf>
    <xf numFmtId="3" fontId="3" fillId="0" borderId="94" xfId="0" applyNumberFormat="1" applyFont="1" applyBorder="1" applyAlignment="1">
      <alignment vertical="center"/>
    </xf>
    <xf numFmtId="3" fontId="3" fillId="0" borderId="16" xfId="0" applyNumberFormat="1" applyFont="1" applyBorder="1" applyAlignment="1">
      <alignment vertical="center"/>
    </xf>
    <xf numFmtId="0" fontId="8" fillId="2" borderId="87"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87" xfId="0" applyFont="1" applyFill="1" applyBorder="1" applyAlignment="1">
      <alignment horizontal="center" vertical="center" wrapText="1"/>
    </xf>
    <xf numFmtId="0" fontId="8" fillId="2" borderId="88" xfId="0" applyFont="1" applyFill="1" applyBorder="1" applyAlignment="1">
      <alignment horizontal="center" vertical="center" wrapText="1"/>
    </xf>
    <xf numFmtId="0" fontId="8" fillId="2" borderId="33" xfId="0" applyFont="1" applyFill="1" applyBorder="1" applyAlignment="1">
      <alignment horizontal="center" vertical="center" wrapText="1"/>
    </xf>
    <xf numFmtId="165" fontId="3" fillId="0" borderId="72" xfId="0" applyNumberFormat="1" applyFont="1" applyBorder="1" applyAlignment="1">
      <alignment vertical="center"/>
    </xf>
    <xf numFmtId="165" fontId="3" fillId="0" borderId="37" xfId="0" applyNumberFormat="1" applyFont="1" applyBorder="1" applyAlignment="1">
      <alignment vertical="center"/>
    </xf>
    <xf numFmtId="165" fontId="3" fillId="0" borderId="75" xfId="0" applyNumberFormat="1" applyFont="1" applyBorder="1" applyAlignment="1">
      <alignment vertical="center"/>
    </xf>
    <xf numFmtId="165" fontId="3" fillId="0" borderId="21" xfId="0" applyNumberFormat="1" applyFont="1" applyBorder="1" applyAlignment="1">
      <alignment vertical="center"/>
    </xf>
    <xf numFmtId="165" fontId="2" fillId="0" borderId="72" xfId="0" applyNumberFormat="1" applyFont="1" applyBorder="1" applyAlignment="1">
      <alignment vertical="center"/>
    </xf>
    <xf numFmtId="165" fontId="2" fillId="0" borderId="37" xfId="0" applyNumberFormat="1" applyFont="1" applyBorder="1" applyAlignment="1">
      <alignment vertical="center"/>
    </xf>
    <xf numFmtId="165" fontId="2" fillId="0" borderId="75" xfId="0" applyNumberFormat="1" applyFont="1" applyBorder="1" applyAlignment="1">
      <alignment vertical="center"/>
    </xf>
    <xf numFmtId="165" fontId="2" fillId="0" borderId="92" xfId="0" applyNumberFormat="1" applyFont="1" applyBorder="1" applyAlignment="1">
      <alignment horizontal="right" vertical="center"/>
    </xf>
    <xf numFmtId="165" fontId="2" fillId="0" borderId="15" xfId="0" applyNumberFormat="1" applyFont="1" applyBorder="1" applyAlignment="1">
      <alignment horizontal="right" vertical="center"/>
    </xf>
    <xf numFmtId="3" fontId="3" fillId="0" borderId="94" xfId="0" applyNumberFormat="1" applyFont="1" applyBorder="1" applyAlignment="1">
      <alignment horizontal="right" vertical="center"/>
    </xf>
    <xf numFmtId="0" fontId="8" fillId="2" borderId="89" xfId="0" applyFont="1" applyFill="1" applyBorder="1" applyAlignment="1">
      <alignment horizontal="center" vertical="center"/>
    </xf>
    <xf numFmtId="3" fontId="2" fillId="0" borderId="15" xfId="0" applyNumberFormat="1" applyFont="1" applyBorder="1" applyAlignment="1">
      <alignment horizontal="right" vertical="center"/>
    </xf>
    <xf numFmtId="0" fontId="23" fillId="0" borderId="0" xfId="0" applyFont="1" applyAlignment="1">
      <alignment vertical="center"/>
    </xf>
    <xf numFmtId="0" fontId="9" fillId="2" borderId="87" xfId="0" applyFont="1" applyFill="1" applyBorder="1" applyAlignment="1">
      <alignment horizontal="center" vertical="center"/>
    </xf>
    <xf numFmtId="0" fontId="9" fillId="2" borderId="8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87"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3" fillId="0" borderId="101" xfId="1" applyNumberFormat="1" applyFont="1" applyBorder="1" applyAlignment="1">
      <alignment vertical="center"/>
    </xf>
    <xf numFmtId="164" fontId="3" fillId="0" borderId="102" xfId="1" applyNumberFormat="1" applyFont="1" applyBorder="1" applyAlignment="1">
      <alignment vertical="center"/>
    </xf>
    <xf numFmtId="164" fontId="3" fillId="0" borderId="19" xfId="1" applyNumberFormat="1" applyFont="1" applyBorder="1" applyAlignment="1">
      <alignment vertical="center"/>
    </xf>
    <xf numFmtId="0" fontId="36" fillId="2" borderId="101"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102" xfId="0" applyFont="1" applyFill="1" applyBorder="1" applyAlignment="1">
      <alignment horizontal="center" vertical="center"/>
    </xf>
    <xf numFmtId="0" fontId="36" fillId="2" borderId="19" xfId="0" applyFont="1" applyFill="1" applyBorder="1" applyAlignment="1">
      <alignment horizontal="center" vertical="center"/>
    </xf>
    <xf numFmtId="0" fontId="9" fillId="2" borderId="89" xfId="0" applyFont="1" applyFill="1" applyBorder="1" applyAlignment="1">
      <alignment horizontal="center" vertical="center"/>
    </xf>
    <xf numFmtId="3" fontId="2" fillId="0" borderId="15" xfId="1" applyNumberFormat="1" applyFont="1" applyBorder="1" applyAlignment="1">
      <alignment vertical="center"/>
    </xf>
    <xf numFmtId="3" fontId="2" fillId="0" borderId="94" xfId="1" applyNumberFormat="1" applyFont="1" applyBorder="1" applyAlignment="1">
      <alignment vertical="center"/>
    </xf>
    <xf numFmtId="0" fontId="9" fillId="2" borderId="84" xfId="0" applyFont="1" applyFill="1" applyBorder="1" applyAlignment="1">
      <alignment horizontal="center" vertical="center" wrapText="1"/>
    </xf>
    <xf numFmtId="0" fontId="9" fillId="2" borderId="83" xfId="0" applyFont="1" applyFill="1" applyBorder="1" applyAlignment="1">
      <alignment horizontal="center" vertical="center" wrapText="1"/>
    </xf>
    <xf numFmtId="0" fontId="10" fillId="2" borderId="87"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89" xfId="0" applyFont="1" applyFill="1" applyBorder="1" applyAlignment="1">
      <alignment horizontal="center" vertical="center"/>
    </xf>
    <xf numFmtId="3" fontId="29" fillId="0" borderId="71" xfId="0" applyNumberFormat="1" applyFont="1" applyBorder="1" applyAlignment="1">
      <alignment vertical="center"/>
    </xf>
    <xf numFmtId="3" fontId="2" fillId="0" borderId="71" xfId="0" applyNumberFormat="1" applyFont="1" applyBorder="1" applyAlignment="1">
      <alignment horizontal="right" vertical="center"/>
    </xf>
    <xf numFmtId="164" fontId="2" fillId="0" borderId="80" xfId="1" applyNumberFormat="1" applyFont="1" applyBorder="1" applyAlignment="1">
      <alignment vertical="center"/>
    </xf>
    <xf numFmtId="164" fontId="2" fillId="0" borderId="92" xfId="0" applyNumberFormat="1" applyFont="1" applyBorder="1" applyAlignment="1">
      <alignment horizontal="right" vertical="center"/>
    </xf>
    <xf numFmtId="164" fontId="2" fillId="0" borderId="94" xfId="0" applyNumberFormat="1" applyFont="1" applyBorder="1" applyAlignment="1">
      <alignment horizontal="right" vertical="center"/>
    </xf>
    <xf numFmtId="0" fontId="11" fillId="2" borderId="87"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33" xfId="0" applyFont="1" applyFill="1" applyBorder="1" applyAlignment="1">
      <alignment horizontal="center" vertical="center"/>
    </xf>
    <xf numFmtId="0" fontId="63" fillId="2" borderId="0" xfId="0" applyFont="1" applyFill="1" applyAlignment="1">
      <alignment horizontal="center" vertical="center"/>
    </xf>
    <xf numFmtId="165" fontId="2" fillId="0" borderId="16" xfId="0" applyNumberFormat="1" applyFont="1" applyBorder="1" applyAlignment="1">
      <alignment horizontal="right" vertical="center"/>
    </xf>
    <xf numFmtId="165" fontId="3" fillId="0" borderId="21" xfId="0" applyNumberFormat="1" applyFont="1" applyBorder="1" applyAlignment="1">
      <alignment horizontal="right" vertical="center"/>
    </xf>
    <xf numFmtId="0" fontId="7" fillId="2" borderId="89" xfId="0" applyFont="1" applyFill="1" applyBorder="1" applyAlignment="1">
      <alignment horizontal="center" vertical="center" wrapText="1"/>
    </xf>
    <xf numFmtId="165" fontId="2" fillId="0" borderId="0" xfId="0" applyNumberFormat="1" applyFont="1" applyAlignment="1">
      <alignment vertical="center"/>
    </xf>
    <xf numFmtId="164" fontId="14" fillId="0" borderId="0" xfId="1" applyNumberFormat="1" applyFont="1" applyAlignment="1">
      <alignment vertical="center"/>
    </xf>
    <xf numFmtId="164" fontId="2" fillId="0" borderId="0" xfId="1" applyNumberFormat="1" applyFont="1" applyAlignment="1">
      <alignment vertical="center"/>
    </xf>
    <xf numFmtId="164" fontId="14" fillId="0" borderId="0" xfId="0" applyNumberFormat="1" applyFont="1" applyAlignment="1">
      <alignment vertical="center"/>
    </xf>
    <xf numFmtId="165" fontId="3" fillId="0" borderId="80" xfId="0" applyNumberFormat="1" applyFont="1" applyBorder="1" applyAlignment="1">
      <alignment horizontal="right" vertical="center"/>
    </xf>
    <xf numFmtId="165" fontId="3" fillId="0" borderId="86" xfId="0" applyNumberFormat="1" applyFont="1" applyBorder="1" applyAlignment="1">
      <alignment horizontal="right" vertical="center"/>
    </xf>
    <xf numFmtId="165" fontId="3" fillId="0" borderId="66" xfId="0" applyNumberFormat="1" applyFont="1" applyBorder="1" applyAlignment="1">
      <alignment horizontal="right" vertical="center"/>
    </xf>
    <xf numFmtId="165" fontId="3" fillId="0" borderId="81" xfId="0" applyNumberFormat="1" applyFont="1" applyBorder="1" applyAlignment="1">
      <alignment horizontal="right" vertical="center"/>
    </xf>
    <xf numFmtId="165" fontId="2" fillId="0" borderId="101" xfId="0" applyNumberFormat="1" applyFont="1" applyBorder="1" applyAlignment="1">
      <alignment vertical="center"/>
    </xf>
    <xf numFmtId="165" fontId="2" fillId="0" borderId="19" xfId="0" applyNumberFormat="1" applyFont="1" applyBorder="1" applyAlignment="1">
      <alignment vertical="center"/>
    </xf>
    <xf numFmtId="10" fontId="14" fillId="0" borderId="0" xfId="0" applyNumberFormat="1" applyFont="1" applyAlignment="1">
      <alignment vertical="center"/>
    </xf>
    <xf numFmtId="165" fontId="3" fillId="0" borderId="11" xfId="1" applyNumberFormat="1" applyFont="1" applyFill="1" applyBorder="1" applyAlignment="1">
      <alignment vertical="center"/>
    </xf>
    <xf numFmtId="3" fontId="3" fillId="0" borderId="16" xfId="0" applyNumberFormat="1" applyFont="1" applyBorder="1" applyAlignment="1">
      <alignment horizontal="right" vertical="center"/>
    </xf>
    <xf numFmtId="0" fontId="2" fillId="0" borderId="0" xfId="0" applyFont="1" applyAlignment="1">
      <alignment horizontal="left" wrapText="1"/>
    </xf>
    <xf numFmtId="0" fontId="12" fillId="2" borderId="73"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8" xfId="0" applyFont="1" applyFill="1" applyBorder="1" applyAlignment="1">
      <alignment horizontal="center" vertical="center"/>
    </xf>
    <xf numFmtId="0" fontId="14" fillId="5" borderId="0" xfId="0" applyFont="1" applyFill="1" applyAlignment="1">
      <alignment vertical="center"/>
    </xf>
    <xf numFmtId="164" fontId="2" fillId="0" borderId="62" xfId="1" applyNumberFormat="1" applyFont="1" applyFill="1" applyBorder="1" applyAlignment="1">
      <alignment vertical="center"/>
    </xf>
    <xf numFmtId="164" fontId="2" fillId="0" borderId="85" xfId="1" applyNumberFormat="1" applyFont="1" applyFill="1" applyBorder="1" applyAlignment="1">
      <alignment vertical="center"/>
    </xf>
    <xf numFmtId="164" fontId="2" fillId="0" borderId="66" xfId="1" applyNumberFormat="1" applyFont="1" applyFill="1" applyBorder="1" applyAlignment="1">
      <alignment vertical="center"/>
    </xf>
    <xf numFmtId="164" fontId="2" fillId="0" borderId="81" xfId="1" applyNumberFormat="1" applyFont="1" applyFill="1" applyBorder="1" applyAlignment="1">
      <alignment vertical="center"/>
    </xf>
    <xf numFmtId="164" fontId="2" fillId="0" borderId="64" xfId="1" applyNumberFormat="1" applyFont="1" applyFill="1" applyBorder="1" applyAlignment="1">
      <alignment vertical="center"/>
    </xf>
    <xf numFmtId="164" fontId="2" fillId="0" borderId="86" xfId="1" applyNumberFormat="1" applyFont="1" applyFill="1" applyBorder="1" applyAlignment="1">
      <alignment vertical="center"/>
    </xf>
    <xf numFmtId="164" fontId="2" fillId="0" borderId="71" xfId="1" applyNumberFormat="1" applyFont="1" applyFill="1" applyBorder="1" applyAlignment="1">
      <alignment vertical="center"/>
    </xf>
    <xf numFmtId="164" fontId="2" fillId="0" borderId="90" xfId="1" applyNumberFormat="1" applyFont="1" applyFill="1" applyBorder="1" applyAlignment="1">
      <alignment vertical="center"/>
    </xf>
    <xf numFmtId="164" fontId="2" fillId="0" borderId="64" xfId="1" applyNumberFormat="1" applyFont="1" applyFill="1" applyBorder="1" applyAlignment="1">
      <alignment horizontal="right" vertical="center"/>
    </xf>
    <xf numFmtId="164" fontId="2" fillId="0" borderId="86" xfId="1" applyNumberFormat="1" applyFont="1" applyFill="1" applyBorder="1" applyAlignment="1">
      <alignment horizontal="right" vertical="center"/>
    </xf>
    <xf numFmtId="164" fontId="2" fillId="0" borderId="55" xfId="1" applyNumberFormat="1" applyFont="1" applyFill="1" applyBorder="1" applyAlignment="1">
      <alignment vertical="center"/>
    </xf>
    <xf numFmtId="164" fontId="2" fillId="0" borderId="28" xfId="1" applyNumberFormat="1" applyFont="1" applyFill="1" applyBorder="1" applyAlignment="1">
      <alignment vertical="center"/>
    </xf>
    <xf numFmtId="164" fontId="2" fillId="0" borderId="56" xfId="1" applyNumberFormat="1" applyFont="1" applyFill="1" applyBorder="1" applyAlignment="1">
      <alignment vertical="center"/>
    </xf>
    <xf numFmtId="164" fontId="2" fillId="0" borderId="29" xfId="1" applyNumberFormat="1" applyFont="1" applyFill="1" applyBorder="1" applyAlignment="1">
      <alignment vertical="center"/>
    </xf>
    <xf numFmtId="164" fontId="2" fillId="0" borderId="59" xfId="1" applyNumberFormat="1" applyFont="1" applyFill="1" applyBorder="1" applyAlignment="1">
      <alignment vertical="center"/>
    </xf>
    <xf numFmtId="164" fontId="2" fillId="0" borderId="10" xfId="1" applyNumberFormat="1" applyFont="1" applyFill="1" applyBorder="1" applyAlignment="1">
      <alignment vertical="center"/>
    </xf>
    <xf numFmtId="164" fontId="2" fillId="0" borderId="60" xfId="1" applyNumberFormat="1" applyFont="1" applyFill="1" applyBorder="1" applyAlignment="1">
      <alignment vertical="center"/>
    </xf>
    <xf numFmtId="164" fontId="2" fillId="0" borderId="11" xfId="1" applyNumberFormat="1" applyFont="1" applyFill="1" applyBorder="1" applyAlignment="1">
      <alignment vertical="center"/>
    </xf>
    <xf numFmtId="164" fontId="2" fillId="0" borderId="55" xfId="1" applyNumberFormat="1" applyFont="1" applyFill="1" applyBorder="1" applyAlignment="1">
      <alignment horizontal="right" vertical="center"/>
    </xf>
    <xf numFmtId="164" fontId="2" fillId="0" borderId="28" xfId="1" applyNumberFormat="1" applyFont="1" applyFill="1" applyBorder="1" applyAlignment="1">
      <alignment horizontal="right" vertical="center"/>
    </xf>
    <xf numFmtId="164" fontId="2" fillId="0" borderId="56" xfId="1" applyNumberFormat="1" applyFont="1" applyFill="1" applyBorder="1" applyAlignment="1">
      <alignment horizontal="right" vertical="center"/>
    </xf>
    <xf numFmtId="164" fontId="2" fillId="0" borderId="29" xfId="1" applyNumberFormat="1" applyFont="1" applyFill="1" applyBorder="1" applyAlignment="1">
      <alignment horizontal="right" vertical="center"/>
    </xf>
    <xf numFmtId="164" fontId="2" fillId="0" borderId="57" xfId="1" applyNumberFormat="1" applyFont="1" applyFill="1" applyBorder="1" applyAlignment="1">
      <alignment horizontal="right" vertical="center"/>
    </xf>
    <xf numFmtId="164" fontId="2" fillId="0" borderId="7" xfId="1" applyNumberFormat="1" applyFont="1" applyFill="1" applyBorder="1" applyAlignment="1">
      <alignment horizontal="right" vertical="center"/>
    </xf>
    <xf numFmtId="164" fontId="2" fillId="0" borderId="58" xfId="1" applyNumberFormat="1" applyFont="1" applyFill="1" applyBorder="1" applyAlignment="1">
      <alignment horizontal="right" vertical="center"/>
    </xf>
    <xf numFmtId="164" fontId="2" fillId="0" borderId="8" xfId="1" applyNumberFormat="1" applyFont="1" applyFill="1" applyBorder="1" applyAlignment="1">
      <alignment horizontal="right" vertical="center"/>
    </xf>
    <xf numFmtId="164" fontId="2" fillId="0" borderId="7" xfId="1" applyNumberFormat="1" applyFont="1" applyFill="1" applyBorder="1" applyAlignment="1">
      <alignment vertical="center"/>
    </xf>
    <xf numFmtId="4" fontId="2" fillId="0" borderId="64" xfId="0" applyNumberFormat="1" applyFont="1" applyBorder="1" applyAlignment="1">
      <alignment horizontal="right" vertical="center"/>
    </xf>
    <xf numFmtId="0" fontId="71" fillId="0" borderId="0" xfId="0" applyFont="1" applyAlignment="1">
      <alignment vertical="center"/>
    </xf>
    <xf numFmtId="3" fontId="2" fillId="0" borderId="100" xfId="0" applyNumberFormat="1" applyFont="1" applyBorder="1" applyAlignment="1">
      <alignment vertical="center"/>
    </xf>
    <xf numFmtId="3" fontId="2" fillId="0" borderId="97" xfId="0" applyNumberFormat="1" applyFont="1" applyBorder="1" applyAlignment="1">
      <alignment vertical="center"/>
    </xf>
    <xf numFmtId="3" fontId="2" fillId="0" borderId="31" xfId="0" applyNumberFormat="1" applyFont="1" applyBorder="1" applyAlignment="1">
      <alignment vertical="center"/>
    </xf>
    <xf numFmtId="164" fontId="2" fillId="0" borderId="29" xfId="1" applyNumberFormat="1" applyFont="1" applyFill="1" applyBorder="1" applyAlignment="1">
      <alignment horizontal="right" vertical="center" wrapText="1"/>
    </xf>
    <xf numFmtId="164" fontId="2" fillId="0" borderId="8" xfId="1" applyNumberFormat="1" applyFont="1" applyFill="1" applyBorder="1" applyAlignment="1">
      <alignment horizontal="right" vertical="center" wrapText="1"/>
    </xf>
    <xf numFmtId="164" fontId="3" fillId="0" borderId="11" xfId="1" applyNumberFormat="1" applyFont="1" applyFill="1" applyBorder="1" applyAlignment="1">
      <alignment horizontal="right" vertical="center" wrapText="1"/>
    </xf>
    <xf numFmtId="164" fontId="2" fillId="0" borderId="29" xfId="1" applyNumberFormat="1" applyFont="1" applyFill="1" applyBorder="1" applyAlignment="1">
      <alignment vertical="center" wrapText="1"/>
    </xf>
    <xf numFmtId="164" fontId="2" fillId="0" borderId="8" xfId="1" applyNumberFormat="1" applyFont="1" applyFill="1" applyBorder="1" applyAlignment="1">
      <alignment vertical="center" wrapText="1"/>
    </xf>
    <xf numFmtId="164" fontId="2" fillId="0" borderId="11" xfId="1" applyNumberFormat="1" applyFont="1" applyFill="1" applyBorder="1" applyAlignment="1">
      <alignment vertical="center" wrapText="1"/>
    </xf>
    <xf numFmtId="3" fontId="29" fillId="0" borderId="60" xfId="0" applyNumberFormat="1" applyFont="1" applyBorder="1" applyAlignment="1">
      <alignment vertical="center"/>
    </xf>
    <xf numFmtId="3" fontId="29" fillId="0" borderId="11" xfId="0" applyNumberFormat="1" applyFont="1" applyBorder="1" applyAlignment="1">
      <alignment vertical="center"/>
    </xf>
    <xf numFmtId="164" fontId="2" fillId="0" borderId="8" xfId="1" applyNumberFormat="1" applyFont="1" applyFill="1" applyBorder="1" applyAlignment="1">
      <alignment vertical="center"/>
    </xf>
    <xf numFmtId="164" fontId="2" fillId="0" borderId="57" xfId="1" applyNumberFormat="1" applyFont="1" applyFill="1" applyBorder="1" applyAlignment="1">
      <alignment vertical="center"/>
    </xf>
    <xf numFmtId="164" fontId="3" fillId="0" borderId="72" xfId="1" applyNumberFormat="1" applyFont="1" applyFill="1" applyBorder="1" applyAlignment="1">
      <alignment vertical="center"/>
    </xf>
    <xf numFmtId="164" fontId="3" fillId="0" borderId="37" xfId="1" applyNumberFormat="1" applyFont="1" applyFill="1" applyBorder="1" applyAlignment="1">
      <alignment vertical="center"/>
    </xf>
    <xf numFmtId="164" fontId="3" fillId="0" borderId="21" xfId="1" applyNumberFormat="1" applyFont="1" applyFill="1" applyBorder="1" applyAlignment="1">
      <alignment vertical="center"/>
    </xf>
    <xf numFmtId="0" fontId="58" fillId="2" borderId="73" xfId="0" applyFont="1" applyFill="1" applyBorder="1" applyAlignment="1">
      <alignment horizontal="center" vertical="center"/>
    </xf>
    <xf numFmtId="0" fontId="58" fillId="2" borderId="39" xfId="0" applyFont="1" applyFill="1" applyBorder="1" applyAlignment="1">
      <alignment horizontal="center" vertical="center"/>
    </xf>
    <xf numFmtId="0" fontId="58" fillId="2" borderId="38" xfId="0" applyFont="1" applyFill="1" applyBorder="1" applyAlignment="1">
      <alignment horizontal="center" vertical="center"/>
    </xf>
    <xf numFmtId="164" fontId="2" fillId="0" borderId="72" xfId="1" applyNumberFormat="1" applyFont="1" applyBorder="1" applyAlignment="1">
      <alignment vertical="center"/>
    </xf>
    <xf numFmtId="164" fontId="2" fillId="0" borderId="21" xfId="1" applyNumberFormat="1" applyFont="1" applyBorder="1" applyAlignment="1">
      <alignment vertical="center"/>
    </xf>
    <xf numFmtId="164" fontId="2" fillId="0" borderId="80" xfId="1" applyNumberFormat="1" applyFont="1" applyFill="1" applyBorder="1" applyAlignment="1">
      <alignment horizontal="right" vertical="center"/>
    </xf>
    <xf numFmtId="164" fontId="2" fillId="0" borderId="4" xfId="1" applyNumberFormat="1" applyFont="1" applyFill="1" applyBorder="1" applyAlignment="1">
      <alignment horizontal="right" vertical="center"/>
    </xf>
    <xf numFmtId="164" fontId="2" fillId="0" borderId="74" xfId="1" applyNumberFormat="1" applyFont="1" applyFill="1" applyBorder="1" applyAlignment="1">
      <alignment horizontal="right" vertical="center"/>
    </xf>
    <xf numFmtId="164" fontId="2" fillId="0" borderId="69" xfId="1" applyNumberFormat="1" applyFont="1" applyFill="1" applyBorder="1" applyAlignment="1">
      <alignment horizontal="right" vertical="center"/>
    </xf>
    <xf numFmtId="164" fontId="2" fillId="0" borderId="5" xfId="1" applyNumberFormat="1" applyFont="1" applyFill="1" applyBorder="1" applyAlignment="1">
      <alignment horizontal="right" vertical="center"/>
    </xf>
    <xf numFmtId="164" fontId="3" fillId="0" borderId="81" xfId="1" applyNumberFormat="1" applyFont="1" applyFill="1" applyBorder="1" applyAlignment="1">
      <alignment horizontal="right" vertical="center"/>
    </xf>
    <xf numFmtId="3" fontId="2" fillId="0" borderId="21" xfId="0" applyNumberFormat="1" applyFont="1" applyBorder="1" applyAlignment="1">
      <alignment horizontal="right" vertical="center"/>
    </xf>
    <xf numFmtId="4" fontId="2" fillId="0" borderId="21" xfId="0" applyNumberFormat="1" applyFont="1" applyBorder="1" applyAlignment="1">
      <alignment vertical="center"/>
    </xf>
    <xf numFmtId="165" fontId="2" fillId="0" borderId="59" xfId="1" applyNumberFormat="1" applyFont="1" applyFill="1" applyBorder="1" applyAlignment="1">
      <alignment vertical="center"/>
    </xf>
    <xf numFmtId="165" fontId="2" fillId="0" borderId="10" xfId="1" applyNumberFormat="1" applyFont="1" applyFill="1" applyBorder="1" applyAlignment="1">
      <alignment vertical="center"/>
    </xf>
    <xf numFmtId="165" fontId="2" fillId="0" borderId="60" xfId="1" applyNumberFormat="1" applyFont="1" applyFill="1" applyBorder="1" applyAlignment="1">
      <alignment vertical="center"/>
    </xf>
    <xf numFmtId="165" fontId="2" fillId="0" borderId="11" xfId="1" applyNumberFormat="1" applyFont="1" applyFill="1" applyBorder="1" applyAlignment="1">
      <alignment vertical="center"/>
    </xf>
    <xf numFmtId="165" fontId="2" fillId="0" borderId="66" xfId="1" applyNumberFormat="1" applyFont="1" applyFill="1" applyBorder="1" applyAlignment="1">
      <alignment vertical="center"/>
    </xf>
    <xf numFmtId="165" fontId="2" fillId="0" borderId="81" xfId="1" applyNumberFormat="1" applyFont="1" applyFill="1" applyBorder="1" applyAlignment="1">
      <alignment vertical="center"/>
    </xf>
    <xf numFmtId="164" fontId="2" fillId="0" borderId="81" xfId="1" applyNumberFormat="1" applyFont="1" applyFill="1" applyBorder="1" applyAlignment="1">
      <alignment horizontal="right" vertical="center"/>
    </xf>
    <xf numFmtId="164" fontId="2" fillId="0" borderId="60" xfId="1" applyNumberFormat="1" applyFont="1" applyFill="1" applyBorder="1" applyAlignment="1">
      <alignment horizontal="right" vertical="center"/>
    </xf>
    <xf numFmtId="164" fontId="2" fillId="0" borderId="75" xfId="1" applyNumberFormat="1" applyFont="1" applyFill="1" applyBorder="1" applyAlignment="1">
      <alignment horizontal="right" vertical="center"/>
    </xf>
    <xf numFmtId="164" fontId="2" fillId="0" borderId="72" xfId="1" applyNumberFormat="1" applyFont="1" applyFill="1" applyBorder="1" applyAlignment="1">
      <alignment horizontal="right" vertical="center"/>
    </xf>
    <xf numFmtId="164" fontId="2" fillId="0" borderId="37" xfId="1" applyNumberFormat="1" applyFont="1" applyFill="1" applyBorder="1" applyAlignment="1">
      <alignment horizontal="right" vertical="center"/>
    </xf>
    <xf numFmtId="164" fontId="2" fillId="0" borderId="21" xfId="1" applyNumberFormat="1" applyFont="1" applyFill="1" applyBorder="1" applyAlignment="1">
      <alignment horizontal="right" vertical="center"/>
    </xf>
    <xf numFmtId="3" fontId="2" fillId="0" borderId="110" xfId="1" applyNumberFormat="1" applyFont="1" applyFill="1" applyBorder="1" applyAlignment="1">
      <alignment vertical="center"/>
    </xf>
    <xf numFmtId="3" fontId="2" fillId="0" borderId="86" xfId="1" applyNumberFormat="1" applyFont="1" applyFill="1" applyBorder="1" applyAlignment="1">
      <alignment vertical="center"/>
    </xf>
    <xf numFmtId="3" fontId="3" fillId="0" borderId="86" xfId="1" applyNumberFormat="1" applyFont="1" applyFill="1" applyBorder="1" applyAlignment="1">
      <alignment vertical="center"/>
    </xf>
    <xf numFmtId="3" fontId="29" fillId="0" borderId="81" xfId="1" applyNumberFormat="1" applyFont="1" applyFill="1" applyBorder="1" applyAlignment="1">
      <alignment vertical="center"/>
    </xf>
    <xf numFmtId="3" fontId="2" fillId="0" borderId="85" xfId="1" applyNumberFormat="1" applyFont="1" applyFill="1" applyBorder="1" applyAlignment="1">
      <alignment vertical="center"/>
    </xf>
    <xf numFmtId="3" fontId="29" fillId="0" borderId="90" xfId="1" applyNumberFormat="1" applyFont="1" applyFill="1" applyBorder="1" applyAlignment="1">
      <alignment vertical="center"/>
    </xf>
    <xf numFmtId="3" fontId="2" fillId="0" borderId="29" xfId="1" applyNumberFormat="1" applyFont="1" applyFill="1" applyBorder="1" applyAlignment="1">
      <alignment vertical="center"/>
    </xf>
    <xf numFmtId="3" fontId="2" fillId="0" borderId="8" xfId="1" applyNumberFormat="1" applyFont="1" applyFill="1" applyBorder="1" applyAlignment="1">
      <alignment vertical="center"/>
    </xf>
    <xf numFmtId="3" fontId="3" fillId="0" borderId="8" xfId="1" applyNumberFormat="1" applyFont="1" applyFill="1" applyBorder="1" applyAlignment="1">
      <alignment vertical="center"/>
    </xf>
    <xf numFmtId="3" fontId="29" fillId="0" borderId="11" xfId="1" applyNumberFormat="1" applyFont="1" applyFill="1" applyBorder="1" applyAlignment="1">
      <alignment vertical="center"/>
    </xf>
    <xf numFmtId="3" fontId="2" fillId="0" borderId="16" xfId="1" applyNumberFormat="1" applyFont="1" applyFill="1" applyBorder="1" applyAlignment="1">
      <alignment vertical="center"/>
    </xf>
    <xf numFmtId="3" fontId="3" fillId="0" borderId="86" xfId="0" applyNumberFormat="1" applyFont="1" applyBorder="1" applyAlignment="1">
      <alignment vertical="center"/>
    </xf>
    <xf numFmtId="3" fontId="29" fillId="0" borderId="90" xfId="0" applyNumberFormat="1" applyFont="1" applyBorder="1" applyAlignment="1">
      <alignment vertical="center"/>
    </xf>
    <xf numFmtId="3" fontId="29" fillId="0" borderId="81" xfId="0" applyNumberFormat="1" applyFont="1" applyBorder="1" applyAlignment="1">
      <alignment vertical="center"/>
    </xf>
    <xf numFmtId="3" fontId="2" fillId="0" borderId="44" xfId="0" applyNumberFormat="1" applyFont="1" applyBorder="1" applyAlignment="1">
      <alignment horizontal="right" vertical="center"/>
    </xf>
    <xf numFmtId="3" fontId="2" fillId="0" borderId="80" xfId="0" applyNumberFormat="1" applyFont="1" applyBorder="1" applyAlignment="1">
      <alignment horizontal="right" vertical="center"/>
    </xf>
    <xf numFmtId="3" fontId="2" fillId="0" borderId="81" xfId="0" applyNumberFormat="1" applyFont="1" applyBorder="1" applyAlignment="1">
      <alignment horizontal="right" vertical="center"/>
    </xf>
    <xf numFmtId="3" fontId="2" fillId="0" borderId="108" xfId="0" applyNumberFormat="1" applyFont="1" applyBorder="1" applyAlignment="1">
      <alignment horizontal="right" vertical="center"/>
    </xf>
    <xf numFmtId="4" fontId="2" fillId="0" borderId="80" xfId="0" applyNumberFormat="1" applyFont="1" applyBorder="1" applyAlignment="1">
      <alignment horizontal="right" vertical="center"/>
    </xf>
    <xf numFmtId="4" fontId="2" fillId="0" borderId="86" xfId="0" applyNumberFormat="1" applyFont="1" applyBorder="1" applyAlignment="1">
      <alignment horizontal="right" vertical="center"/>
    </xf>
    <xf numFmtId="3" fontId="2" fillId="0" borderId="90" xfId="0" applyNumberFormat="1" applyFont="1" applyBorder="1" applyAlignment="1">
      <alignment horizontal="right" vertical="center"/>
    </xf>
    <xf numFmtId="3" fontId="2" fillId="0" borderId="44" xfId="0" applyNumberFormat="1" applyFont="1" applyBorder="1" applyAlignment="1">
      <alignment vertical="center"/>
    </xf>
    <xf numFmtId="3" fontId="3" fillId="0" borderId="110" xfId="0" applyNumberFormat="1" applyFont="1" applyBorder="1" applyAlignment="1">
      <alignment vertical="center"/>
    </xf>
    <xf numFmtId="164" fontId="3" fillId="0" borderId="104" xfId="1" applyNumberFormat="1" applyFont="1" applyFill="1" applyBorder="1" applyAlignment="1">
      <alignment vertical="center"/>
    </xf>
    <xf numFmtId="164" fontId="3" fillId="0" borderId="110" xfId="1" applyNumberFormat="1" applyFont="1" applyFill="1" applyBorder="1" applyAlignment="1">
      <alignment vertical="center"/>
    </xf>
    <xf numFmtId="9" fontId="2" fillId="0" borderId="60" xfId="1" applyFont="1" applyFill="1" applyBorder="1" applyAlignment="1">
      <alignment vertical="center"/>
    </xf>
    <xf numFmtId="9" fontId="2" fillId="0" borderId="59" xfId="1" applyFont="1" applyFill="1" applyBorder="1" applyAlignment="1">
      <alignment vertical="center"/>
    </xf>
    <xf numFmtId="9" fontId="2" fillId="0" borderId="10" xfId="1" applyFont="1" applyFill="1" applyBorder="1" applyAlignment="1">
      <alignment vertical="center"/>
    </xf>
    <xf numFmtId="9" fontId="2" fillId="0" borderId="11" xfId="1" applyFont="1" applyFill="1" applyBorder="1" applyAlignment="1">
      <alignment vertical="center"/>
    </xf>
    <xf numFmtId="164" fontId="2" fillId="0" borderId="58" xfId="1" applyNumberFormat="1" applyFont="1" applyFill="1" applyBorder="1" applyAlignment="1">
      <alignment vertical="center"/>
    </xf>
    <xf numFmtId="165" fontId="3" fillId="0" borderId="83" xfId="1" applyNumberFormat="1" applyFont="1" applyFill="1" applyBorder="1" applyAlignment="1">
      <alignment vertical="center"/>
    </xf>
    <xf numFmtId="165" fontId="3" fillId="0" borderId="66" xfId="1" applyNumberFormat="1" applyFont="1" applyFill="1" applyBorder="1" applyAlignment="1">
      <alignment vertical="center"/>
    </xf>
    <xf numFmtId="165" fontId="2" fillId="0" borderId="36" xfId="0" applyNumberFormat="1" applyFont="1" applyBorder="1" applyAlignment="1">
      <alignment vertical="center"/>
    </xf>
    <xf numFmtId="165" fontId="2" fillId="0" borderId="102" xfId="0" applyNumberFormat="1" applyFont="1" applyBorder="1" applyAlignment="1">
      <alignment vertical="center"/>
    </xf>
    <xf numFmtId="165" fontId="3" fillId="0" borderId="10" xfId="1" applyNumberFormat="1" applyFont="1" applyFill="1" applyBorder="1" applyAlignment="1">
      <alignment vertical="center"/>
    </xf>
    <xf numFmtId="165" fontId="3" fillId="0" borderId="60" xfId="1" applyNumberFormat="1" applyFont="1" applyFill="1" applyBorder="1" applyAlignment="1">
      <alignment vertical="center"/>
    </xf>
    <xf numFmtId="165" fontId="3" fillId="0" borderId="59" xfId="1" applyNumberFormat="1" applyFont="1" applyFill="1" applyBorder="1" applyAlignment="1">
      <alignment vertical="center"/>
    </xf>
    <xf numFmtId="165" fontId="3" fillId="0" borderId="0" xfId="1" applyNumberFormat="1" applyFont="1" applyFill="1" applyBorder="1" applyAlignment="1">
      <alignment vertical="center"/>
    </xf>
    <xf numFmtId="165" fontId="3" fillId="0" borderId="82" xfId="1" applyNumberFormat="1" applyFont="1" applyFill="1" applyBorder="1" applyAlignment="1">
      <alignment vertical="center"/>
    </xf>
    <xf numFmtId="165" fontId="2" fillId="0" borderId="7" xfId="1" applyNumberFormat="1" applyFont="1" applyFill="1" applyBorder="1" applyAlignment="1">
      <alignment vertical="center"/>
    </xf>
    <xf numFmtId="165" fontId="3" fillId="0" borderId="81" xfId="1" applyNumberFormat="1" applyFont="1" applyFill="1" applyBorder="1" applyAlignment="1">
      <alignment vertical="center"/>
    </xf>
    <xf numFmtId="165" fontId="3" fillId="0" borderId="84" xfId="1" applyNumberFormat="1" applyFont="1" applyFill="1" applyBorder="1" applyAlignment="1">
      <alignment vertical="center"/>
    </xf>
    <xf numFmtId="165" fontId="3" fillId="0" borderId="72" xfId="1" applyNumberFormat="1" applyFont="1" applyFill="1" applyBorder="1" applyAlignment="1">
      <alignment vertical="center"/>
    </xf>
    <xf numFmtId="165" fontId="3" fillId="0" borderId="37" xfId="1" applyNumberFormat="1" applyFont="1" applyFill="1" applyBorder="1" applyAlignment="1">
      <alignment vertical="center"/>
    </xf>
    <xf numFmtId="165" fontId="3" fillId="0" borderId="75" xfId="1" applyNumberFormat="1" applyFont="1" applyFill="1" applyBorder="1" applyAlignment="1">
      <alignment vertical="center"/>
    </xf>
    <xf numFmtId="165" fontId="3" fillId="0" borderId="21" xfId="1" applyNumberFormat="1" applyFont="1" applyFill="1" applyBorder="1" applyAlignment="1">
      <alignment vertical="center"/>
    </xf>
    <xf numFmtId="165" fontId="2" fillId="0" borderId="58" xfId="0" applyNumberFormat="1" applyFont="1" applyBorder="1" applyAlignment="1">
      <alignment horizontal="right" vertical="center"/>
    </xf>
    <xf numFmtId="10" fontId="2" fillId="0" borderId="57" xfId="1" applyNumberFormat="1" applyFont="1" applyFill="1" applyBorder="1" applyAlignment="1">
      <alignment vertical="center"/>
    </xf>
    <xf numFmtId="10" fontId="2" fillId="0" borderId="7" xfId="1" applyNumberFormat="1" applyFont="1" applyFill="1" applyBorder="1" applyAlignment="1">
      <alignment vertical="center"/>
    </xf>
    <xf numFmtId="10" fontId="2" fillId="0" borderId="58" xfId="1" applyNumberFormat="1" applyFont="1" applyFill="1" applyBorder="1" applyAlignment="1">
      <alignment vertical="center"/>
    </xf>
    <xf numFmtId="10" fontId="2" fillId="0" borderId="8" xfId="1" applyNumberFormat="1" applyFont="1" applyFill="1" applyBorder="1" applyAlignment="1">
      <alignment vertical="center"/>
    </xf>
    <xf numFmtId="10" fontId="2" fillId="0" borderId="59" xfId="1" applyNumberFormat="1" applyFont="1" applyFill="1" applyBorder="1" applyAlignment="1">
      <alignment vertical="center"/>
    </xf>
    <xf numFmtId="10" fontId="2" fillId="0" borderId="10" xfId="1" applyNumberFormat="1" applyFont="1" applyFill="1" applyBorder="1" applyAlignment="1">
      <alignment vertical="center"/>
    </xf>
    <xf numFmtId="10" fontId="2" fillId="0" borderId="60" xfId="1" applyNumberFormat="1" applyFont="1" applyFill="1" applyBorder="1" applyAlignment="1">
      <alignment vertical="center"/>
    </xf>
    <xf numFmtId="10" fontId="2" fillId="0" borderId="11" xfId="1" applyNumberFormat="1" applyFont="1" applyFill="1" applyBorder="1" applyAlignment="1">
      <alignment vertical="center"/>
    </xf>
    <xf numFmtId="165" fontId="2" fillId="0" borderId="69" xfId="0" applyNumberFormat="1" applyFont="1" applyBorder="1" applyAlignment="1">
      <alignment horizontal="right" vertical="center"/>
    </xf>
    <xf numFmtId="165" fontId="2" fillId="0" borderId="4" xfId="0" applyNumberFormat="1" applyFont="1" applyBorder="1" applyAlignment="1">
      <alignment horizontal="right" vertical="center"/>
    </xf>
    <xf numFmtId="165" fontId="2" fillId="0" borderId="74" xfId="0" applyNumberFormat="1" applyFont="1" applyBorder="1" applyAlignment="1">
      <alignment horizontal="right" vertical="center"/>
    </xf>
    <xf numFmtId="165" fontId="2" fillId="0" borderId="5" xfId="0" applyNumberFormat="1" applyFont="1" applyBorder="1" applyAlignment="1">
      <alignment horizontal="right" vertical="center"/>
    </xf>
    <xf numFmtId="164" fontId="2" fillId="0" borderId="59" xfId="1" applyNumberFormat="1" applyFont="1" applyFill="1" applyBorder="1" applyAlignment="1">
      <alignment horizontal="right" vertical="center"/>
    </xf>
    <xf numFmtId="164" fontId="2" fillId="0" borderId="10" xfId="1" applyNumberFormat="1" applyFont="1" applyFill="1" applyBorder="1" applyAlignment="1">
      <alignment horizontal="right" vertical="center"/>
    </xf>
    <xf numFmtId="164" fontId="2" fillId="0" borderId="11" xfId="1" applyNumberFormat="1" applyFont="1" applyFill="1" applyBorder="1" applyAlignment="1">
      <alignment horizontal="right" vertical="center"/>
    </xf>
    <xf numFmtId="164" fontId="2" fillId="0" borderId="43" xfId="1" applyNumberFormat="1" applyFont="1" applyBorder="1" applyAlignment="1">
      <alignment vertical="center"/>
    </xf>
    <xf numFmtId="164" fontId="2" fillId="0" borderId="44" xfId="1" applyNumberFormat="1" applyFont="1" applyBorder="1" applyAlignment="1">
      <alignment vertical="center"/>
    </xf>
    <xf numFmtId="165" fontId="2" fillId="0" borderId="64" xfId="1" applyNumberFormat="1" applyFont="1" applyBorder="1" applyAlignment="1">
      <alignment vertical="center"/>
    </xf>
    <xf numFmtId="165" fontId="2" fillId="0" borderId="86" xfId="1" applyNumberFormat="1" applyFont="1" applyBorder="1" applyAlignment="1">
      <alignment vertical="center"/>
    </xf>
    <xf numFmtId="165" fontId="2" fillId="0" borderId="71" xfId="0" applyNumberFormat="1" applyFont="1" applyBorder="1" applyAlignment="1">
      <alignment vertical="center"/>
    </xf>
    <xf numFmtId="165" fontId="2" fillId="0" borderId="90" xfId="0" applyNumberFormat="1" applyFont="1" applyBorder="1" applyAlignment="1">
      <alignment vertical="center"/>
    </xf>
    <xf numFmtId="165" fontId="2" fillId="0" borderId="68" xfId="0" applyNumberFormat="1" applyFont="1" applyBorder="1" applyAlignment="1">
      <alignment horizontal="right" vertical="center" wrapText="1"/>
    </xf>
    <xf numFmtId="167" fontId="2" fillId="0" borderId="68" xfId="0" applyNumberFormat="1" applyFont="1" applyBorder="1" applyAlignment="1">
      <alignment vertical="center"/>
    </xf>
    <xf numFmtId="165" fontId="2" fillId="0" borderId="64" xfId="0" applyNumberFormat="1" applyFont="1" applyBorder="1" applyAlignment="1">
      <alignment horizontal="right" vertical="center" wrapText="1"/>
    </xf>
    <xf numFmtId="167" fontId="2" fillId="0" borderId="64" xfId="0" applyNumberFormat="1" applyFont="1" applyBorder="1" applyAlignment="1">
      <alignment vertical="center"/>
    </xf>
    <xf numFmtId="165" fontId="2" fillId="0" borderId="66" xfId="0" applyNumberFormat="1" applyFont="1" applyBorder="1" applyAlignment="1">
      <alignment horizontal="right" vertical="center" wrapText="1"/>
    </xf>
    <xf numFmtId="167" fontId="2" fillId="0" borderId="66" xfId="0" applyNumberFormat="1" applyFont="1" applyBorder="1" applyAlignment="1">
      <alignment vertical="center"/>
    </xf>
    <xf numFmtId="3" fontId="3" fillId="0" borderId="59" xfId="1" applyNumberFormat="1" applyFont="1" applyFill="1" applyBorder="1" applyAlignment="1">
      <alignment vertical="center"/>
    </xf>
    <xf numFmtId="3" fontId="3" fillId="0" borderId="10" xfId="1" applyNumberFormat="1" applyFont="1" applyFill="1" applyBorder="1" applyAlignment="1">
      <alignment vertical="center"/>
    </xf>
    <xf numFmtId="3" fontId="3" fillId="0" borderId="60" xfId="1" applyNumberFormat="1" applyFont="1" applyFill="1" applyBorder="1" applyAlignment="1">
      <alignment vertical="center"/>
    </xf>
    <xf numFmtId="3" fontId="3" fillId="0" borderId="11" xfId="1" applyNumberFormat="1" applyFont="1" applyFill="1" applyBorder="1" applyAlignment="1">
      <alignment vertical="center"/>
    </xf>
    <xf numFmtId="4" fontId="2" fillId="0" borderId="108" xfId="0" applyNumberFormat="1" applyFont="1" applyBorder="1" applyAlignment="1">
      <alignment horizontal="right" vertical="center"/>
    </xf>
    <xf numFmtId="3" fontId="2" fillId="0" borderId="10" xfId="1" applyNumberFormat="1" applyFont="1" applyFill="1" applyBorder="1" applyAlignment="1">
      <alignment horizontal="right" vertical="center"/>
    </xf>
    <xf numFmtId="3" fontId="2" fillId="0" borderId="60" xfId="1" applyNumberFormat="1" applyFont="1" applyFill="1" applyBorder="1" applyAlignment="1">
      <alignment horizontal="right" vertical="center"/>
    </xf>
    <xf numFmtId="3" fontId="2" fillId="0" borderId="59" xfId="1" applyNumberFormat="1" applyFont="1" applyFill="1" applyBorder="1" applyAlignment="1">
      <alignment horizontal="right" vertical="center"/>
    </xf>
    <xf numFmtId="3" fontId="2" fillId="0" borderId="11" xfId="1" applyNumberFormat="1" applyFont="1" applyFill="1" applyBorder="1" applyAlignment="1">
      <alignment horizontal="right" vertical="center"/>
    </xf>
    <xf numFmtId="164" fontId="3" fillId="0" borderId="66" xfId="1" applyNumberFormat="1" applyFont="1" applyFill="1" applyBorder="1" applyAlignment="1">
      <alignment vertical="center"/>
    </xf>
    <xf numFmtId="164" fontId="3" fillId="0" borderId="66" xfId="1" applyNumberFormat="1" applyFont="1" applyFill="1" applyBorder="1" applyAlignment="1">
      <alignment horizontal="right" vertical="center"/>
    </xf>
    <xf numFmtId="0" fontId="2" fillId="0" borderId="68" xfId="0" applyFont="1" applyBorder="1" applyAlignment="1">
      <alignment horizontal="right" vertical="center"/>
    </xf>
    <xf numFmtId="0" fontId="2" fillId="0" borderId="104" xfId="0" applyFont="1" applyBorder="1" applyAlignment="1">
      <alignment horizontal="right" vertical="center"/>
    </xf>
    <xf numFmtId="165" fontId="2" fillId="0" borderId="104" xfId="0" applyNumberFormat="1" applyFont="1" applyBorder="1" applyAlignment="1">
      <alignment horizontal="right" vertical="center"/>
    </xf>
    <xf numFmtId="165" fontId="2" fillId="0" borderId="110" xfId="0" applyNumberFormat="1" applyFont="1" applyBorder="1" applyAlignment="1">
      <alignment horizontal="right" vertical="center"/>
    </xf>
    <xf numFmtId="0" fontId="2" fillId="0" borderId="64" xfId="0" applyFont="1" applyBorder="1" applyAlignment="1">
      <alignment horizontal="right" vertical="center"/>
    </xf>
    <xf numFmtId="0" fontId="2" fillId="0" borderId="86" xfId="0" applyFont="1" applyBorder="1" applyAlignment="1">
      <alignment horizontal="right" vertical="center"/>
    </xf>
    <xf numFmtId="0" fontId="2" fillId="0" borderId="71" xfId="0" applyFont="1" applyBorder="1" applyAlignment="1">
      <alignment horizontal="right" vertical="center"/>
    </xf>
    <xf numFmtId="0" fontId="2" fillId="0" borderId="90" xfId="0" applyFont="1" applyBorder="1" applyAlignment="1">
      <alignment horizontal="right" vertical="center"/>
    </xf>
    <xf numFmtId="0" fontId="83" fillId="0" borderId="64" xfId="0" applyFont="1" applyBorder="1" applyAlignment="1">
      <alignment horizontal="right" vertical="center"/>
    </xf>
    <xf numFmtId="0" fontId="83" fillId="0" borderId="71" xfId="0" applyFont="1" applyBorder="1" applyAlignment="1">
      <alignment horizontal="right" vertical="center"/>
    </xf>
    <xf numFmtId="3" fontId="2" fillId="0" borderId="14" xfId="0" applyNumberFormat="1" applyFont="1" applyBorder="1" applyAlignment="1">
      <alignment horizontal="right" vertical="center"/>
    </xf>
    <xf numFmtId="164" fontId="2" fillId="0" borderId="14" xfId="0" applyNumberFormat="1" applyFont="1" applyBorder="1" applyAlignment="1">
      <alignment vertical="center"/>
    </xf>
    <xf numFmtId="164" fontId="2" fillId="0" borderId="14" xfId="0" applyNumberFormat="1" applyFont="1" applyBorder="1" applyAlignment="1">
      <alignment horizontal="right" vertical="center"/>
    </xf>
    <xf numFmtId="3" fontId="2" fillId="0" borderId="56" xfId="0" applyNumberFormat="1" applyFont="1" applyBorder="1" applyAlignment="1">
      <alignment horizontal="right" vertical="center"/>
    </xf>
    <xf numFmtId="164" fontId="2" fillId="0" borderId="92" xfId="1" applyNumberFormat="1" applyFont="1" applyFill="1" applyBorder="1" applyAlignment="1">
      <alignment horizontal="right" vertical="center"/>
    </xf>
    <xf numFmtId="164" fontId="2" fillId="0" borderId="94" xfId="1" applyNumberFormat="1" applyFont="1" applyFill="1" applyBorder="1" applyAlignment="1">
      <alignment horizontal="right" vertical="center"/>
    </xf>
    <xf numFmtId="3" fontId="3" fillId="0" borderId="34" xfId="0" applyNumberFormat="1" applyFont="1" applyBorder="1" applyAlignment="1">
      <alignment vertical="center"/>
    </xf>
    <xf numFmtId="0" fontId="10" fillId="2" borderId="87" xfId="0" applyFont="1" applyFill="1" applyBorder="1" applyAlignment="1">
      <alignment horizontal="center" vertical="center" wrapText="1"/>
    </xf>
    <xf numFmtId="0" fontId="10" fillId="2" borderId="88" xfId="0" applyFont="1" applyFill="1" applyBorder="1" applyAlignment="1">
      <alignment horizontal="center" vertical="center" wrapText="1"/>
    </xf>
    <xf numFmtId="0" fontId="10" fillId="2" borderId="33" xfId="0" applyFont="1" applyFill="1" applyBorder="1" applyAlignment="1">
      <alignment horizontal="center" vertical="center" wrapText="1"/>
    </xf>
    <xf numFmtId="164" fontId="2" fillId="0" borderId="72" xfId="0" applyNumberFormat="1" applyFont="1" applyBorder="1" applyAlignment="1">
      <alignment vertical="center"/>
    </xf>
    <xf numFmtId="164" fontId="2" fillId="0" borderId="75" xfId="0" applyNumberFormat="1" applyFont="1" applyBorder="1" applyAlignment="1">
      <alignment vertical="center"/>
    </xf>
    <xf numFmtId="164" fontId="2" fillId="0" borderId="23" xfId="0" applyNumberFormat="1" applyFont="1" applyBorder="1" applyAlignment="1">
      <alignment vertical="center"/>
    </xf>
    <xf numFmtId="164" fontId="2" fillId="0" borderId="21" xfId="0" applyNumberFormat="1" applyFont="1" applyBorder="1" applyAlignment="1">
      <alignment vertical="center"/>
    </xf>
    <xf numFmtId="164" fontId="2" fillId="0" borderId="72" xfId="0" applyNumberFormat="1" applyFont="1" applyBorder="1" applyAlignment="1">
      <alignment horizontal="right" vertical="center"/>
    </xf>
    <xf numFmtId="164" fontId="2" fillId="0" borderId="75" xfId="0" applyNumberFormat="1" applyFont="1" applyBorder="1" applyAlignment="1">
      <alignment horizontal="right" vertical="center"/>
    </xf>
    <xf numFmtId="164" fontId="2" fillId="0" borderId="92" xfId="1" applyNumberFormat="1" applyFont="1" applyFill="1" applyBorder="1" applyAlignment="1">
      <alignment vertical="center"/>
    </xf>
    <xf numFmtId="164" fontId="2" fillId="0" borderId="16" xfId="1" applyNumberFormat="1" applyFont="1" applyFill="1" applyBorder="1" applyAlignment="1">
      <alignment vertical="center"/>
    </xf>
    <xf numFmtId="164" fontId="3" fillId="0" borderId="101" xfId="1" applyNumberFormat="1" applyFont="1" applyFill="1" applyBorder="1" applyAlignment="1">
      <alignment vertical="center"/>
    </xf>
    <xf numFmtId="164" fontId="3" fillId="0" borderId="102" xfId="1" applyNumberFormat="1" applyFont="1" applyFill="1" applyBorder="1" applyAlignment="1">
      <alignment vertical="center"/>
    </xf>
    <xf numFmtId="164" fontId="3" fillId="0" borderId="19" xfId="1" applyNumberFormat="1" applyFont="1" applyFill="1" applyBorder="1" applyAlignment="1">
      <alignment vertical="center"/>
    </xf>
    <xf numFmtId="3" fontId="2" fillId="0" borderId="72" xfId="0" applyNumberFormat="1" applyFont="1" applyBorder="1" applyAlignment="1">
      <alignment vertical="center"/>
    </xf>
    <xf numFmtId="3" fontId="2" fillId="0" borderId="75" xfId="0" applyNumberFormat="1" applyFont="1" applyBorder="1" applyAlignment="1">
      <alignment vertical="center"/>
    </xf>
    <xf numFmtId="3" fontId="2" fillId="0" borderId="23" xfId="0" applyNumberFormat="1" applyFont="1" applyBorder="1" applyAlignment="1">
      <alignment vertical="center"/>
    </xf>
    <xf numFmtId="3" fontId="2" fillId="0" borderId="21" xfId="0" applyNumberFormat="1" applyFont="1" applyBorder="1" applyAlignment="1">
      <alignment vertical="center"/>
    </xf>
    <xf numFmtId="3" fontId="3" fillId="0" borderId="101" xfId="0" applyNumberFormat="1" applyFont="1" applyBorder="1" applyAlignment="1">
      <alignment vertical="center"/>
    </xf>
    <xf numFmtId="3" fontId="3" fillId="0" borderId="102" xfId="0" applyNumberFormat="1" applyFont="1" applyBorder="1" applyAlignment="1">
      <alignment vertical="center"/>
    </xf>
    <xf numFmtId="3" fontId="3" fillId="0" borderId="20" xfId="0" applyNumberFormat="1" applyFont="1" applyBorder="1" applyAlignment="1">
      <alignment vertical="center"/>
    </xf>
    <xf numFmtId="3" fontId="3" fillId="0" borderId="19" xfId="0" applyNumberFormat="1" applyFont="1" applyBorder="1" applyAlignment="1">
      <alignment vertical="center"/>
    </xf>
    <xf numFmtId="0" fontId="11" fillId="2" borderId="87"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11" fillId="2" borderId="33" xfId="0" applyFont="1" applyFill="1" applyBorder="1" applyAlignment="1">
      <alignment horizontal="center" vertical="center" wrapText="1"/>
    </xf>
    <xf numFmtId="164" fontId="2" fillId="0" borderId="94" xfId="1" applyNumberFormat="1" applyFont="1" applyFill="1" applyBorder="1" applyAlignment="1">
      <alignment vertical="center"/>
    </xf>
    <xf numFmtId="164" fontId="2" fillId="0" borderId="4" xfId="1" applyNumberFormat="1" applyFont="1" applyFill="1" applyBorder="1" applyAlignment="1">
      <alignment vertical="center"/>
    </xf>
    <xf numFmtId="164" fontId="2" fillId="0" borderId="5" xfId="1" applyNumberFormat="1" applyFont="1" applyFill="1" applyBorder="1" applyAlignment="1">
      <alignment vertical="center"/>
    </xf>
    <xf numFmtId="164" fontId="3" fillId="0" borderId="10" xfId="1" applyNumberFormat="1" applyFont="1" applyFill="1" applyBorder="1" applyAlignment="1">
      <alignment vertical="center"/>
    </xf>
    <xf numFmtId="164" fontId="3" fillId="0" borderId="11" xfId="1" applyNumberFormat="1" applyFont="1" applyFill="1" applyBorder="1" applyAlignment="1">
      <alignment vertical="center"/>
    </xf>
    <xf numFmtId="165" fontId="2" fillId="0" borderId="110" xfId="1" applyNumberFormat="1" applyFont="1" applyFill="1" applyBorder="1" applyAlignment="1">
      <alignment vertical="center"/>
    </xf>
    <xf numFmtId="165" fontId="2" fillId="0" borderId="104" xfId="1" applyNumberFormat="1" applyFont="1" applyFill="1" applyBorder="1" applyAlignment="1">
      <alignment vertical="center"/>
    </xf>
    <xf numFmtId="3" fontId="2" fillId="0" borderId="64" xfId="0" applyNumberFormat="1" applyFont="1" applyBorder="1" applyAlignment="1">
      <alignment horizontal="right" vertical="center"/>
    </xf>
    <xf numFmtId="4" fontId="3" fillId="0" borderId="66" xfId="0" applyNumberFormat="1" applyFont="1" applyBorder="1" applyAlignment="1">
      <alignment horizontal="right" vertical="center"/>
    </xf>
    <xf numFmtId="0" fontId="58" fillId="2" borderId="87" xfId="0" applyFont="1" applyFill="1" applyBorder="1" applyAlignment="1">
      <alignment horizontal="center" vertical="center"/>
    </xf>
    <xf numFmtId="0" fontId="58" fillId="2" borderId="33" xfId="0" applyFont="1" applyFill="1" applyBorder="1" applyAlignment="1">
      <alignment horizontal="center" vertical="center"/>
    </xf>
    <xf numFmtId="0" fontId="58" fillId="2" borderId="87" xfId="0" applyFont="1" applyFill="1" applyBorder="1" applyAlignment="1">
      <alignment horizontal="center" vertical="center" wrapText="1"/>
    </xf>
    <xf numFmtId="0" fontId="58" fillId="2" borderId="89" xfId="0" applyFont="1" applyFill="1" applyBorder="1" applyAlignment="1">
      <alignment horizontal="center" vertical="center" wrapText="1"/>
    </xf>
    <xf numFmtId="0" fontId="58" fillId="2" borderId="33" xfId="0" applyFont="1" applyFill="1" applyBorder="1" applyAlignment="1">
      <alignment horizontal="center" vertical="center" wrapText="1"/>
    </xf>
    <xf numFmtId="3" fontId="2" fillId="0" borderId="10" xfId="0" quotePrefix="1" applyNumberFormat="1" applyFont="1" applyBorder="1" applyAlignment="1">
      <alignment horizontal="right" vertical="center"/>
    </xf>
    <xf numFmtId="0" fontId="10" fillId="2" borderId="0" xfId="2" applyFont="1" applyFill="1" applyAlignment="1">
      <alignment horizontal="center" vertical="center"/>
    </xf>
    <xf numFmtId="0" fontId="4" fillId="2" borderId="0" xfId="0" applyFont="1" applyFill="1" applyAlignment="1">
      <alignment horizontal="center" vertical="center"/>
    </xf>
    <xf numFmtId="0" fontId="67" fillId="2" borderId="0" xfId="2" applyFont="1" applyFill="1" applyAlignment="1">
      <alignment horizontal="center" vertical="center"/>
    </xf>
    <xf numFmtId="0" fontId="8" fillId="2" borderId="0" xfId="2" applyFont="1" applyFill="1" applyAlignment="1">
      <alignment horizontal="center" vertical="center"/>
    </xf>
    <xf numFmtId="0" fontId="9" fillId="2" borderId="0" xfId="2" applyFont="1" applyFill="1" applyAlignment="1">
      <alignment horizontal="center" vertical="center"/>
    </xf>
    <xf numFmtId="0" fontId="11" fillId="2" borderId="0" xfId="2" applyFont="1" applyFill="1" applyAlignment="1">
      <alignment horizontal="center" vertical="center"/>
    </xf>
    <xf numFmtId="0" fontId="12" fillId="2" borderId="0" xfId="2" applyFont="1" applyFill="1" applyAlignment="1">
      <alignment horizontal="center" vertical="center"/>
    </xf>
    <xf numFmtId="0" fontId="7" fillId="2" borderId="0" xfId="2" applyFont="1" applyFill="1" applyAlignment="1">
      <alignment horizontal="center" vertical="center"/>
    </xf>
    <xf numFmtId="0" fontId="67" fillId="2"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left" vertical="center" wrapText="1"/>
    </xf>
    <xf numFmtId="0" fontId="48" fillId="0" borderId="0" xfId="2" applyFont="1" applyAlignment="1">
      <alignment horizontal="center" vertical="center"/>
    </xf>
    <xf numFmtId="0" fontId="2" fillId="0" borderId="0" xfId="0" applyFont="1" applyAlignment="1">
      <alignment horizontal="left" vertical="center"/>
    </xf>
    <xf numFmtId="0" fontId="4" fillId="2" borderId="0" xfId="0" applyFont="1" applyFill="1" applyAlignment="1">
      <alignment horizontal="center" vertical="center" wrapText="1"/>
    </xf>
    <xf numFmtId="0" fontId="4" fillId="2" borderId="8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2" fillId="0" borderId="12" xfId="0" applyFont="1" applyBorder="1" applyAlignment="1">
      <alignment horizontal="left" vertical="center"/>
    </xf>
    <xf numFmtId="0" fontId="2" fillId="0" borderId="67" xfId="0" applyFont="1" applyBorder="1" applyAlignment="1">
      <alignment horizontal="left" vertical="center"/>
    </xf>
    <xf numFmtId="165" fontId="2" fillId="5" borderId="69" xfId="0" applyNumberFormat="1" applyFont="1" applyFill="1" applyBorder="1" applyAlignment="1">
      <alignment horizontal="right" vertical="center"/>
    </xf>
    <xf numFmtId="165" fontId="2" fillId="5" borderId="4" xfId="0" applyNumberFormat="1" applyFont="1" applyFill="1" applyBorder="1" applyAlignment="1">
      <alignment horizontal="right" vertical="center"/>
    </xf>
    <xf numFmtId="165" fontId="2" fillId="0" borderId="35" xfId="0" applyNumberFormat="1" applyFont="1" applyBorder="1" applyAlignment="1">
      <alignment horizontal="center" vertical="center" wrapText="1"/>
    </xf>
    <xf numFmtId="165" fontId="2" fillId="0" borderId="116" xfId="0" applyNumberFormat="1" applyFont="1" applyBorder="1" applyAlignment="1">
      <alignment horizontal="center" vertical="center" wrapText="1"/>
    </xf>
    <xf numFmtId="165" fontId="2" fillId="0" borderId="36" xfId="0" applyNumberFormat="1" applyFont="1" applyBorder="1" applyAlignment="1">
      <alignment horizontal="center" vertical="center" wrapText="1"/>
    </xf>
    <xf numFmtId="165" fontId="2" fillId="0" borderId="19" xfId="0" applyNumberFormat="1" applyFont="1" applyBorder="1" applyAlignment="1">
      <alignment horizontal="center" vertical="center" wrapText="1"/>
    </xf>
    <xf numFmtId="165" fontId="2" fillId="0" borderId="39" xfId="0" applyNumberFormat="1" applyFont="1" applyBorder="1" applyAlignment="1">
      <alignment horizontal="center" vertical="center" wrapText="1"/>
    </xf>
    <xf numFmtId="165" fontId="2" fillId="0" borderId="38" xfId="0" applyNumberFormat="1" applyFont="1" applyBorder="1" applyAlignment="1">
      <alignment horizontal="center" vertical="center" wrapText="1"/>
    </xf>
    <xf numFmtId="165" fontId="2" fillId="0" borderId="69" xfId="0" applyNumberFormat="1" applyFont="1" applyBorder="1" applyAlignment="1">
      <alignment horizontal="right" vertical="center"/>
    </xf>
    <xf numFmtId="165" fontId="2" fillId="0" borderId="4" xfId="0" applyNumberFormat="1" applyFont="1" applyBorder="1" applyAlignment="1">
      <alignment horizontal="right" vertical="center"/>
    </xf>
    <xf numFmtId="0" fontId="2" fillId="0" borderId="13" xfId="0" applyFont="1" applyBorder="1" applyAlignment="1">
      <alignment horizontal="left" vertical="center"/>
    </xf>
    <xf numFmtId="0" fontId="2" fillId="0" borderId="63" xfId="0" applyFont="1" applyBorder="1" applyAlignment="1">
      <alignment horizontal="left" vertical="center"/>
    </xf>
    <xf numFmtId="165" fontId="2" fillId="5" borderId="57" xfId="0" applyNumberFormat="1" applyFont="1" applyFill="1" applyBorder="1" applyAlignment="1">
      <alignment horizontal="right" vertical="center"/>
    </xf>
    <xf numFmtId="165" fontId="2" fillId="5" borderId="7" xfId="0" applyNumberFormat="1" applyFont="1" applyFill="1" applyBorder="1" applyAlignment="1">
      <alignment horizontal="right" vertical="center"/>
    </xf>
    <xf numFmtId="165" fontId="2" fillId="0" borderId="57" xfId="0" applyNumberFormat="1" applyFont="1" applyBorder="1" applyAlignment="1">
      <alignment horizontal="right" vertical="center"/>
    </xf>
    <xf numFmtId="165" fontId="2" fillId="0" borderId="7" xfId="0" applyNumberFormat="1" applyFont="1" applyBorder="1" applyAlignment="1">
      <alignment horizontal="right" vertical="center"/>
    </xf>
    <xf numFmtId="0" fontId="3" fillId="0" borderId="24" xfId="0" applyFont="1" applyBorder="1" applyAlignment="1">
      <alignment horizontal="left" vertical="center"/>
    </xf>
    <xf numFmtId="0" fontId="3" fillId="0" borderId="65" xfId="0" applyFont="1" applyBorder="1" applyAlignment="1">
      <alignment horizontal="left" vertical="center"/>
    </xf>
    <xf numFmtId="165" fontId="3" fillId="0" borderId="59" xfId="0" applyNumberFormat="1" applyFont="1" applyBorder="1" applyAlignment="1">
      <alignment horizontal="right" vertical="center"/>
    </xf>
    <xf numFmtId="165" fontId="3" fillId="0" borderId="10" xfId="0" applyNumberFormat="1" applyFont="1" applyBorder="1" applyAlignment="1">
      <alignment horizontal="right" vertical="center"/>
    </xf>
    <xf numFmtId="0" fontId="23" fillId="0" borderId="25" xfId="0" applyFont="1" applyBorder="1" applyAlignment="1">
      <alignment horizontal="left" vertical="center" wrapText="1"/>
    </xf>
    <xf numFmtId="0" fontId="23" fillId="0" borderId="0" xfId="0" applyFont="1" applyAlignment="1">
      <alignment horizontal="left" vertical="center" wrapText="1"/>
    </xf>
    <xf numFmtId="0" fontId="23" fillId="0" borderId="32" xfId="0" applyFont="1" applyBorder="1" applyAlignment="1">
      <alignment horizontal="left" vertical="center" wrapText="1"/>
    </xf>
    <xf numFmtId="0" fontId="2" fillId="0" borderId="13" xfId="0" applyFont="1" applyBorder="1" applyAlignment="1">
      <alignment horizontal="left" vertical="center" wrapText="1"/>
    </xf>
    <xf numFmtId="0" fontId="2" fillId="0" borderId="63" xfId="0" applyFont="1" applyBorder="1" applyAlignment="1">
      <alignment horizontal="left" vertical="center" wrapText="1"/>
    </xf>
    <xf numFmtId="3" fontId="2" fillId="0" borderId="57" xfId="0" applyNumberFormat="1" applyFont="1" applyBorder="1" applyAlignment="1">
      <alignment horizontal="right" vertical="center"/>
    </xf>
    <xf numFmtId="3" fontId="2" fillId="0" borderId="7" xfId="0" applyNumberFormat="1" applyFont="1" applyBorder="1" applyAlignment="1">
      <alignment horizontal="right" vertical="center"/>
    </xf>
    <xf numFmtId="3" fontId="3" fillId="0" borderId="58" xfId="0" applyNumberFormat="1" applyFont="1" applyBorder="1" applyAlignment="1">
      <alignment horizontal="right" vertical="center"/>
    </xf>
    <xf numFmtId="3" fontId="3" fillId="0" borderId="21"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75" xfId="0" applyNumberFormat="1" applyFont="1" applyBorder="1" applyAlignment="1">
      <alignment horizontal="right" vertical="center"/>
    </xf>
    <xf numFmtId="3" fontId="3" fillId="0" borderId="94" xfId="0" applyNumberFormat="1" applyFont="1" applyBorder="1" applyAlignment="1">
      <alignment horizontal="right" vertical="center"/>
    </xf>
    <xf numFmtId="0" fontId="43" fillId="0" borderId="26" xfId="0" applyFont="1" applyBorder="1" applyAlignment="1">
      <alignment horizontal="left"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164" fontId="2" fillId="0" borderId="58" xfId="1" applyNumberFormat="1" applyFont="1" applyBorder="1" applyAlignment="1">
      <alignment horizontal="right" vertical="center" wrapText="1"/>
    </xf>
    <xf numFmtId="3" fontId="2" fillId="0" borderId="57" xfId="0" applyNumberFormat="1" applyFont="1" applyBorder="1" applyAlignment="1">
      <alignment horizontal="right" vertical="center" wrapText="1"/>
    </xf>
    <xf numFmtId="0" fontId="4" fillId="2" borderId="78" xfId="0" applyFont="1" applyFill="1" applyBorder="1" applyAlignment="1">
      <alignment horizontal="center" vertical="center"/>
    </xf>
    <xf numFmtId="0" fontId="43" fillId="0" borderId="2" xfId="0" applyFont="1" applyBorder="1" applyAlignment="1">
      <alignment horizontal="left" vertical="center"/>
    </xf>
    <xf numFmtId="0" fontId="4" fillId="2" borderId="79" xfId="0" applyFont="1" applyFill="1" applyBorder="1" applyAlignment="1">
      <alignment horizontal="center" vertical="center"/>
    </xf>
    <xf numFmtId="0" fontId="3" fillId="0" borderId="13" xfId="0" applyFont="1" applyBorder="1" applyAlignment="1">
      <alignment horizontal="left" vertical="center"/>
    </xf>
    <xf numFmtId="0" fontId="3" fillId="0" borderId="63" xfId="0" applyFont="1" applyBorder="1" applyAlignment="1">
      <alignment horizontal="left" vertical="center"/>
    </xf>
    <xf numFmtId="0" fontId="7" fillId="2" borderId="8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5"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3" fillId="0" borderId="22" xfId="0" applyFont="1" applyBorder="1" applyAlignment="1">
      <alignment horizontal="left" vertical="center"/>
    </xf>
    <xf numFmtId="0" fontId="3" fillId="0" borderId="70" xfId="0" applyFont="1" applyBorder="1" applyAlignment="1">
      <alignment horizontal="left" vertical="center"/>
    </xf>
    <xf numFmtId="0" fontId="7" fillId="2" borderId="76"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05" xfId="0" applyFont="1" applyFill="1" applyBorder="1" applyAlignment="1">
      <alignment horizontal="center" vertical="center"/>
    </xf>
    <xf numFmtId="0" fontId="23" fillId="5" borderId="25"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32" xfId="0" applyFont="1" applyFill="1" applyBorder="1" applyAlignment="1">
      <alignment horizontal="left" vertical="center" wrapText="1"/>
    </xf>
    <xf numFmtId="0" fontId="4" fillId="2" borderId="43"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114" xfId="0" applyFont="1" applyFill="1" applyBorder="1" applyAlignment="1">
      <alignment horizontal="center" vertical="center" wrapText="1"/>
    </xf>
    <xf numFmtId="3" fontId="3" fillId="0" borderId="8" xfId="0" applyNumberFormat="1" applyFont="1" applyBorder="1" applyAlignment="1">
      <alignment horizontal="right" vertical="center"/>
    </xf>
    <xf numFmtId="4" fontId="2" fillId="0" borderId="57" xfId="0" applyNumberFormat="1" applyFont="1" applyBorder="1" applyAlignment="1">
      <alignment horizontal="right" vertical="center"/>
    </xf>
    <xf numFmtId="4" fontId="2" fillId="0" borderId="7" xfId="0" applyNumberFormat="1" applyFont="1" applyBorder="1" applyAlignment="1">
      <alignment horizontal="right" vertical="center"/>
    </xf>
    <xf numFmtId="0" fontId="2" fillId="0" borderId="41" xfId="0" applyFont="1" applyBorder="1" applyAlignment="1">
      <alignment horizontal="left" vertical="center"/>
    </xf>
    <xf numFmtId="0" fontId="2" fillId="0" borderId="61" xfId="0" applyFont="1" applyBorder="1" applyAlignment="1">
      <alignment horizontal="left" vertical="center"/>
    </xf>
    <xf numFmtId="0" fontId="2" fillId="0" borderId="24" xfId="0" applyFont="1" applyBorder="1" applyAlignment="1">
      <alignment horizontal="left" vertical="center"/>
    </xf>
    <xf numFmtId="0" fontId="2" fillId="0" borderId="65" xfId="0" applyFont="1" applyBorder="1" applyAlignment="1">
      <alignment horizontal="left" vertical="center"/>
    </xf>
    <xf numFmtId="0" fontId="4" fillId="2" borderId="78" xfId="0" applyFont="1" applyFill="1" applyBorder="1" applyAlignment="1">
      <alignment horizontal="center" vertical="center" wrapText="1"/>
    </xf>
    <xf numFmtId="0" fontId="20" fillId="3" borderId="0" xfId="0" applyFont="1" applyFill="1" applyAlignment="1">
      <alignment horizontal="left" vertical="center" wrapText="1"/>
    </xf>
    <xf numFmtId="0" fontId="23" fillId="0" borderId="26" xfId="0" applyFont="1" applyBorder="1" applyAlignment="1">
      <alignment horizontal="left" vertical="center" wrapText="1"/>
    </xf>
    <xf numFmtId="0" fontId="29" fillId="0" borderId="24" xfId="0" applyFont="1" applyBorder="1" applyAlignment="1">
      <alignment horizontal="left" vertical="center"/>
    </xf>
    <xf numFmtId="0" fontId="29" fillId="0" borderId="65" xfId="0" applyFont="1" applyBorder="1" applyAlignment="1">
      <alignment horizontal="left" vertical="center"/>
    </xf>
    <xf numFmtId="0" fontId="4" fillId="2" borderId="83" xfId="0" applyFont="1" applyFill="1" applyBorder="1" applyAlignment="1">
      <alignment horizontal="center" vertical="center" wrapText="1"/>
    </xf>
    <xf numFmtId="0" fontId="43" fillId="0" borderId="2" xfId="0" applyFont="1" applyBorder="1" applyAlignment="1">
      <alignment horizontal="left" vertical="center" wrapText="1"/>
    </xf>
    <xf numFmtId="0" fontId="4" fillId="2" borderId="51"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2" xfId="0" applyFont="1" applyBorder="1" applyAlignment="1">
      <alignment horizontal="left" vertical="center"/>
    </xf>
    <xf numFmtId="0" fontId="2" fillId="0" borderId="109" xfId="0" applyFont="1" applyBorder="1" applyAlignment="1">
      <alignment horizontal="left" vertical="center"/>
    </xf>
    <xf numFmtId="0" fontId="43" fillId="0" borderId="32" xfId="0" applyFont="1" applyBorder="1" applyAlignment="1">
      <alignment horizontal="left" vertical="center"/>
    </xf>
    <xf numFmtId="0" fontId="69" fillId="0" borderId="2" xfId="0" applyFont="1" applyBorder="1" applyAlignment="1">
      <alignment horizontal="left" vertical="center" wrapText="1"/>
    </xf>
    <xf numFmtId="0" fontId="4" fillId="2" borderId="1" xfId="0" applyFont="1" applyFill="1" applyBorder="1" applyAlignment="1">
      <alignment horizontal="center" vertical="center"/>
    </xf>
    <xf numFmtId="0" fontId="2" fillId="0" borderId="98" xfId="0" applyFont="1" applyBorder="1" applyAlignment="1">
      <alignment horizontal="left" vertical="center" wrapText="1"/>
    </xf>
    <xf numFmtId="0" fontId="2" fillId="0" borderId="99"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4" fontId="2" fillId="0" borderId="99" xfId="0" applyNumberFormat="1" applyFont="1" applyBorder="1" applyAlignment="1">
      <alignment horizontal="right" vertical="center"/>
    </xf>
    <xf numFmtId="4" fontId="2" fillId="0" borderId="43" xfId="0" applyNumberFormat="1" applyFont="1" applyBorder="1" applyAlignment="1">
      <alignment horizontal="right" vertical="center"/>
    </xf>
    <xf numFmtId="0" fontId="2" fillId="0" borderId="41" xfId="0" applyFont="1" applyBorder="1" applyAlignment="1">
      <alignment horizontal="left" vertical="center" wrapText="1"/>
    </xf>
    <xf numFmtId="0" fontId="2" fillId="0" borderId="61" xfId="0" applyFont="1" applyBorder="1" applyAlignment="1">
      <alignment horizontal="left" vertical="center" wrapText="1"/>
    </xf>
    <xf numFmtId="0" fontId="2" fillId="0" borderId="24" xfId="0" applyFont="1" applyBorder="1" applyAlignment="1">
      <alignment horizontal="left" vertical="center" wrapText="1"/>
    </xf>
    <xf numFmtId="0" fontId="2" fillId="0" borderId="65" xfId="0" applyFont="1" applyBorder="1" applyAlignment="1">
      <alignment horizontal="left" vertical="center" wrapText="1"/>
    </xf>
    <xf numFmtId="0" fontId="3" fillId="0" borderId="24" xfId="0" applyFont="1" applyBorder="1" applyAlignment="1">
      <alignment horizontal="left" vertical="center" wrapText="1"/>
    </xf>
    <xf numFmtId="0" fontId="3" fillId="0" borderId="65" xfId="0" applyFont="1" applyBorder="1" applyAlignment="1">
      <alignment horizontal="left" vertical="center" wrapText="1"/>
    </xf>
    <xf numFmtId="0" fontId="43" fillId="0" borderId="26" xfId="0" applyFont="1" applyBorder="1" applyAlignment="1">
      <alignment horizontal="left" vertical="center" wrapText="1"/>
    </xf>
    <xf numFmtId="0" fontId="17" fillId="0" borderId="0" xfId="2" applyFont="1" applyAlignment="1">
      <alignment horizontal="left" vertical="center" wrapText="1"/>
    </xf>
    <xf numFmtId="0" fontId="4" fillId="2" borderId="77" xfId="0" applyFont="1" applyFill="1" applyBorder="1" applyAlignment="1">
      <alignment horizontal="center" vertical="center"/>
    </xf>
    <xf numFmtId="0" fontId="2" fillId="0" borderId="107" xfId="0" applyFont="1" applyBorder="1" applyAlignment="1">
      <alignment horizontal="left" vertical="center"/>
    </xf>
    <xf numFmtId="0" fontId="2" fillId="0" borderId="12" xfId="0" applyFont="1" applyBorder="1" applyAlignment="1">
      <alignment horizontal="left" vertical="center" wrapText="1"/>
    </xf>
    <xf numFmtId="0" fontId="2" fillId="0" borderId="67" xfId="0" applyFont="1" applyBorder="1" applyAlignment="1">
      <alignment horizontal="left" vertical="center" wrapText="1"/>
    </xf>
    <xf numFmtId="4" fontId="3" fillId="0" borderId="8" xfId="0" applyNumberFormat="1" applyFont="1" applyBorder="1" applyAlignment="1">
      <alignment horizontal="right" vertical="center"/>
    </xf>
    <xf numFmtId="4" fontId="3" fillId="0" borderId="58" xfId="0" applyNumberFormat="1" applyFont="1" applyBorder="1" applyAlignment="1">
      <alignment horizontal="right" vertical="center"/>
    </xf>
    <xf numFmtId="166" fontId="2" fillId="0" borderId="99" xfId="0" applyNumberFormat="1" applyFont="1" applyBorder="1" applyAlignment="1">
      <alignment horizontal="right" vertical="center"/>
    </xf>
    <xf numFmtId="166" fontId="2" fillId="0" borderId="43" xfId="0" applyNumberFormat="1" applyFont="1" applyBorder="1" applyAlignment="1">
      <alignment horizontal="right" vertical="center"/>
    </xf>
    <xf numFmtId="166" fontId="2" fillId="0" borderId="100" xfId="0" applyNumberFormat="1" applyFont="1" applyBorder="1" applyAlignment="1">
      <alignment horizontal="right" vertical="center"/>
    </xf>
    <xf numFmtId="166" fontId="2" fillId="0" borderId="44" xfId="0" applyNumberFormat="1" applyFont="1" applyBorder="1" applyAlignment="1">
      <alignment horizontal="right" vertical="center"/>
    </xf>
    <xf numFmtId="4" fontId="2" fillId="0" borderId="100" xfId="0" applyNumberFormat="1" applyFont="1" applyBorder="1" applyAlignment="1">
      <alignment horizontal="right" vertical="center"/>
    </xf>
    <xf numFmtId="4" fontId="2" fillId="0" borderId="44" xfId="0" applyNumberFormat="1" applyFont="1" applyBorder="1" applyAlignment="1">
      <alignment horizontal="right" vertical="center"/>
    </xf>
    <xf numFmtId="165" fontId="2" fillId="0" borderId="86" xfId="0" applyNumberFormat="1" applyFont="1" applyBorder="1" applyAlignment="1">
      <alignment horizontal="right" vertical="center"/>
    </xf>
    <xf numFmtId="165" fontId="2" fillId="0" borderId="6" xfId="0" applyNumberFormat="1" applyFont="1" applyBorder="1" applyAlignment="1">
      <alignment horizontal="right" vertical="center"/>
    </xf>
    <xf numFmtId="165" fontId="3" fillId="0" borderId="81" xfId="0" applyNumberFormat="1" applyFont="1" applyBorder="1" applyAlignment="1">
      <alignment horizontal="right" vertical="center"/>
    </xf>
    <xf numFmtId="165" fontId="3" fillId="0" borderId="9" xfId="0" applyNumberFormat="1" applyFont="1" applyBorder="1" applyAlignment="1">
      <alignment horizontal="right" vertical="center"/>
    </xf>
    <xf numFmtId="165" fontId="2" fillId="0" borderId="80" xfId="0" applyNumberFormat="1" applyFont="1" applyBorder="1" applyAlignment="1">
      <alignment horizontal="right" vertical="center"/>
    </xf>
    <xf numFmtId="165" fontId="2" fillId="0" borderId="3" xfId="0" applyNumberFormat="1" applyFont="1" applyBorder="1" applyAlignment="1">
      <alignment horizontal="right" vertical="center"/>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wrapText="1"/>
    </xf>
    <xf numFmtId="0" fontId="5" fillId="2" borderId="102"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8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2" xfId="0" applyFont="1" applyFill="1" applyBorder="1" applyAlignment="1">
      <alignment horizontal="center" vertical="center" wrapText="1"/>
    </xf>
    <xf numFmtId="0" fontId="5" fillId="2" borderId="87" xfId="0"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6" xfId="0" applyFont="1" applyBorder="1" applyAlignment="1">
      <alignment horizontal="left" vertical="center" wrapText="1"/>
    </xf>
    <xf numFmtId="0" fontId="5" fillId="2" borderId="84" xfId="0" applyFont="1" applyFill="1" applyBorder="1" applyAlignment="1">
      <alignment horizontal="center" vertical="center"/>
    </xf>
    <xf numFmtId="0" fontId="5" fillId="2" borderId="0" xfId="0" applyFont="1" applyFill="1" applyAlignment="1">
      <alignment horizontal="center" vertical="center"/>
    </xf>
    <xf numFmtId="0" fontId="5" fillId="2" borderId="101"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8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82" xfId="0" applyFont="1" applyFill="1" applyBorder="1" applyAlignment="1">
      <alignment horizontal="center" vertical="center"/>
    </xf>
    <xf numFmtId="0" fontId="6" fillId="0" borderId="32" xfId="0" applyFont="1" applyBorder="1" applyAlignment="1">
      <alignment horizontal="left" vertical="center" wrapText="1"/>
    </xf>
    <xf numFmtId="0" fontId="5" fillId="2" borderId="79" xfId="0" applyFont="1" applyFill="1" applyBorder="1" applyAlignment="1">
      <alignment horizontal="center" vertical="center"/>
    </xf>
    <xf numFmtId="0" fontId="23" fillId="0" borderId="26" xfId="0" applyFont="1" applyBorder="1" applyAlignment="1">
      <alignment horizontal="left" vertical="center"/>
    </xf>
    <xf numFmtId="0" fontId="2" fillId="0" borderId="0" xfId="0" applyFont="1" applyAlignment="1">
      <alignment horizontal="left" vertical="top" wrapText="1"/>
    </xf>
    <xf numFmtId="0" fontId="6" fillId="0" borderId="26" xfId="0" applyFont="1" applyBorder="1" applyAlignment="1">
      <alignment horizontal="left" vertical="center"/>
    </xf>
    <xf numFmtId="0" fontId="6" fillId="0" borderId="2" xfId="0" applyFont="1" applyBorder="1" applyAlignment="1">
      <alignment horizontal="left" vertical="center"/>
    </xf>
    <xf numFmtId="0" fontId="5" fillId="2" borderId="78" xfId="0" applyFont="1" applyFill="1" applyBorder="1" applyAlignment="1">
      <alignment horizontal="center" vertical="center" wrapText="1"/>
    </xf>
    <xf numFmtId="0" fontId="2" fillId="0" borderId="22" xfId="0" applyFont="1" applyBorder="1" applyAlignment="1">
      <alignment horizontal="left" vertical="center"/>
    </xf>
    <xf numFmtId="0" fontId="2" fillId="0" borderId="70" xfId="0" applyFont="1" applyBorder="1" applyAlignment="1">
      <alignment horizontal="left" vertical="center"/>
    </xf>
    <xf numFmtId="0" fontId="6" fillId="0" borderId="32" xfId="0" applyFont="1" applyBorder="1" applyAlignment="1">
      <alignment horizontal="left" vertical="center"/>
    </xf>
    <xf numFmtId="0" fontId="5" fillId="2" borderId="77" xfId="0" applyFont="1" applyFill="1" applyBorder="1" applyAlignment="1">
      <alignment horizontal="center" vertical="center"/>
    </xf>
    <xf numFmtId="0" fontId="2" fillId="0" borderId="68" xfId="0" applyFont="1" applyBorder="1" applyAlignment="1">
      <alignment horizontal="left" vertical="center"/>
    </xf>
    <xf numFmtId="0" fontId="2" fillId="0" borderId="66" xfId="0" applyFont="1" applyBorder="1" applyAlignment="1">
      <alignment horizontal="left" vertical="center"/>
    </xf>
    <xf numFmtId="0" fontId="17" fillId="0" borderId="0" xfId="0" applyFont="1" applyAlignment="1">
      <alignment horizontal="left" vertical="center" wrapText="1"/>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96"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3" fillId="0" borderId="12" xfId="0" applyFont="1" applyBorder="1" applyAlignment="1">
      <alignment horizontal="left" vertical="center"/>
    </xf>
    <xf numFmtId="0" fontId="3" fillId="0" borderId="67" xfId="0" applyFont="1" applyBorder="1" applyAlignment="1">
      <alignment horizontal="left" vertical="center"/>
    </xf>
    <xf numFmtId="164" fontId="2" fillId="0" borderId="91" xfId="1" applyNumberFormat="1" applyFont="1" applyBorder="1" applyAlignment="1">
      <alignment horizontal="right" vertical="center"/>
    </xf>
    <xf numFmtId="164" fontId="2" fillId="0" borderId="92" xfId="1" applyNumberFormat="1" applyFont="1" applyBorder="1" applyAlignment="1">
      <alignment horizontal="right" vertical="center"/>
    </xf>
    <xf numFmtId="164" fontId="2" fillId="0" borderId="35" xfId="1" applyNumberFormat="1" applyFont="1" applyBorder="1" applyAlignment="1">
      <alignment horizontal="right" vertical="center"/>
    </xf>
    <xf numFmtId="164" fontId="2" fillId="0" borderId="15" xfId="1" applyNumberFormat="1" applyFont="1" applyBorder="1" applyAlignment="1">
      <alignment horizontal="right" vertical="center"/>
    </xf>
    <xf numFmtId="164" fontId="2" fillId="0" borderId="93" xfId="1" applyNumberFormat="1" applyFont="1" applyBorder="1" applyAlignment="1">
      <alignment horizontal="right" vertical="center"/>
    </xf>
    <xf numFmtId="164" fontId="2" fillId="0" borderId="94" xfId="1" applyNumberFormat="1" applyFont="1" applyBorder="1" applyAlignment="1">
      <alignment horizontal="right" vertical="center"/>
    </xf>
    <xf numFmtId="0" fontId="5" fillId="2" borderId="76"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5" fillId="2" borderId="105" xfId="0" applyFont="1" applyFill="1" applyBorder="1" applyAlignment="1">
      <alignment horizontal="center" vertical="center" wrapText="1"/>
    </xf>
    <xf numFmtId="0" fontId="5" fillId="2" borderId="3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105" xfId="0" applyFont="1" applyFill="1" applyBorder="1" applyAlignment="1">
      <alignment horizontal="center" vertical="center"/>
    </xf>
    <xf numFmtId="0" fontId="5" fillId="2" borderId="54" xfId="0" applyFont="1" applyFill="1" applyBorder="1" applyAlignment="1">
      <alignment horizontal="center" vertical="center"/>
    </xf>
    <xf numFmtId="0" fontId="2" fillId="0" borderId="22" xfId="0" applyFont="1" applyBorder="1" applyAlignment="1">
      <alignment horizontal="left" vertical="center" wrapText="1"/>
    </xf>
    <xf numFmtId="0" fontId="2" fillId="0" borderId="70" xfId="0" applyFont="1" applyBorder="1" applyAlignment="1">
      <alignment horizontal="left" vertical="center" wrapText="1"/>
    </xf>
    <xf numFmtId="0" fontId="2" fillId="0" borderId="17" xfId="0" applyFont="1" applyBorder="1" applyAlignment="1">
      <alignment horizontal="left" vertical="center" wrapText="1"/>
    </xf>
    <xf numFmtId="0" fontId="2" fillId="0" borderId="103" xfId="0" applyFont="1" applyBorder="1" applyAlignment="1">
      <alignment horizontal="left" vertical="center" wrapText="1"/>
    </xf>
    <xf numFmtId="165" fontId="2" fillId="0" borderId="71" xfId="0" applyNumberFormat="1" applyFont="1" applyBorder="1" applyAlignment="1">
      <alignment horizontal="right" vertical="center"/>
    </xf>
    <xf numFmtId="165" fontId="2" fillId="0" borderId="104" xfId="0" applyNumberFormat="1" applyFont="1" applyBorder="1" applyAlignment="1">
      <alignment horizontal="right" vertical="center"/>
    </xf>
    <xf numFmtId="165" fontId="2" fillId="0" borderId="90" xfId="0" applyNumberFormat="1" applyFont="1" applyBorder="1" applyAlignment="1">
      <alignment horizontal="right" vertical="center"/>
    </xf>
    <xf numFmtId="165" fontId="2" fillId="0" borderId="110" xfId="0" applyNumberFormat="1" applyFont="1" applyBorder="1" applyAlignment="1">
      <alignment horizontal="right" vertical="center"/>
    </xf>
    <xf numFmtId="165" fontId="2" fillId="0" borderId="68" xfId="0" applyNumberFormat="1" applyFont="1" applyBorder="1" applyAlignment="1">
      <alignment horizontal="right" vertical="center"/>
    </xf>
    <xf numFmtId="0" fontId="2" fillId="0" borderId="74"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64" xfId="0" applyFont="1" applyBorder="1" applyAlignment="1">
      <alignment horizontal="left" vertical="center"/>
    </xf>
    <xf numFmtId="165" fontId="2" fillId="0" borderId="64" xfId="0" applyNumberFormat="1" applyFont="1" applyBorder="1" applyAlignment="1">
      <alignment horizontal="right" vertical="center"/>
    </xf>
    <xf numFmtId="0" fontId="3" fillId="0" borderId="66" xfId="0" applyFont="1" applyBorder="1" applyAlignment="1">
      <alignment horizontal="left" vertical="center"/>
    </xf>
    <xf numFmtId="165" fontId="3" fillId="0" borderId="66" xfId="0" applyNumberFormat="1" applyFont="1" applyBorder="1" applyAlignment="1">
      <alignment horizontal="right" vertical="center"/>
    </xf>
    <xf numFmtId="0" fontId="2" fillId="0" borderId="17" xfId="0" applyFont="1" applyBorder="1" applyAlignment="1">
      <alignment horizontal="left" vertical="center"/>
    </xf>
    <xf numFmtId="0" fontId="2" fillId="0" borderId="103" xfId="0" applyFont="1" applyBorder="1" applyAlignment="1">
      <alignment horizontal="left" vertical="center"/>
    </xf>
    <xf numFmtId="0" fontId="36" fillId="2" borderId="0" xfId="0" applyFont="1" applyFill="1" applyAlignment="1">
      <alignment horizontal="center" vertical="center" wrapText="1"/>
    </xf>
    <xf numFmtId="0" fontId="36" fillId="2" borderId="8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77" xfId="0" applyFont="1" applyFill="1" applyBorder="1" applyAlignment="1">
      <alignment horizontal="center" vertical="center" wrapText="1"/>
    </xf>
    <xf numFmtId="0" fontId="29" fillId="0" borderId="13" xfId="0" applyFont="1" applyBorder="1" applyAlignment="1">
      <alignment horizontal="left" vertical="center"/>
    </xf>
    <xf numFmtId="0" fontId="29" fillId="0" borderId="63" xfId="0" applyFont="1" applyBorder="1" applyAlignment="1">
      <alignment horizontal="left" vertical="center"/>
    </xf>
    <xf numFmtId="0" fontId="2" fillId="0" borderId="68"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6" xfId="0" applyFont="1" applyBorder="1" applyAlignment="1">
      <alignment horizontal="center" vertical="center" wrapText="1"/>
    </xf>
    <xf numFmtId="0" fontId="36" fillId="2" borderId="83" xfId="0" applyFont="1" applyFill="1" applyBorder="1" applyAlignment="1">
      <alignment horizontal="center" vertical="center"/>
    </xf>
    <xf numFmtId="0" fontId="36" fillId="2" borderId="84" xfId="0" applyFont="1" applyFill="1" applyBorder="1" applyAlignment="1">
      <alignment horizontal="center" vertical="center"/>
    </xf>
    <xf numFmtId="0" fontId="36" fillId="2" borderId="78" xfId="0" applyFont="1" applyFill="1" applyBorder="1" applyAlignment="1">
      <alignment horizontal="center" vertical="center" wrapText="1"/>
    </xf>
    <xf numFmtId="0" fontId="36" fillId="2" borderId="79" xfId="0" applyFont="1" applyFill="1" applyBorder="1" applyAlignment="1">
      <alignment horizontal="center" vertical="center" wrapText="1"/>
    </xf>
    <xf numFmtId="0" fontId="36" fillId="2" borderId="83" xfId="0" applyFont="1" applyFill="1" applyBorder="1" applyAlignment="1">
      <alignment horizontal="center" vertical="center" wrapText="1"/>
    </xf>
    <xf numFmtId="0" fontId="36" fillId="2" borderId="84" xfId="0" applyFont="1" applyFill="1" applyBorder="1" applyAlignment="1">
      <alignment horizontal="center" vertical="center" wrapText="1"/>
    </xf>
    <xf numFmtId="0" fontId="2" fillId="0" borderId="62" xfId="0" applyFont="1" applyBorder="1" applyAlignment="1">
      <alignment horizontal="left" vertical="center"/>
    </xf>
    <xf numFmtId="0" fontId="36" fillId="2" borderId="0" xfId="0" applyFont="1" applyFill="1" applyAlignment="1">
      <alignment horizontal="center" vertical="center"/>
    </xf>
    <xf numFmtId="0" fontId="2" fillId="0" borderId="68" xfId="0" applyFont="1" applyBorder="1" applyAlignment="1">
      <alignment horizontal="left" vertical="center" wrapText="1"/>
    </xf>
    <xf numFmtId="0" fontId="2" fillId="0" borderId="80" xfId="0" applyFont="1" applyBorder="1" applyAlignment="1">
      <alignment horizontal="left" vertical="center" wrapText="1"/>
    </xf>
    <xf numFmtId="0" fontId="2" fillId="0" borderId="64" xfId="0" applyFont="1" applyBorder="1" applyAlignment="1">
      <alignment horizontal="left" vertical="center" wrapText="1"/>
    </xf>
    <xf numFmtId="0" fontId="2" fillId="0" borderId="86" xfId="0" applyFont="1" applyBorder="1" applyAlignment="1">
      <alignment horizontal="left" vertical="center" wrapText="1"/>
    </xf>
    <xf numFmtId="0" fontId="2" fillId="0" borderId="66" xfId="0" applyFont="1" applyBorder="1" applyAlignment="1">
      <alignment horizontal="left" vertical="center" wrapText="1"/>
    </xf>
    <xf numFmtId="0" fontId="2" fillId="0" borderId="81" xfId="0" applyFont="1" applyBorder="1" applyAlignment="1">
      <alignment horizontal="left" vertical="center" wrapText="1"/>
    </xf>
    <xf numFmtId="0" fontId="2" fillId="0" borderId="62" xfId="0" applyFont="1" applyBorder="1" applyAlignment="1">
      <alignment horizontal="left" vertical="center" wrapText="1"/>
    </xf>
    <xf numFmtId="0" fontId="2" fillId="0" borderId="85" xfId="0" applyFont="1" applyBorder="1" applyAlignment="1">
      <alignment horizontal="left" vertical="center" wrapText="1"/>
    </xf>
    <xf numFmtId="0" fontId="2" fillId="0" borderId="67"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9" fillId="2" borderId="84" xfId="0" applyFont="1" applyFill="1" applyBorder="1" applyAlignment="1">
      <alignment horizontal="center" vertical="center" wrapText="1"/>
    </xf>
    <xf numFmtId="0" fontId="9" fillId="2" borderId="82" xfId="0" applyFont="1" applyFill="1" applyBorder="1" applyAlignment="1">
      <alignment horizontal="center" vertical="center" wrapText="1"/>
    </xf>
    <xf numFmtId="165" fontId="2" fillId="0" borderId="66" xfId="0" applyNumberFormat="1" applyFont="1" applyBorder="1" applyAlignment="1">
      <alignment horizontal="right" vertical="center"/>
    </xf>
    <xf numFmtId="0" fontId="36" fillId="2" borderId="82"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77" xfId="0" applyFont="1" applyFill="1" applyBorder="1" applyAlignment="1">
      <alignment horizontal="center" vertical="center"/>
    </xf>
    <xf numFmtId="0" fontId="38" fillId="0" borderId="26" xfId="0" applyFont="1" applyBorder="1" applyAlignment="1">
      <alignment horizontal="left" vertical="center" wrapText="1"/>
    </xf>
    <xf numFmtId="0" fontId="38" fillId="0" borderId="2" xfId="0" applyFont="1" applyBorder="1" applyAlignment="1">
      <alignment horizontal="left" vertical="center" wrapText="1"/>
    </xf>
    <xf numFmtId="0" fontId="36" fillId="2" borderId="78" xfId="0" applyFont="1" applyFill="1" applyBorder="1" applyAlignment="1">
      <alignment horizontal="center" vertical="center"/>
    </xf>
    <xf numFmtId="0" fontId="36" fillId="2" borderId="79" xfId="0" applyFont="1" applyFill="1" applyBorder="1" applyAlignment="1">
      <alignment horizontal="center" vertical="center"/>
    </xf>
    <xf numFmtId="0" fontId="23" fillId="0" borderId="25" xfId="0" applyFont="1" applyBorder="1" applyAlignment="1">
      <alignment horizontal="left" vertical="center"/>
    </xf>
    <xf numFmtId="0" fontId="23" fillId="0" borderId="0" xfId="0" applyFont="1" applyAlignment="1">
      <alignment horizontal="left" vertical="center"/>
    </xf>
    <xf numFmtId="0" fontId="23" fillId="0" borderId="32" xfId="0" applyFont="1" applyBorder="1" applyAlignment="1">
      <alignment horizontal="left" vertical="center"/>
    </xf>
    <xf numFmtId="0" fontId="38" fillId="0" borderId="26" xfId="0" applyFont="1" applyBorder="1" applyAlignment="1">
      <alignment horizontal="left" vertical="center"/>
    </xf>
    <xf numFmtId="0" fontId="40" fillId="0" borderId="2" xfId="0" applyFont="1" applyBorder="1" applyAlignment="1">
      <alignment horizontal="left" vertical="center" wrapText="1"/>
    </xf>
    <xf numFmtId="0" fontId="38" fillId="0" borderId="2" xfId="0" applyFont="1" applyBorder="1" applyAlignment="1">
      <alignment horizontal="left" vertical="center"/>
    </xf>
    <xf numFmtId="0" fontId="36" fillId="2" borderId="36" xfId="0" applyFont="1" applyFill="1" applyBorder="1" applyAlignment="1">
      <alignment horizontal="center" vertical="center" wrapText="1"/>
    </xf>
    <xf numFmtId="0" fontId="36" fillId="2" borderId="89" xfId="0" applyFont="1" applyFill="1" applyBorder="1" applyAlignment="1">
      <alignment horizontal="center" vertical="center" wrapText="1"/>
    </xf>
    <xf numFmtId="0" fontId="36" fillId="2" borderId="102" xfId="0" applyFont="1" applyFill="1" applyBorder="1" applyAlignment="1">
      <alignment horizontal="center" vertical="center" wrapText="1"/>
    </xf>
    <xf numFmtId="0" fontId="36" fillId="2" borderId="88" xfId="0" applyFont="1" applyFill="1" applyBorder="1" applyAlignment="1">
      <alignment horizontal="center" vertical="center" wrapText="1"/>
    </xf>
    <xf numFmtId="0" fontId="36" fillId="2" borderId="101" xfId="0" applyFont="1" applyFill="1" applyBorder="1" applyAlignment="1">
      <alignment horizontal="center" vertical="center" wrapText="1"/>
    </xf>
    <xf numFmtId="0" fontId="36" fillId="2" borderId="87"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2" fillId="0" borderId="13" xfId="0" applyFont="1" applyBorder="1" applyAlignment="1">
      <alignment vertical="center"/>
    </xf>
    <xf numFmtId="0" fontId="2" fillId="0" borderId="63" xfId="0" applyFont="1" applyBorder="1" applyAlignment="1">
      <alignment vertical="center"/>
    </xf>
    <xf numFmtId="0" fontId="17" fillId="0" borderId="0" xfId="2" applyFont="1" applyAlignment="1">
      <alignment vertical="center" wrapText="1"/>
    </xf>
    <xf numFmtId="0" fontId="2" fillId="0" borderId="109" xfId="0" applyFont="1" applyBorder="1" applyAlignment="1">
      <alignment horizontal="left" vertical="center" wrapText="1"/>
    </xf>
    <xf numFmtId="0" fontId="2" fillId="0" borderId="107"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166" fontId="2" fillId="0" borderId="107" xfId="0" applyNumberFormat="1" applyFont="1" applyBorder="1" applyAlignment="1">
      <alignment horizontal="right" vertical="center"/>
    </xf>
    <xf numFmtId="166" fontId="2" fillId="0" borderId="46" xfId="0" applyNumberFormat="1" applyFont="1" applyBorder="1" applyAlignment="1">
      <alignment horizontal="right" vertical="center"/>
    </xf>
    <xf numFmtId="166" fontId="2" fillId="0" borderId="108" xfId="0" applyNumberFormat="1" applyFont="1" applyBorder="1" applyAlignment="1">
      <alignment horizontal="right" vertical="center"/>
    </xf>
    <xf numFmtId="166" fontId="2" fillId="0" borderId="47" xfId="0" applyNumberFormat="1" applyFont="1" applyBorder="1" applyAlignment="1">
      <alignment horizontal="right" vertical="center"/>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3" fontId="2" fillId="0" borderId="37" xfId="0" applyNumberFormat="1" applyFont="1" applyBorder="1" applyAlignment="1">
      <alignment horizontal="right" vertical="center"/>
    </xf>
    <xf numFmtId="3" fontId="2" fillId="0" borderId="36" xfId="0" applyNumberFormat="1" applyFont="1" applyBorder="1" applyAlignment="1">
      <alignment horizontal="right" vertical="center"/>
    </xf>
    <xf numFmtId="3" fontId="3" fillId="0" borderId="102" xfId="0" applyNumberFormat="1" applyFont="1" applyBorder="1" applyAlignment="1">
      <alignment horizontal="right" vertical="center"/>
    </xf>
    <xf numFmtId="3" fontId="2" fillId="0" borderId="72" xfId="0" applyNumberFormat="1" applyFont="1" applyBorder="1" applyAlignment="1">
      <alignment horizontal="right" vertical="center"/>
    </xf>
    <xf numFmtId="3" fontId="2" fillId="0" borderId="101" xfId="0" applyNumberFormat="1" applyFont="1" applyBorder="1" applyAlignment="1">
      <alignment horizontal="right" vertical="center"/>
    </xf>
    <xf numFmtId="3" fontId="3" fillId="0" borderId="19" xfId="0" applyNumberFormat="1" applyFont="1" applyBorder="1" applyAlignment="1">
      <alignment horizontal="right" vertical="center"/>
    </xf>
    <xf numFmtId="0" fontId="2" fillId="0" borderId="64" xfId="0" applyFont="1" applyBorder="1" applyAlignment="1">
      <alignment horizontal="center" vertical="center"/>
    </xf>
    <xf numFmtId="0" fontId="2" fillId="0" borderId="86" xfId="0" applyFont="1" applyBorder="1" applyAlignment="1">
      <alignment horizontal="center" vertical="center"/>
    </xf>
    <xf numFmtId="0" fontId="2" fillId="0" borderId="68" xfId="0" applyFont="1" applyBorder="1" applyAlignment="1">
      <alignment horizontal="center" vertical="center"/>
    </xf>
    <xf numFmtId="0" fontId="2" fillId="0" borderId="80" xfId="0" applyFont="1" applyBorder="1" applyAlignment="1">
      <alignment horizontal="center" vertical="center"/>
    </xf>
    <xf numFmtId="0" fontId="9" fillId="2" borderId="104" xfId="0" applyFont="1" applyFill="1" applyBorder="1" applyAlignment="1">
      <alignment horizontal="center" vertical="center" wrapText="1"/>
    </xf>
    <xf numFmtId="0" fontId="9" fillId="2" borderId="110" xfId="0" applyFont="1" applyFill="1" applyBorder="1" applyAlignment="1">
      <alignment horizontal="center" vertical="center" wrapText="1"/>
    </xf>
    <xf numFmtId="0" fontId="9" fillId="2" borderId="112" xfId="0" applyFont="1" applyFill="1" applyBorder="1" applyAlignment="1">
      <alignment horizontal="center" vertical="center" wrapText="1"/>
    </xf>
    <xf numFmtId="0" fontId="9" fillId="2" borderId="113"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9" fillId="2" borderId="111" xfId="0" applyFont="1" applyFill="1" applyBorder="1" applyAlignment="1">
      <alignment horizontal="center" vertical="center" wrapText="1"/>
    </xf>
    <xf numFmtId="0" fontId="2" fillId="0" borderId="66" xfId="0" applyFont="1" applyBorder="1" applyAlignment="1">
      <alignment horizontal="center" vertical="center"/>
    </xf>
    <xf numFmtId="0" fontId="2" fillId="0" borderId="81" xfId="0" applyFont="1" applyBorder="1" applyAlignment="1">
      <alignment horizontal="center" vertical="center"/>
    </xf>
    <xf numFmtId="164" fontId="2" fillId="0" borderId="64" xfId="1" applyNumberFormat="1" applyFont="1" applyFill="1" applyBorder="1" applyAlignment="1">
      <alignment horizontal="right" vertical="center"/>
    </xf>
    <xf numFmtId="4" fontId="2" fillId="0" borderId="104" xfId="0" applyNumberFormat="1" applyFont="1" applyBorder="1" applyAlignment="1">
      <alignment horizontal="right" vertical="center"/>
    </xf>
    <xf numFmtId="0" fontId="2" fillId="0" borderId="104" xfId="0" applyFont="1" applyBorder="1" applyAlignment="1">
      <alignment horizontal="left" vertical="center"/>
    </xf>
    <xf numFmtId="4" fontId="2" fillId="0" borderId="64" xfId="0" applyNumberFormat="1" applyFont="1" applyBorder="1" applyAlignment="1">
      <alignment horizontal="right" vertical="center"/>
    </xf>
    <xf numFmtId="4" fontId="2" fillId="0" borderId="86" xfId="0" applyNumberFormat="1" applyFont="1" applyBorder="1" applyAlignment="1">
      <alignment horizontal="right" vertical="center"/>
    </xf>
    <xf numFmtId="168" fontId="2" fillId="0" borderId="64" xfId="1" applyNumberFormat="1" applyFont="1" applyBorder="1" applyAlignment="1">
      <alignment horizontal="right" vertical="center"/>
    </xf>
    <xf numFmtId="168" fontId="2" fillId="0" borderId="64" xfId="1" applyNumberFormat="1" applyFont="1" applyFill="1" applyBorder="1" applyAlignment="1">
      <alignment horizontal="right" vertical="center"/>
    </xf>
    <xf numFmtId="168" fontId="2" fillId="0" borderId="86" xfId="1" applyNumberFormat="1" applyFont="1" applyFill="1" applyBorder="1" applyAlignment="1">
      <alignment horizontal="right" vertical="center"/>
    </xf>
    <xf numFmtId="0" fontId="2" fillId="0" borderId="32" xfId="0" applyFont="1" applyBorder="1" applyAlignment="1">
      <alignment horizontal="left" vertical="center"/>
    </xf>
    <xf numFmtId="0" fontId="2" fillId="0" borderId="42" xfId="0" applyFont="1" applyBorder="1" applyAlignment="1">
      <alignment horizontal="left" vertical="center"/>
    </xf>
    <xf numFmtId="0" fontId="2" fillId="0" borderId="9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4" xfId="0" applyFont="1" applyBorder="1" applyAlignment="1">
      <alignment horizontal="center" vertical="center" wrapText="1"/>
    </xf>
    <xf numFmtId="4" fontId="2" fillId="0" borderId="110" xfId="0" applyNumberFormat="1" applyFont="1" applyBorder="1" applyAlignment="1">
      <alignment horizontal="right" vertical="center"/>
    </xf>
    <xf numFmtId="0" fontId="45" fillId="2" borderId="82" xfId="0" applyFont="1" applyFill="1" applyBorder="1" applyAlignment="1">
      <alignment horizontal="center" vertical="center" wrapText="1"/>
    </xf>
    <xf numFmtId="0" fontId="45" fillId="2" borderId="83"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84" xfId="0" applyFont="1" applyFill="1" applyBorder="1" applyAlignment="1">
      <alignment horizontal="center" vertical="center"/>
    </xf>
    <xf numFmtId="0" fontId="45" fillId="2" borderId="0" xfId="0" applyFont="1" applyFill="1" applyAlignment="1">
      <alignment horizontal="center" vertical="center"/>
    </xf>
    <xf numFmtId="0" fontId="2" fillId="0" borderId="80" xfId="0" applyFont="1" applyBorder="1" applyAlignment="1">
      <alignment horizontal="left" vertical="center"/>
    </xf>
    <xf numFmtId="0" fontId="2" fillId="0" borderId="86" xfId="0" applyFont="1" applyBorder="1" applyAlignment="1">
      <alignment horizontal="left" vertical="center"/>
    </xf>
    <xf numFmtId="0" fontId="45" fillId="2" borderId="0" xfId="0" applyFont="1" applyFill="1" applyAlignment="1">
      <alignment horizontal="center" vertical="center" wrapText="1"/>
    </xf>
    <xf numFmtId="0" fontId="45" fillId="2" borderId="1" xfId="0" applyFont="1" applyFill="1" applyBorder="1" applyAlignment="1">
      <alignment horizontal="center" vertical="center" wrapText="1"/>
    </xf>
    <xf numFmtId="0" fontId="45" fillId="2" borderId="104" xfId="0" applyFont="1" applyFill="1" applyBorder="1" applyAlignment="1">
      <alignment horizontal="center" vertical="center"/>
    </xf>
    <xf numFmtId="0" fontId="45" fillId="2" borderId="112" xfId="0" applyFont="1" applyFill="1" applyBorder="1" applyAlignment="1">
      <alignment horizontal="center" vertical="center"/>
    </xf>
    <xf numFmtId="0" fontId="45" fillId="2" borderId="83" xfId="0" applyFont="1" applyFill="1" applyBorder="1" applyAlignment="1">
      <alignment horizontal="center" vertical="center"/>
    </xf>
    <xf numFmtId="0" fontId="45" fillId="2" borderId="78" xfId="0" applyFont="1" applyFill="1" applyBorder="1" applyAlignment="1">
      <alignment horizontal="center" vertical="center"/>
    </xf>
    <xf numFmtId="0" fontId="45" fillId="2" borderId="84" xfId="0" applyFont="1" applyFill="1" applyBorder="1" applyAlignment="1">
      <alignment horizontal="center" vertical="center" wrapText="1"/>
    </xf>
    <xf numFmtId="0" fontId="45" fillId="2" borderId="87" xfId="0" applyFont="1" applyFill="1" applyBorder="1" applyAlignment="1">
      <alignment horizontal="center" vertical="center" wrapText="1"/>
    </xf>
    <xf numFmtId="0" fontId="45" fillId="2" borderId="89"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45" fillId="2" borderId="82" xfId="0" applyFont="1" applyFill="1" applyBorder="1" applyAlignment="1">
      <alignment horizontal="center" vertical="center"/>
    </xf>
    <xf numFmtId="0" fontId="45" fillId="2" borderId="79"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77" xfId="0" applyFont="1" applyFill="1" applyBorder="1" applyAlignment="1">
      <alignment horizontal="center" vertical="center"/>
    </xf>
    <xf numFmtId="0" fontId="2" fillId="0" borderId="90" xfId="0" applyFont="1" applyBorder="1" applyAlignment="1">
      <alignment horizontal="left" vertical="center" wrapText="1"/>
    </xf>
    <xf numFmtId="0" fontId="2" fillId="0" borderId="84" xfId="0" applyFont="1" applyBorder="1" applyAlignment="1">
      <alignment horizontal="left" vertical="center" wrapText="1"/>
    </xf>
    <xf numFmtId="0" fontId="2" fillId="0" borderId="82" xfId="0" applyFont="1" applyBorder="1" applyAlignment="1">
      <alignment horizontal="left" vertical="center" wrapText="1"/>
    </xf>
    <xf numFmtId="0" fontId="2" fillId="0" borderId="44" xfId="0" applyFont="1" applyBorder="1" applyAlignment="1">
      <alignment horizontal="left" vertical="center" wrapText="1"/>
    </xf>
    <xf numFmtId="0" fontId="2" fillId="0" borderId="32" xfId="0" applyFont="1" applyBorder="1" applyAlignment="1">
      <alignment horizontal="left" vertical="center" wrapText="1"/>
    </xf>
    <xf numFmtId="165" fontId="2" fillId="0" borderId="12" xfId="0" applyNumberFormat="1" applyFont="1" applyBorder="1" applyAlignment="1">
      <alignment horizontal="right" vertical="center"/>
    </xf>
    <xf numFmtId="165" fontId="2" fillId="0" borderId="67" xfId="0" applyNumberFormat="1" applyFont="1" applyBorder="1" applyAlignment="1">
      <alignment horizontal="right" vertical="center"/>
    </xf>
    <xf numFmtId="165" fontId="2" fillId="0" borderId="13" xfId="0" applyNumberFormat="1" applyFont="1" applyBorder="1" applyAlignment="1">
      <alignment horizontal="right" vertical="center"/>
    </xf>
    <xf numFmtId="165" fontId="2" fillId="0" borderId="63" xfId="0" applyNumberFormat="1" applyFont="1" applyBorder="1" applyAlignment="1">
      <alignment horizontal="right" vertical="center"/>
    </xf>
    <xf numFmtId="10" fontId="2" fillId="0" borderId="86" xfId="1" applyNumberFormat="1" applyFont="1" applyBorder="1" applyAlignment="1">
      <alignment horizontal="right" vertical="center"/>
    </xf>
    <xf numFmtId="10" fontId="2" fillId="0" borderId="13" xfId="1" applyNumberFormat="1" applyFont="1" applyBorder="1" applyAlignment="1">
      <alignment horizontal="right" vertical="center"/>
    </xf>
    <xf numFmtId="10" fontId="2" fillId="0" borderId="63" xfId="1" applyNumberFormat="1" applyFont="1" applyBorder="1" applyAlignment="1">
      <alignment horizontal="right" vertical="center"/>
    </xf>
    <xf numFmtId="0" fontId="3" fillId="0" borderId="64" xfId="0" applyFont="1" applyBorder="1" applyAlignment="1">
      <alignment horizontal="left" vertical="center"/>
    </xf>
    <xf numFmtId="0" fontId="29" fillId="0" borderId="66" xfId="0" applyFont="1" applyBorder="1" applyAlignment="1">
      <alignment horizontal="left" vertical="center"/>
    </xf>
    <xf numFmtId="0" fontId="46" fillId="0" borderId="2" xfId="0" applyFont="1" applyBorder="1" applyAlignment="1">
      <alignment horizontal="left" vertical="center" wrapText="1"/>
    </xf>
    <xf numFmtId="0" fontId="46" fillId="0" borderId="26" xfId="0" applyFont="1" applyBorder="1" applyAlignment="1">
      <alignment horizontal="left" vertical="center" wrapText="1"/>
    </xf>
    <xf numFmtId="0" fontId="49" fillId="0" borderId="2" xfId="0" applyFont="1" applyBorder="1" applyAlignment="1">
      <alignment horizontal="left" vertical="center" wrapText="1"/>
    </xf>
    <xf numFmtId="0" fontId="46" fillId="0" borderId="26" xfId="0" applyFont="1" applyBorder="1" applyAlignment="1">
      <alignment horizontal="left" vertical="center"/>
    </xf>
    <xf numFmtId="0" fontId="17" fillId="0" borderId="0" xfId="0" applyFont="1" applyAlignment="1">
      <alignment horizontal="left" vertical="top" wrapText="1"/>
    </xf>
    <xf numFmtId="0" fontId="45" fillId="2" borderId="43" xfId="0" applyFont="1" applyFill="1" applyBorder="1" applyAlignment="1">
      <alignment horizontal="center" vertical="center"/>
    </xf>
    <xf numFmtId="0" fontId="45" fillId="2" borderId="44" xfId="0" applyFont="1" applyFill="1" applyBorder="1" applyAlignment="1">
      <alignment horizontal="center" vertical="center"/>
    </xf>
    <xf numFmtId="0" fontId="45" fillId="2" borderId="118" xfId="0" applyFont="1" applyFill="1" applyBorder="1" applyAlignment="1">
      <alignment horizontal="center" vertical="center"/>
    </xf>
    <xf numFmtId="0" fontId="45" fillId="2" borderId="117" xfId="0" applyFont="1" applyFill="1" applyBorder="1" applyAlignment="1">
      <alignment horizontal="center" vertical="center"/>
    </xf>
    <xf numFmtId="0" fontId="45" fillId="2" borderId="73" xfId="0" applyFont="1" applyFill="1" applyBorder="1" applyAlignment="1">
      <alignment horizontal="center" vertical="center"/>
    </xf>
    <xf numFmtId="0" fontId="45" fillId="2" borderId="52" xfId="0" applyFont="1" applyFill="1" applyBorder="1" applyAlignment="1">
      <alignment horizontal="center" vertical="center"/>
    </xf>
    <xf numFmtId="0" fontId="46" fillId="0" borderId="2" xfId="0" applyFont="1" applyBorder="1" applyAlignment="1">
      <alignment horizontal="left" vertical="center"/>
    </xf>
    <xf numFmtId="0" fontId="45" fillId="2" borderId="76" xfId="0" applyFont="1" applyFill="1" applyBorder="1" applyAlignment="1">
      <alignment horizontal="center" vertical="center"/>
    </xf>
    <xf numFmtId="0" fontId="45" fillId="2" borderId="54" xfId="0" applyFont="1" applyFill="1" applyBorder="1" applyAlignment="1">
      <alignment horizontal="center" vertical="center"/>
    </xf>
    <xf numFmtId="0" fontId="45" fillId="2" borderId="39" xfId="0" applyFont="1" applyFill="1" applyBorder="1" applyAlignment="1">
      <alignment horizontal="center" vertical="center"/>
    </xf>
    <xf numFmtId="0" fontId="45" fillId="2" borderId="53" xfId="0" applyFont="1" applyFill="1" applyBorder="1" applyAlignment="1">
      <alignment horizontal="center" vertical="center"/>
    </xf>
    <xf numFmtId="0" fontId="45" fillId="2" borderId="38" xfId="0" applyFont="1" applyFill="1" applyBorder="1" applyAlignment="1">
      <alignment horizontal="center" vertical="center"/>
    </xf>
    <xf numFmtId="0" fontId="45" fillId="2" borderId="105" xfId="0" applyFont="1" applyFill="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71" xfId="0" applyFont="1" applyBorder="1" applyAlignment="1">
      <alignment horizontal="left" vertical="center"/>
    </xf>
    <xf numFmtId="0" fontId="46" fillId="0" borderId="32" xfId="0" applyFont="1" applyBorder="1" applyAlignment="1">
      <alignment horizontal="left" vertical="center" wrapText="1"/>
    </xf>
    <xf numFmtId="0" fontId="2" fillId="0" borderId="81" xfId="0" applyFont="1" applyBorder="1" applyAlignment="1">
      <alignment horizontal="left" vertical="center"/>
    </xf>
    <xf numFmtId="9" fontId="2" fillId="0" borderId="86" xfId="1" applyFont="1" applyFill="1" applyBorder="1" applyAlignment="1">
      <alignment horizontal="right" vertical="center"/>
    </xf>
    <xf numFmtId="9" fontId="2" fillId="0" borderId="81" xfId="1" applyFont="1" applyFill="1" applyBorder="1" applyAlignment="1">
      <alignment horizontal="right" vertical="center"/>
    </xf>
    <xf numFmtId="9" fontId="2" fillId="0" borderId="64" xfId="1" applyFont="1" applyBorder="1" applyAlignment="1">
      <alignment horizontal="right" vertical="center"/>
    </xf>
    <xf numFmtId="9" fontId="2" fillId="0" borderId="66" xfId="1" applyFont="1" applyBorder="1" applyAlignment="1">
      <alignment horizontal="right" vertical="center"/>
    </xf>
    <xf numFmtId="0" fontId="2" fillId="0" borderId="100" xfId="0" applyFont="1" applyBorder="1" applyAlignment="1">
      <alignment horizontal="center" vertical="center" wrapText="1"/>
    </xf>
    <xf numFmtId="0" fontId="2" fillId="0" borderId="84" xfId="0" applyFont="1" applyBorder="1" applyAlignment="1">
      <alignment horizontal="center" vertical="center" wrapText="1"/>
    </xf>
    <xf numFmtId="0" fontId="52" fillId="2" borderId="84" xfId="0" applyFont="1" applyFill="1" applyBorder="1" applyAlignment="1">
      <alignment horizontal="center" vertical="center" wrapText="1"/>
    </xf>
    <xf numFmtId="0" fontId="52" fillId="2" borderId="0" xfId="0" applyFont="1" applyFill="1" applyAlignment="1">
      <alignment horizontal="center" vertical="center" wrapText="1"/>
    </xf>
    <xf numFmtId="0" fontId="52" fillId="2" borderId="82" xfId="0" applyFont="1" applyFill="1" applyBorder="1" applyAlignment="1">
      <alignment horizontal="center" vertical="center" wrapText="1"/>
    </xf>
    <xf numFmtId="0" fontId="52" fillId="2" borderId="87" xfId="0" applyFont="1" applyFill="1" applyBorder="1" applyAlignment="1">
      <alignment horizontal="center" vertical="center" wrapText="1"/>
    </xf>
    <xf numFmtId="0" fontId="52" fillId="2" borderId="89" xfId="0" applyFont="1" applyFill="1" applyBorder="1" applyAlignment="1">
      <alignment horizontal="center" vertical="center" wrapText="1"/>
    </xf>
    <xf numFmtId="0" fontId="52" fillId="2" borderId="33"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77" xfId="0" applyFont="1" applyFill="1" applyBorder="1" applyAlignment="1">
      <alignment horizontal="center" vertical="center" wrapText="1"/>
    </xf>
    <xf numFmtId="0" fontId="52" fillId="2" borderId="84" xfId="0" applyFont="1" applyFill="1" applyBorder="1" applyAlignment="1">
      <alignment horizontal="center" vertical="center"/>
    </xf>
    <xf numFmtId="0" fontId="52" fillId="2" borderId="79" xfId="0" applyFont="1" applyFill="1" applyBorder="1" applyAlignment="1">
      <alignment horizontal="center" vertical="center"/>
    </xf>
    <xf numFmtId="0" fontId="53" fillId="0" borderId="2" xfId="0" applyFont="1" applyBorder="1" applyAlignment="1">
      <alignment horizontal="left" vertical="center" wrapText="1"/>
    </xf>
    <xf numFmtId="0" fontId="52" fillId="2" borderId="83" xfId="0" applyFont="1" applyFill="1" applyBorder="1" applyAlignment="1">
      <alignment horizontal="center" vertical="center"/>
    </xf>
    <xf numFmtId="0" fontId="52" fillId="2" borderId="78" xfId="0" applyFont="1" applyFill="1" applyBorder="1" applyAlignment="1">
      <alignment horizontal="center" vertical="center"/>
    </xf>
    <xf numFmtId="0" fontId="52" fillId="2" borderId="104" xfId="0" applyFont="1" applyFill="1" applyBorder="1" applyAlignment="1">
      <alignment horizontal="center" vertical="center"/>
    </xf>
    <xf numFmtId="0" fontId="52" fillId="2" borderId="112" xfId="0" applyFont="1" applyFill="1" applyBorder="1" applyAlignment="1">
      <alignment horizontal="center" vertical="center"/>
    </xf>
    <xf numFmtId="0" fontId="53" fillId="0" borderId="32" xfId="0" applyFont="1" applyBorder="1" applyAlignment="1">
      <alignment horizontal="left" vertical="center" wrapText="1"/>
    </xf>
    <xf numFmtId="0" fontId="53" fillId="0" borderId="26" xfId="0" applyFont="1" applyBorder="1" applyAlignment="1">
      <alignment horizontal="left" vertical="center" wrapText="1"/>
    </xf>
    <xf numFmtId="0" fontId="52" fillId="2" borderId="78" xfId="0" applyFont="1" applyFill="1" applyBorder="1" applyAlignment="1">
      <alignment horizontal="center" vertical="center" wrapText="1"/>
    </xf>
    <xf numFmtId="0" fontId="52" fillId="2" borderId="83" xfId="0" applyFont="1" applyFill="1" applyBorder="1" applyAlignment="1">
      <alignment horizontal="center" vertical="center" wrapText="1"/>
    </xf>
    <xf numFmtId="0" fontId="55" fillId="0" borderId="32" xfId="0" applyFont="1" applyBorder="1" applyAlignment="1">
      <alignment horizontal="left" vertical="center" wrapText="1"/>
    </xf>
    <xf numFmtId="0" fontId="53" fillId="0" borderId="2" xfId="0" applyFont="1" applyBorder="1" applyAlignment="1">
      <alignment horizontal="left" vertical="center"/>
    </xf>
    <xf numFmtId="0" fontId="53" fillId="0" borderId="26" xfId="0" applyFont="1" applyBorder="1" applyAlignment="1">
      <alignment horizontal="left" vertical="center"/>
    </xf>
    <xf numFmtId="0" fontId="53" fillId="0" borderId="18" xfId="0" applyFont="1" applyBorder="1" applyAlignment="1">
      <alignment horizontal="left" vertical="center"/>
    </xf>
    <xf numFmtId="0" fontId="52" fillId="2" borderId="76" xfId="0" applyFont="1" applyFill="1" applyBorder="1" applyAlignment="1">
      <alignment horizontal="center" vertical="center"/>
    </xf>
    <xf numFmtId="0" fontId="52" fillId="2" borderId="54" xfId="0" applyFont="1" applyFill="1" applyBorder="1" applyAlignment="1">
      <alignment horizontal="center" vertical="center"/>
    </xf>
    <xf numFmtId="0" fontId="52" fillId="2" borderId="73" xfId="0" applyFont="1" applyFill="1" applyBorder="1" applyAlignment="1">
      <alignment horizontal="center" vertical="center"/>
    </xf>
    <xf numFmtId="0" fontId="52" fillId="2" borderId="52" xfId="0" applyFont="1" applyFill="1" applyBorder="1" applyAlignment="1">
      <alignment horizontal="center" vertical="center"/>
    </xf>
    <xf numFmtId="0" fontId="52" fillId="2" borderId="39" xfId="0" applyFont="1" applyFill="1" applyBorder="1" applyAlignment="1">
      <alignment horizontal="center" vertical="center"/>
    </xf>
    <xf numFmtId="0" fontId="52" fillId="2" borderId="53" xfId="0" applyFont="1" applyFill="1" applyBorder="1" applyAlignment="1">
      <alignment horizontal="center" vertical="center"/>
    </xf>
    <xf numFmtId="0" fontId="52" fillId="2" borderId="38" xfId="0" applyFont="1" applyFill="1" applyBorder="1" applyAlignment="1">
      <alignment horizontal="center" vertical="center"/>
    </xf>
    <xf numFmtId="0" fontId="52" fillId="2" borderId="105" xfId="0" applyFont="1" applyFill="1" applyBorder="1" applyAlignment="1">
      <alignment horizontal="center" vertical="center"/>
    </xf>
    <xf numFmtId="0" fontId="52" fillId="2" borderId="43" xfId="0" applyFont="1" applyFill="1" applyBorder="1" applyAlignment="1">
      <alignment horizontal="center" vertical="center"/>
    </xf>
    <xf numFmtId="0" fontId="52" fillId="2" borderId="118"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117" xfId="0" applyFont="1" applyFill="1" applyBorder="1" applyAlignment="1">
      <alignment horizontal="center" vertical="center"/>
    </xf>
    <xf numFmtId="0" fontId="52" fillId="2" borderId="77" xfId="0" applyFont="1" applyFill="1" applyBorder="1" applyAlignment="1">
      <alignment horizontal="center" vertical="center"/>
    </xf>
    <xf numFmtId="0" fontId="2" fillId="0" borderId="25" xfId="0" applyFont="1" applyBorder="1" applyAlignment="1">
      <alignment horizontal="left" vertical="center"/>
    </xf>
    <xf numFmtId="0" fontId="2" fillId="0" borderId="95" xfId="0" applyFont="1" applyBorder="1" applyAlignment="1">
      <alignment horizontal="left" vertical="center"/>
    </xf>
    <xf numFmtId="0" fontId="52" fillId="2" borderId="82" xfId="0" applyFont="1" applyFill="1" applyBorder="1" applyAlignment="1">
      <alignment horizontal="center" vertical="center"/>
    </xf>
    <xf numFmtId="0" fontId="52" fillId="2" borderId="0" xfId="0" applyFont="1" applyFill="1" applyAlignment="1">
      <alignment horizontal="center" vertical="center"/>
    </xf>
    <xf numFmtId="0" fontId="23" fillId="4" borderId="0" xfId="0" applyFont="1" applyFill="1" applyAlignment="1">
      <alignment horizontal="left" vertical="center" wrapText="1"/>
    </xf>
    <xf numFmtId="0" fontId="23" fillId="4" borderId="32" xfId="0" applyFont="1" applyFill="1" applyBorder="1" applyAlignment="1">
      <alignment horizontal="left" vertical="center" wrapText="1"/>
    </xf>
    <xf numFmtId="0" fontId="58" fillId="2" borderId="0" xfId="0" applyFont="1" applyFill="1" applyAlignment="1">
      <alignment horizontal="center" vertical="center" wrapText="1"/>
    </xf>
    <xf numFmtId="0" fontId="58" fillId="2" borderId="82"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77" xfId="0" applyFont="1" applyFill="1" applyBorder="1" applyAlignment="1">
      <alignment horizontal="center" vertical="center" wrapText="1"/>
    </xf>
    <xf numFmtId="0" fontId="60" fillId="0" borderId="2" xfId="0" applyFont="1" applyBorder="1" applyAlignment="1">
      <alignment horizontal="left" vertical="center"/>
    </xf>
    <xf numFmtId="0" fontId="58" fillId="2" borderId="77" xfId="0" applyFont="1" applyFill="1" applyBorder="1" applyAlignment="1">
      <alignment horizontal="center" vertical="center"/>
    </xf>
    <xf numFmtId="0" fontId="58" fillId="2" borderId="78" xfId="0" applyFont="1" applyFill="1" applyBorder="1" applyAlignment="1">
      <alignment horizontal="center" vertical="center"/>
    </xf>
    <xf numFmtId="0" fontId="60" fillId="0" borderId="26" xfId="0" applyFont="1" applyBorder="1" applyAlignment="1">
      <alignment horizontal="left" vertical="center"/>
    </xf>
    <xf numFmtId="0" fontId="2" fillId="0" borderId="100" xfId="0" applyFont="1" applyBorder="1" applyAlignment="1">
      <alignment horizontal="left" vertical="center" wrapText="1"/>
    </xf>
    <xf numFmtId="0" fontId="2" fillId="0" borderId="18" xfId="0" applyFont="1" applyBorder="1" applyAlignment="1">
      <alignment horizontal="left" vertical="center" wrapText="1"/>
    </xf>
    <xf numFmtId="0" fontId="58" fillId="2" borderId="84" xfId="0" applyFont="1" applyFill="1" applyBorder="1" applyAlignment="1">
      <alignment horizontal="center" vertical="center"/>
    </xf>
    <xf numFmtId="0" fontId="58" fillId="2" borderId="79" xfId="0" applyFont="1" applyFill="1" applyBorder="1" applyAlignment="1">
      <alignment horizontal="center" vertical="center"/>
    </xf>
    <xf numFmtId="0" fontId="58" fillId="2" borderId="83" xfId="0" applyFont="1" applyFill="1" applyBorder="1" applyAlignment="1">
      <alignment horizontal="center" vertical="center"/>
    </xf>
    <xf numFmtId="0" fontId="58" fillId="2" borderId="0" xfId="0" applyFont="1" applyFill="1" applyAlignment="1">
      <alignment horizontal="center" vertical="center"/>
    </xf>
    <xf numFmtId="0" fontId="63" fillId="2" borderId="77"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78" xfId="0" applyFont="1" applyFill="1" applyBorder="1" applyAlignment="1">
      <alignment horizontal="center" vertical="center"/>
    </xf>
    <xf numFmtId="0" fontId="63" fillId="2" borderId="79" xfId="0" applyFont="1" applyFill="1" applyBorder="1" applyAlignment="1">
      <alignment horizontal="center" vertical="center"/>
    </xf>
    <xf numFmtId="0" fontId="58" fillId="2" borderId="78" xfId="0" applyFont="1" applyFill="1" applyBorder="1" applyAlignment="1">
      <alignment horizontal="center" vertical="center" wrapText="1"/>
    </xf>
    <xf numFmtId="0" fontId="58" fillId="2" borderId="79" xfId="0" applyFont="1" applyFill="1" applyBorder="1" applyAlignment="1">
      <alignment horizontal="center" vertical="center" wrapText="1"/>
    </xf>
    <xf numFmtId="0" fontId="61" fillId="0" borderId="2" xfId="0" applyFont="1" applyBorder="1" applyAlignment="1">
      <alignment horizontal="left" vertical="center" wrapText="1"/>
    </xf>
    <xf numFmtId="0" fontId="61" fillId="0" borderId="26" xfId="0" applyFont="1" applyBorder="1" applyAlignment="1">
      <alignment horizontal="left" vertical="center" wrapText="1"/>
    </xf>
    <xf numFmtId="0" fontId="61" fillId="0" borderId="26" xfId="0" applyFont="1" applyBorder="1" applyAlignment="1">
      <alignment horizontal="left" vertical="center"/>
    </xf>
    <xf numFmtId="0" fontId="63" fillId="2" borderId="0" xfId="0" applyFont="1" applyFill="1" applyAlignment="1">
      <alignment horizontal="center" vertical="center" wrapText="1"/>
    </xf>
    <xf numFmtId="0" fontId="63" fillId="2" borderId="82"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63" fillId="2" borderId="84" xfId="0" applyFont="1" applyFill="1" applyBorder="1" applyAlignment="1">
      <alignment horizontal="center" vertical="center"/>
    </xf>
    <xf numFmtId="0" fontId="2" fillId="0" borderId="18" xfId="0" applyFont="1" applyBorder="1" applyAlignment="1">
      <alignment horizontal="left" vertical="center"/>
    </xf>
    <xf numFmtId="0" fontId="2" fillId="0" borderId="98" xfId="0" applyFont="1" applyBorder="1" applyAlignment="1">
      <alignment horizontal="left" vertical="center"/>
    </xf>
    <xf numFmtId="0" fontId="2" fillId="0" borderId="82" xfId="0" applyFont="1" applyBorder="1" applyAlignment="1">
      <alignment horizontal="left" vertical="center"/>
    </xf>
    <xf numFmtId="0" fontId="12" fillId="2" borderId="83" xfId="0" applyFont="1" applyFill="1" applyBorder="1" applyAlignment="1">
      <alignment horizontal="center" vertical="center"/>
    </xf>
    <xf numFmtId="0" fontId="12" fillId="2" borderId="84" xfId="0" applyFont="1" applyFill="1" applyBorder="1" applyAlignment="1">
      <alignment horizontal="center" vertical="center"/>
    </xf>
    <xf numFmtId="0" fontId="62" fillId="0" borderId="2" xfId="0" applyFont="1" applyBorder="1" applyAlignment="1">
      <alignment horizontal="left" vertical="center" wrapText="1"/>
    </xf>
    <xf numFmtId="0" fontId="34" fillId="0" borderId="7" xfId="2" applyFont="1" applyBorder="1" applyAlignment="1">
      <alignment horizontal="left" vertical="center"/>
    </xf>
    <xf numFmtId="0" fontId="34" fillId="0" borderId="8" xfId="2" applyFont="1" applyBorder="1" applyAlignment="1">
      <alignment horizontal="left" vertical="center"/>
    </xf>
    <xf numFmtId="0" fontId="34" fillId="0" borderId="0" xfId="2" applyFont="1" applyFill="1"/>
    <xf numFmtId="0" fontId="13" fillId="0" borderId="28" xfId="0" applyFont="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left" vertical="center" wrapText="1"/>
    </xf>
    <xf numFmtId="0" fontId="34" fillId="0" borderId="28" xfId="2" applyFont="1" applyBorder="1" applyAlignment="1">
      <alignment horizontal="left" vertical="center"/>
    </xf>
    <xf numFmtId="0" fontId="34" fillId="0" borderId="29" xfId="2" applyFont="1" applyBorder="1" applyAlignment="1">
      <alignment horizontal="left" vertical="center"/>
    </xf>
    <xf numFmtId="0" fontId="34" fillId="0" borderId="10" xfId="2" applyFont="1" applyBorder="1" applyAlignment="1">
      <alignment horizontal="left" vertical="center"/>
    </xf>
    <xf numFmtId="0" fontId="34" fillId="0" borderId="11" xfId="2" applyFont="1" applyBorder="1" applyAlignment="1">
      <alignment horizontal="left" vertical="center"/>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center"/>
    </xf>
    <xf numFmtId="0" fontId="13" fillId="0" borderId="30" xfId="0" applyFont="1" applyBorder="1" applyAlignment="1">
      <alignment horizontal="left" vertical="top" wrapText="1"/>
    </xf>
    <xf numFmtId="0" fontId="13" fillId="0" borderId="40" xfId="0" applyFont="1" applyBorder="1" applyAlignment="1">
      <alignment horizontal="left" vertical="top" wrapText="1"/>
    </xf>
    <xf numFmtId="0" fontId="13" fillId="0" borderId="34"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center"/>
    </xf>
    <xf numFmtId="0" fontId="13" fillId="0" borderId="39" xfId="0" applyFont="1" applyBorder="1" applyAlignment="1">
      <alignment horizontal="left" vertical="center"/>
    </xf>
    <xf numFmtId="0" fontId="34" fillId="0" borderId="40" xfId="2" applyFont="1" applyBorder="1" applyAlignment="1">
      <alignment horizontal="left" vertical="center"/>
    </xf>
    <xf numFmtId="0" fontId="34" fillId="0" borderId="31" xfId="2" applyFont="1" applyBorder="1" applyAlignment="1">
      <alignment horizontal="left" vertical="center"/>
    </xf>
    <xf numFmtId="0" fontId="34" fillId="0" borderId="39" xfId="2" applyFont="1" applyBorder="1" applyAlignment="1">
      <alignment horizontal="left" vertical="center"/>
    </xf>
    <xf numFmtId="0" fontId="34" fillId="0" borderId="38" xfId="2" applyFont="1" applyBorder="1" applyAlignment="1">
      <alignment horizontal="left" vertical="center"/>
    </xf>
    <xf numFmtId="0" fontId="34" fillId="0" borderId="0" xfId="2" applyFont="1" applyAlignment="1">
      <alignment vertical="center"/>
    </xf>
    <xf numFmtId="0" fontId="18" fillId="0" borderId="116"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5" xfId="0" applyFont="1" applyBorder="1" applyAlignment="1">
      <alignment horizontal="left" vertical="center" wrapText="1"/>
    </xf>
    <xf numFmtId="0" fontId="18" fillId="0" borderId="19" xfId="0" applyFont="1" applyBorder="1" applyAlignment="1">
      <alignment horizontal="left" vertical="center" wrapText="1"/>
    </xf>
    <xf numFmtId="0" fontId="18" fillId="0" borderId="0" xfId="0" applyFont="1" applyAlignment="1">
      <alignment horizontal="left" vertical="center" wrapText="1"/>
    </xf>
    <xf numFmtId="0" fontId="18" fillId="0" borderId="2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3" fillId="0" borderId="15" xfId="0" applyFont="1" applyBorder="1" applyAlignment="1">
      <alignment horizontal="left" vertical="center" wrapText="1"/>
    </xf>
    <xf numFmtId="0" fontId="34" fillId="0" borderId="15" xfId="2" applyFont="1" applyBorder="1" applyAlignment="1">
      <alignment horizontal="left" vertical="center"/>
    </xf>
    <xf numFmtId="0" fontId="34" fillId="0" borderId="16" xfId="2" applyFont="1" applyBorder="1" applyAlignment="1">
      <alignment horizontal="left" vertical="center"/>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34" fillId="0" borderId="25" xfId="2" applyFont="1" applyBorder="1" applyAlignment="1">
      <alignment horizontal="left" vertical="center"/>
    </xf>
    <xf numFmtId="0" fontId="34" fillId="0" borderId="19" xfId="2" applyFont="1" applyBorder="1" applyAlignment="1">
      <alignment horizontal="left" vertical="center"/>
    </xf>
    <xf numFmtId="0" fontId="34" fillId="0" borderId="0" xfId="2" applyFont="1" applyAlignment="1">
      <alignment horizontal="left" vertical="center"/>
    </xf>
    <xf numFmtId="0" fontId="34" fillId="0" borderId="32" xfId="2" applyFont="1" applyBorder="1" applyAlignment="1">
      <alignment horizontal="left" vertical="center"/>
    </xf>
    <xf numFmtId="0" fontId="18" fillId="0" borderId="7" xfId="0" applyFont="1" applyBorder="1" applyAlignment="1">
      <alignment horizontal="left" vertical="center"/>
    </xf>
    <xf numFmtId="0" fontId="18" fillId="0" borderId="25" xfId="0" applyFont="1" applyBorder="1" applyAlignment="1">
      <alignment horizontal="left" vertical="top" wrapText="1"/>
    </xf>
    <xf numFmtId="0" fontId="18" fillId="0" borderId="30" xfId="0" applyFont="1" applyBorder="1" applyAlignment="1">
      <alignment horizontal="left" vertical="top"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18" fillId="0" borderId="31" xfId="0" applyFont="1" applyBorder="1" applyAlignment="1">
      <alignment horizontal="left" vertical="center" wrapText="1"/>
    </xf>
    <xf numFmtId="0" fontId="18" fillId="0" borderId="25" xfId="0" applyFont="1" applyBorder="1" applyAlignment="1">
      <alignment horizontal="left" vertical="center" wrapText="1"/>
    </xf>
    <xf numFmtId="0" fontId="18" fillId="0" borderId="30" xfId="0" applyFont="1" applyBorder="1" applyAlignment="1">
      <alignment horizontal="left" vertical="center" wrapText="1"/>
    </xf>
    <xf numFmtId="0" fontId="18" fillId="0" borderId="8" xfId="0" applyFont="1" applyBorder="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13" fillId="0" borderId="31" xfId="0" applyFont="1" applyBorder="1" applyAlignment="1">
      <alignment horizontal="left" vertical="center"/>
    </xf>
    <xf numFmtId="0" fontId="13" fillId="0" borderId="25" xfId="0" applyFont="1" applyBorder="1" applyAlignment="1">
      <alignment horizontal="left" vertical="center"/>
    </xf>
    <xf numFmtId="0" fontId="13" fillId="0" borderId="30" xfId="0" applyFont="1" applyBorder="1" applyAlignment="1">
      <alignment horizontal="left" vertical="center"/>
    </xf>
    <xf numFmtId="0" fontId="13" fillId="0" borderId="19" xfId="0" applyFont="1" applyBorder="1" applyAlignment="1">
      <alignment horizontal="left" vertical="center"/>
    </xf>
    <xf numFmtId="0" fontId="13" fillId="0" borderId="0" xfId="0" applyFont="1" applyAlignment="1">
      <alignment horizontal="left" vertical="center"/>
    </xf>
    <xf numFmtId="0" fontId="13" fillId="0" borderId="20" xfId="0" applyFont="1" applyBorder="1" applyAlignment="1">
      <alignment horizontal="left" vertical="center"/>
    </xf>
    <xf numFmtId="0" fontId="13" fillId="0" borderId="0" xfId="0" applyFont="1" applyAlignment="1">
      <alignment horizontal="left" vertical="top" wrapText="1"/>
    </xf>
    <xf numFmtId="0" fontId="13" fillId="0" borderId="20" xfId="0" applyFont="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xf>
    <xf numFmtId="0" fontId="13" fillId="0" borderId="7" xfId="0" applyFont="1" applyBorder="1" applyAlignment="1">
      <alignment horizontal="left" vertical="top"/>
    </xf>
    <xf numFmtId="0" fontId="13" fillId="0" borderId="6" xfId="0" applyFont="1" applyBorder="1" applyAlignment="1">
      <alignment horizontal="left" vertical="top"/>
    </xf>
    <xf numFmtId="0" fontId="13" fillId="0" borderId="28" xfId="0" applyFont="1" applyBorder="1" applyAlignment="1">
      <alignment horizontal="left" vertical="center" wrapText="1"/>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0" xfId="0" applyFont="1" applyBorder="1" applyAlignment="1">
      <alignment horizontal="left" vertical="center"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34" fillId="0" borderId="17" xfId="2" applyFont="1" applyBorder="1" applyAlignment="1">
      <alignment horizontal="left" vertical="center"/>
    </xf>
    <xf numFmtId="0" fontId="34" fillId="0" borderId="21" xfId="2" applyFont="1" applyBorder="1" applyAlignment="1">
      <alignment horizontal="left" vertical="center"/>
    </xf>
    <xf numFmtId="0" fontId="34" fillId="0" borderId="22" xfId="2" applyFont="1" applyBorder="1" applyAlignment="1">
      <alignment horizontal="left" vertical="center"/>
    </xf>
    <xf numFmtId="0" fontId="4" fillId="0" borderId="1" xfId="0" applyFont="1" applyBorder="1" applyAlignment="1">
      <alignment horizontal="left" vertical="center"/>
    </xf>
    <xf numFmtId="0" fontId="18" fillId="0" borderId="15" xfId="0" applyFont="1" applyBorder="1" applyAlignment="1">
      <alignment horizontal="left" vertical="center"/>
    </xf>
    <xf numFmtId="0" fontId="18" fillId="0" borderId="18" xfId="0" applyFont="1" applyBorder="1" applyAlignment="1">
      <alignment horizontal="left" vertical="top" wrapText="1"/>
    </xf>
    <xf numFmtId="0" fontId="18" fillId="0" borderId="32" xfId="0" applyFont="1" applyBorder="1" applyAlignment="1">
      <alignment horizontal="left" vertical="top" wrapText="1"/>
    </xf>
    <xf numFmtId="0" fontId="34" fillId="0" borderId="4" xfId="2" applyFont="1" applyBorder="1" applyAlignment="1">
      <alignment horizontal="left" vertical="center"/>
    </xf>
    <xf numFmtId="0" fontId="34" fillId="0" borderId="5" xfId="2" applyFont="1" applyBorder="1" applyAlignment="1">
      <alignment horizontal="left" vertical="center"/>
    </xf>
    <xf numFmtId="0" fontId="13" fillId="0" borderId="11" xfId="0" applyFont="1" applyBorder="1" applyAlignment="1">
      <alignment horizontal="left" vertical="center" wrapText="1"/>
    </xf>
    <xf numFmtId="0" fontId="13" fillId="0" borderId="9" xfId="0" applyFont="1" applyBorder="1" applyAlignment="1">
      <alignment horizontal="left" vertical="center" wrapText="1"/>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6" xfId="0" applyFont="1" applyBorder="1" applyAlignment="1">
      <alignment horizontal="left" vertical="center" wrapText="1"/>
    </xf>
    <xf numFmtId="0" fontId="13" fillId="0" borderId="14" xfId="0" applyFont="1" applyBorder="1" applyAlignment="1">
      <alignment horizontal="left" vertical="center" wrapText="1"/>
    </xf>
    <xf numFmtId="0" fontId="13" fillId="0" borderId="38" xfId="0" applyFont="1" applyBorder="1" applyAlignment="1">
      <alignment horizontal="left" vertical="center" wrapText="1"/>
    </xf>
    <xf numFmtId="0" fontId="13" fillId="0" borderId="34" xfId="0" applyFont="1" applyBorder="1" applyAlignment="1">
      <alignment horizontal="left" vertical="center" wrapText="1"/>
    </xf>
    <xf numFmtId="0" fontId="13" fillId="0" borderId="31" xfId="0" applyFont="1" applyBorder="1" applyAlignment="1">
      <alignment horizontal="left" vertical="center" wrapText="1"/>
    </xf>
    <xf numFmtId="0" fontId="13" fillId="0" borderId="30"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34" fillId="0" borderId="0" xfId="2" applyFont="1" applyBorder="1" applyAlignment="1">
      <alignment horizontal="left" vertical="center"/>
    </xf>
    <xf numFmtId="0" fontId="34" fillId="0" borderId="7" xfId="2" applyFont="1" applyBorder="1" applyAlignment="1">
      <alignment horizontal="left" vertical="center" wrapText="1"/>
    </xf>
    <xf numFmtId="0" fontId="34" fillId="0" borderId="8" xfId="2" applyFont="1" applyBorder="1" applyAlignment="1">
      <alignment horizontal="left" vertical="center" wrapText="1"/>
    </xf>
    <xf numFmtId="0" fontId="34" fillId="0" borderId="7" xfId="2" applyFont="1" applyBorder="1" applyAlignment="1">
      <alignment vertical="center" wrapText="1"/>
    </xf>
    <xf numFmtId="0" fontId="34" fillId="0" borderId="8" xfId="2" applyFont="1" applyBorder="1" applyAlignment="1">
      <alignment vertical="center" wrapText="1"/>
    </xf>
    <xf numFmtId="0" fontId="13" fillId="0" borderId="13" xfId="0" applyFont="1" applyBorder="1" applyAlignment="1">
      <alignment horizontal="left" vertical="center" wrapText="1"/>
    </xf>
    <xf numFmtId="0" fontId="18" fillId="0" borderId="2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1" xfId="0" applyFont="1" applyBorder="1" applyAlignment="1">
      <alignment horizontal="left" vertical="center"/>
    </xf>
    <xf numFmtId="0" fontId="18" fillId="0" borderId="23" xfId="0" applyFont="1" applyBorder="1" applyAlignment="1">
      <alignment horizontal="left" vertical="center"/>
    </xf>
    <xf numFmtId="0" fontId="18" fillId="0" borderId="16" xfId="0" applyFont="1" applyBorder="1" applyAlignment="1">
      <alignment horizontal="left" vertical="center"/>
    </xf>
    <xf numFmtId="0" fontId="18" fillId="0" borderId="14" xfId="0" applyFont="1" applyBorder="1" applyAlignment="1">
      <alignment horizontal="left" vertical="center"/>
    </xf>
    <xf numFmtId="0" fontId="18" fillId="0" borderId="38" xfId="0" applyFont="1" applyBorder="1" applyAlignment="1">
      <alignment horizontal="left" vertical="center" wrapText="1"/>
    </xf>
    <xf numFmtId="0" fontId="18" fillId="0" borderId="34" xfId="0" applyFont="1" applyBorder="1" applyAlignment="1">
      <alignment horizontal="left" vertical="center" wrapText="1"/>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3" fillId="0" borderId="14" xfId="0" applyFont="1" applyBorder="1" applyAlignment="1">
      <alignment horizontal="left" vertical="center"/>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3" fillId="0" borderId="4" xfId="0" applyFont="1" applyBorder="1" applyAlignment="1">
      <alignment horizontal="left" vertical="center" wrapText="1"/>
    </xf>
    <xf numFmtId="0" fontId="34" fillId="0" borderId="10" xfId="2" applyFont="1" applyBorder="1" applyAlignment="1">
      <alignment horizontal="left" vertical="center" wrapText="1"/>
    </xf>
    <xf numFmtId="0" fontId="34" fillId="0" borderId="11" xfId="2" applyFont="1" applyBorder="1" applyAlignment="1">
      <alignment horizontal="left" vertical="center" wrapText="1"/>
    </xf>
    <xf numFmtId="0" fontId="13" fillId="0" borderId="40" xfId="0" applyFont="1" applyBorder="1" applyAlignment="1">
      <alignment horizontal="left" vertical="top"/>
    </xf>
    <xf numFmtId="0" fontId="13" fillId="0" borderId="34" xfId="0" applyFont="1" applyBorder="1" applyAlignment="1">
      <alignment horizontal="left" vertical="top"/>
    </xf>
    <xf numFmtId="0" fontId="13" fillId="0" borderId="39" xfId="0" applyFont="1" applyBorder="1" applyAlignment="1">
      <alignment horizontal="left" vertical="top"/>
    </xf>
    <xf numFmtId="0" fontId="13" fillId="0" borderId="40" xfId="0" applyFont="1" applyBorder="1" applyAlignment="1">
      <alignment horizontal="left" vertical="center" wrapText="1"/>
    </xf>
    <xf numFmtId="0" fontId="13" fillId="0" borderId="39" xfId="0" applyFont="1" applyBorder="1" applyAlignment="1">
      <alignment horizontal="left" vertical="center" wrapText="1"/>
    </xf>
    <xf numFmtId="0" fontId="34" fillId="0" borderId="0" xfId="2" applyFont="1" applyFill="1" applyAlignment="1">
      <alignment vertical="center"/>
    </xf>
    <xf numFmtId="0" fontId="34" fillId="0" borderId="29" xfId="2" applyFont="1" applyFill="1" applyBorder="1" applyAlignment="1">
      <alignment vertical="center"/>
    </xf>
    <xf numFmtId="0" fontId="34" fillId="0" borderId="41" xfId="2" applyFont="1" applyFill="1" applyBorder="1" applyAlignment="1">
      <alignment vertical="center"/>
    </xf>
    <xf numFmtId="0" fontId="34" fillId="0" borderId="37" xfId="2" applyFont="1" applyBorder="1" applyAlignment="1">
      <alignment horizontal="left" vertical="center"/>
    </xf>
    <xf numFmtId="0" fontId="13" fillId="0" borderId="37" xfId="0" applyFont="1" applyBorder="1" applyAlignment="1">
      <alignment horizontal="left" vertical="center" wrapText="1"/>
    </xf>
    <xf numFmtId="0" fontId="34" fillId="0" borderId="8" xfId="2" applyFont="1" applyFill="1" applyBorder="1" applyAlignment="1">
      <alignment vertical="center"/>
    </xf>
    <xf numFmtId="0" fontId="34" fillId="0" borderId="13" xfId="2" applyFont="1" applyFill="1" applyBorder="1" applyAlignment="1">
      <alignment vertical="center"/>
    </xf>
    <xf numFmtId="0" fontId="13" fillId="0" borderId="23" xfId="0" applyFont="1" applyBorder="1" applyAlignment="1">
      <alignment horizontal="left" vertical="top" wrapText="1"/>
    </xf>
    <xf numFmtId="0" fontId="13" fillId="0" borderId="37" xfId="0" applyFont="1" applyBorder="1" applyAlignment="1">
      <alignment horizontal="left" vertical="top" wrapText="1"/>
    </xf>
    <xf numFmtId="0" fontId="34" fillId="0" borderId="7" xfId="2" applyFont="1" applyFill="1" applyBorder="1" applyAlignment="1">
      <alignment vertical="center"/>
    </xf>
    <xf numFmtId="0" fontId="13" fillId="0" borderId="15" xfId="0" applyFont="1" applyBorder="1" applyAlignment="1">
      <alignment horizontal="left" vertical="center"/>
    </xf>
    <xf numFmtId="0" fontId="34" fillId="0" borderId="13" xfId="2" applyFont="1" applyBorder="1" applyAlignment="1">
      <alignment horizontal="left" vertical="center"/>
    </xf>
    <xf numFmtId="0" fontId="13" fillId="0" borderId="25" xfId="0" applyFont="1" applyBorder="1" applyAlignment="1">
      <alignment horizontal="left" vertical="top" wrapText="1"/>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22" xfId="0" applyFont="1" applyBorder="1" applyAlignment="1">
      <alignment horizontal="left" vertical="center"/>
    </xf>
    <xf numFmtId="0" fontId="13" fillId="0" borderId="17" xfId="0" applyFont="1" applyBorder="1" applyAlignment="1">
      <alignment horizontal="left" vertical="center"/>
    </xf>
    <xf numFmtId="0" fontId="34" fillId="0" borderId="41" xfId="2" applyFont="1" applyBorder="1" applyAlignment="1">
      <alignment horizontal="left" vertical="center"/>
    </xf>
    <xf numFmtId="0" fontId="18" fillId="0" borderId="4" xfId="0" applyFont="1" applyBorder="1" applyAlignment="1">
      <alignment horizontal="left" vertical="top"/>
    </xf>
    <xf numFmtId="0" fontId="18" fillId="0" borderId="6" xfId="0" applyFont="1" applyBorder="1" applyAlignment="1">
      <alignment horizontal="left" vertical="top"/>
    </xf>
    <xf numFmtId="0" fontId="18" fillId="0" borderId="7" xfId="0" applyFont="1" applyBorder="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5" xfId="0" applyFont="1" applyBorder="1" applyAlignment="1">
      <alignment horizontal="left" vertical="center"/>
    </xf>
    <xf numFmtId="0" fontId="18" fillId="0" borderId="12" xfId="0" applyFont="1" applyBorder="1" applyAlignment="1">
      <alignment horizontal="left" vertical="center"/>
    </xf>
    <xf numFmtId="0" fontId="18" fillId="0" borderId="3" xfId="0" applyFont="1" applyBorder="1" applyAlignment="1">
      <alignment horizontal="left" vertical="center"/>
    </xf>
    <xf numFmtId="0" fontId="2" fillId="0" borderId="63" xfId="0" applyFont="1" applyBorder="1" applyAlignment="1">
      <alignment vertical="center" wrapText="1"/>
    </xf>
    <xf numFmtId="0" fontId="2" fillId="0" borderId="64" xfId="0" applyFont="1" applyBorder="1" applyAlignment="1">
      <alignment vertical="center" wrapText="1"/>
    </xf>
    <xf numFmtId="0" fontId="2" fillId="0" borderId="104" xfId="0" applyFont="1" applyBorder="1" applyAlignment="1">
      <alignment horizontal="left" vertical="center" wrapText="1"/>
    </xf>
    <xf numFmtId="0" fontId="2" fillId="0" borderId="110" xfId="0" applyFont="1" applyBorder="1" applyAlignment="1">
      <alignment horizontal="left" vertical="center" wrapText="1"/>
    </xf>
    <xf numFmtId="0" fontId="2" fillId="0" borderId="25" xfId="0" applyFont="1" applyBorder="1" applyAlignment="1">
      <alignment horizontal="left" vertical="center" wrapText="1"/>
    </xf>
    <xf numFmtId="0" fontId="2" fillId="0" borderId="95" xfId="0" applyFont="1" applyBorder="1" applyAlignment="1">
      <alignment horizontal="left" vertical="center" wrapText="1"/>
    </xf>
    <xf numFmtId="0" fontId="2" fillId="0" borderId="117" xfId="0" applyFont="1" applyBorder="1" applyAlignment="1">
      <alignment horizontal="left" vertical="center" wrapText="1"/>
    </xf>
    <xf numFmtId="0" fontId="2" fillId="0" borderId="0" xfId="0" applyFont="1" applyAlignment="1">
      <alignment horizontal="left" wrapText="1"/>
    </xf>
    <xf numFmtId="0" fontId="48" fillId="0" borderId="0" xfId="2" applyFont="1" applyAlignment="1">
      <alignment horizontal="left" vertical="center"/>
    </xf>
    <xf numFmtId="0" fontId="2" fillId="0" borderId="71" xfId="0" applyFont="1" applyBorder="1" applyAlignment="1">
      <alignment horizontal="right" vertical="center"/>
    </xf>
    <xf numFmtId="0" fontId="2" fillId="0" borderId="104" xfId="0" applyFont="1" applyBorder="1" applyAlignment="1">
      <alignment horizontal="right" vertical="center"/>
    </xf>
    <xf numFmtId="0" fontId="2" fillId="0" borderId="90" xfId="0" applyFont="1" applyBorder="1" applyAlignment="1">
      <alignment horizontal="right" vertical="center"/>
    </xf>
    <xf numFmtId="0" fontId="2" fillId="0" borderId="110" xfId="0" applyFont="1" applyBorder="1" applyAlignment="1">
      <alignment horizontal="right" vertical="center"/>
    </xf>
    <xf numFmtId="0" fontId="2" fillId="0" borderId="43" xfId="0" applyFont="1" applyBorder="1" applyAlignment="1">
      <alignment horizontal="right" vertical="center"/>
    </xf>
    <xf numFmtId="0" fontId="2" fillId="0" borderId="44" xfId="0" applyFont="1" applyBorder="1" applyAlignment="1">
      <alignment horizontal="right" vertical="center"/>
    </xf>
    <xf numFmtId="0" fontId="2" fillId="0" borderId="83" xfId="0" applyFont="1" applyBorder="1" applyAlignment="1">
      <alignment horizontal="left" vertical="center" wrapText="1"/>
    </xf>
    <xf numFmtId="4" fontId="2" fillId="0" borderId="83" xfId="0" applyNumberFormat="1" applyFont="1" applyBorder="1" applyAlignment="1">
      <alignment horizontal="right" vertical="center"/>
    </xf>
    <xf numFmtId="4" fontId="2" fillId="0" borderId="84" xfId="0" applyNumberFormat="1" applyFont="1" applyBorder="1" applyAlignment="1">
      <alignment horizontal="right" vertical="center"/>
    </xf>
    <xf numFmtId="0" fontId="4" fillId="2" borderId="0" xfId="0" applyFont="1" applyFill="1" applyBorder="1" applyAlignment="1">
      <alignment horizontal="center" vertical="center" wrapText="1"/>
    </xf>
  </cellXfs>
  <cellStyles count="6">
    <cellStyle name="Hiperlink" xfId="2" builtinId="8"/>
    <cellStyle name="Hiperlink 2" xfId="3" xr:uid="{75EF2CA4-C8FF-4039-9A5C-DCAAE1DB10AA}"/>
    <cellStyle name="Normal" xfId="0" builtinId="0"/>
    <cellStyle name="Porcentagem" xfId="1" builtinId="5"/>
    <cellStyle name="Porcentagem 2" xfId="4" xr:uid="{9FDCFBFD-6BD0-424D-97F4-A1AD9C052AFC}"/>
    <cellStyle name="Porcentagem 3" xfId="5" xr:uid="{B903862C-E66F-48CB-AE97-5C2F295A5A37}"/>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o Office">
  <a:themeElements>
    <a:clrScheme name="CSN">
      <a:dk1>
        <a:sysClr val="windowText" lastClr="000000"/>
      </a:dk1>
      <a:lt1>
        <a:sysClr val="window" lastClr="FFFFFF"/>
      </a:lt1>
      <a:dk2>
        <a:srgbClr val="0078C1"/>
      </a:dk2>
      <a:lt2>
        <a:srgbClr val="12448A"/>
      </a:lt2>
      <a:accent1>
        <a:srgbClr val="EFAB31"/>
      </a:accent1>
      <a:accent2>
        <a:srgbClr val="82358B"/>
      </a:accent2>
      <a:accent3>
        <a:srgbClr val="36A9E0"/>
      </a:accent3>
      <a:accent4>
        <a:srgbClr val="3AA935"/>
      </a:accent4>
      <a:accent5>
        <a:srgbClr val="8AB31D"/>
      </a:accent5>
      <a:accent6>
        <a:srgbClr val="000000"/>
      </a:accent6>
      <a:hlink>
        <a:srgbClr val="12448A"/>
      </a:hlink>
      <a:folHlink>
        <a:srgbClr val="0078C1"/>
      </a:folHlink>
    </a:clrScheme>
    <a:fontScheme name="CSN">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sg.csn.com.br/" TargetMode="External"/><Relationship Id="rId7" Type="http://schemas.openxmlformats.org/officeDocument/2006/relationships/hyperlink" Target="https://esg.csn.com.br/nossa-empresa/relato-integrado-gri/" TargetMode="External"/><Relationship Id="rId2" Type="http://schemas.openxmlformats.org/officeDocument/2006/relationships/hyperlink" Target="mailto:sustentabilidade@csn.com.br?subject=Databook%20ESG%202023" TargetMode="External"/><Relationship Id="rId1" Type="http://schemas.openxmlformats.org/officeDocument/2006/relationships/hyperlink" Target="https://esg.csn.com.br/nossa-empresa/relatorio-integrado-gri" TargetMode="External"/><Relationship Id="rId6" Type="http://schemas.openxmlformats.org/officeDocument/2006/relationships/hyperlink" Target="https://esg.csn.com.br/nossa-empresa/relato-integrado-gri/" TargetMode="External"/><Relationship Id="rId5" Type="http://schemas.openxmlformats.org/officeDocument/2006/relationships/hyperlink" Target="mailto:sustentabilidade@csn.com.br" TargetMode="External"/><Relationship Id="rId4" Type="http://schemas.openxmlformats.org/officeDocument/2006/relationships/hyperlink" Target="https://esg.csn.com.br/nossa-empresa/relatorio-integrado-gri"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g.csn.com.br/nossa-empresa/relato-integrado-gri/"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prd-admin-esg.csn.com.br/uploads/2023/8/Relatorio-integrado-PDF-13-35-2cfae357-dd7d-4ceb-b176-7f79e948fd48.pdf" TargetMode="External"/><Relationship Id="rId7" Type="http://schemas.openxmlformats.org/officeDocument/2006/relationships/printerSettings" Target="../printerSettings/printerSettings11.bin"/><Relationship Id="rId2" Type="http://schemas.openxmlformats.org/officeDocument/2006/relationships/hyperlink" Target="https://www.cdp.net/pt/formatted_responses/responses?campaign_id=83630982&amp;discloser_id=1027667&amp;locale=pt&amp;organization_name=Companhia+Sider%C3%BArgica+Nacional+-+CSN&amp;organization_number=3287&amp;program=Investor&amp;project_year=2023&amp;redirect=https%3A%2F%2Fcdp.credit360.com%2Fsurveys%2F2023%2Fjwbhd7d6%2F300999&amp;survey_id=82591262" TargetMode="External"/><Relationship Id="rId1" Type="http://schemas.openxmlformats.org/officeDocument/2006/relationships/hyperlink" Target="https://prd-admin-esg.csn.com.br/uploads/2023/8/Relatorio-integrado-PDF-13-35-2cfae357-dd7d-4ceb-b176-7f79e948fd48.pdf" TargetMode="External"/><Relationship Id="rId6" Type="http://schemas.openxmlformats.org/officeDocument/2006/relationships/hyperlink" Target="https://esg.csn.com.br/nossa-empresa/relato-integrado-gri/" TargetMode="External"/><Relationship Id="rId5" Type="http://schemas.openxmlformats.org/officeDocument/2006/relationships/hyperlink" Target="https://esg.csn.com.br/nossa-empresa/relatorio-integrado-gri" TargetMode="External"/><Relationship Id="rId4" Type="http://schemas.openxmlformats.org/officeDocument/2006/relationships/hyperlink" Target="https://esg.csn.com.br/nossa-empresa/relato-integrado-gri/"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rio-integrado-gri"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rio-integrado-gri"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g.csn.com.br/nossa-empresa/relatorio-integrado-gri" TargetMode="External"/><Relationship Id="rId7" Type="http://schemas.openxmlformats.org/officeDocument/2006/relationships/printerSettings" Target="../printerSettings/printerSettings4.bin"/><Relationship Id="rId2" Type="http://schemas.openxmlformats.org/officeDocument/2006/relationships/hyperlink" Target="https://esg.csn.com.br/nossa-empresa/relatorio-integrado-gri" TargetMode="External"/><Relationship Id="rId1" Type="http://schemas.openxmlformats.org/officeDocument/2006/relationships/hyperlink" Target="https://esg.csn.com.br/nossa-empresa/relatorio-integrado-gri" TargetMode="External"/><Relationship Id="rId6" Type="http://schemas.openxmlformats.org/officeDocument/2006/relationships/hyperlink" Target="https://esg.csn.com.br/nossa-empresa/relato-integrado-gri/" TargetMode="External"/><Relationship Id="rId5" Type="http://schemas.openxmlformats.org/officeDocument/2006/relationships/hyperlink" Target="https://esg.csn.com.br/nossa-empresa/relato-integrado-gri/" TargetMode="External"/><Relationship Id="rId4" Type="http://schemas.openxmlformats.org/officeDocument/2006/relationships/hyperlink" Target="https://esg.csn.com.br/nossa-empresa/relato-integrado-gri/"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rio-integrado-gri"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rio-integrado-gri"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rio-integrado-gri"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g.csn.com.br/nossa-empresa/relato-integrado-gri/"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g.csn.com.br/nossa-empresa/relato-integrado-g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7472-780A-4D0A-B12D-8ACE44F44DFF}">
  <sheetPr>
    <pageSetUpPr fitToPage="1"/>
  </sheetPr>
  <dimension ref="A1:M101"/>
  <sheetViews>
    <sheetView showGridLines="0" showRowColHeaders="0" tabSelected="1"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385" customFormat="1" ht="43.5" x14ac:dyDescent="0.25">
      <c r="B5" s="540" t="s">
        <v>689</v>
      </c>
      <c r="H5" s="734" t="e" vm="2">
        <v>#VALUE!</v>
      </c>
      <c r="I5" s="734"/>
      <c r="J5" s="734"/>
      <c r="K5" s="734"/>
      <c r="L5" s="734"/>
      <c r="M5" s="734"/>
    </row>
    <row r="6" spans="1:13" s="4" customFormat="1" ht="15" x14ac:dyDescent="0.25">
      <c r="H6" s="734"/>
      <c r="I6" s="734"/>
      <c r="J6" s="734"/>
      <c r="K6" s="734"/>
      <c r="L6" s="734"/>
      <c r="M6" s="734"/>
    </row>
    <row r="7" spans="1:13" s="4" customFormat="1" ht="15" customHeight="1" x14ac:dyDescent="0.25">
      <c r="B7" s="735" t="s">
        <v>696</v>
      </c>
      <c r="C7" s="735"/>
      <c r="D7" s="735"/>
      <c r="E7" s="735"/>
      <c r="F7" s="735"/>
      <c r="G7" s="735"/>
      <c r="H7" s="734"/>
      <c r="I7" s="734"/>
      <c r="J7" s="734"/>
      <c r="K7" s="734"/>
      <c r="L7" s="734"/>
      <c r="M7" s="734"/>
    </row>
    <row r="8" spans="1:13" s="4" customFormat="1" ht="15" x14ac:dyDescent="0.25">
      <c r="B8" s="735"/>
      <c r="C8" s="735"/>
      <c r="D8" s="735"/>
      <c r="E8" s="735"/>
      <c r="F8" s="735"/>
      <c r="G8" s="735"/>
      <c r="H8" s="734"/>
      <c r="I8" s="734"/>
      <c r="J8" s="734"/>
      <c r="K8" s="734"/>
      <c r="L8" s="734"/>
      <c r="M8" s="734"/>
    </row>
    <row r="9" spans="1:13" s="4" customFormat="1" ht="15" x14ac:dyDescent="0.25">
      <c r="B9" s="735"/>
      <c r="C9" s="735"/>
      <c r="D9" s="735"/>
      <c r="E9" s="735"/>
      <c r="F9" s="735"/>
      <c r="G9" s="735"/>
      <c r="H9" s="734"/>
      <c r="I9" s="734"/>
      <c r="J9" s="734"/>
      <c r="K9" s="734"/>
      <c r="L9" s="734"/>
      <c r="M9" s="734"/>
    </row>
    <row r="10" spans="1:13" s="4" customFormat="1" ht="15" x14ac:dyDescent="0.25">
      <c r="B10" s="735"/>
      <c r="C10" s="735"/>
      <c r="D10" s="735"/>
      <c r="E10" s="735"/>
      <c r="F10" s="735"/>
      <c r="G10" s="735"/>
      <c r="H10" s="734"/>
      <c r="I10" s="734"/>
      <c r="J10" s="734"/>
      <c r="K10" s="734"/>
      <c r="L10" s="734"/>
      <c r="M10" s="734"/>
    </row>
    <row r="11" spans="1:13" s="4" customFormat="1" ht="15" x14ac:dyDescent="0.25">
      <c r="B11" s="735"/>
      <c r="C11" s="735"/>
      <c r="D11" s="735"/>
      <c r="E11" s="735"/>
      <c r="F11" s="735"/>
      <c r="G11" s="735"/>
      <c r="H11" s="734"/>
      <c r="I11" s="734"/>
      <c r="J11" s="734"/>
      <c r="K11" s="734"/>
      <c r="L11" s="734"/>
      <c r="M11" s="734"/>
    </row>
    <row r="12" spans="1:13" s="4" customFormat="1" ht="15" x14ac:dyDescent="0.25">
      <c r="B12" s="735"/>
      <c r="C12" s="735"/>
      <c r="D12" s="735"/>
      <c r="E12" s="735"/>
      <c r="F12" s="735"/>
      <c r="G12" s="735"/>
      <c r="H12" s="734"/>
      <c r="I12" s="734"/>
      <c r="J12" s="734"/>
      <c r="K12" s="734"/>
      <c r="L12" s="734"/>
      <c r="M12" s="734"/>
    </row>
    <row r="13" spans="1:13" s="4" customFormat="1" ht="15" x14ac:dyDescent="0.25">
      <c r="B13" s="735"/>
      <c r="C13" s="735"/>
      <c r="D13" s="735"/>
      <c r="E13" s="735"/>
      <c r="F13" s="735"/>
      <c r="G13" s="735"/>
      <c r="H13" s="734"/>
      <c r="I13" s="734"/>
      <c r="J13" s="734"/>
      <c r="K13" s="734"/>
      <c r="L13" s="734"/>
      <c r="M13" s="734"/>
    </row>
    <row r="14" spans="1:13" s="4" customFormat="1" ht="15" x14ac:dyDescent="0.25">
      <c r="B14" s="735"/>
      <c r="C14" s="735"/>
      <c r="D14" s="735"/>
      <c r="E14" s="735"/>
      <c r="F14" s="735"/>
      <c r="G14" s="735"/>
      <c r="H14" s="734"/>
      <c r="I14" s="734"/>
      <c r="J14" s="734"/>
      <c r="K14" s="734"/>
      <c r="L14" s="734"/>
      <c r="M14" s="734"/>
    </row>
    <row r="15" spans="1:13" s="4" customFormat="1" ht="23.25" customHeight="1" x14ac:dyDescent="0.25">
      <c r="B15" s="735"/>
      <c r="C15" s="735"/>
      <c r="D15" s="735"/>
      <c r="E15" s="735"/>
      <c r="F15" s="735"/>
      <c r="G15" s="735"/>
      <c r="H15" s="734"/>
      <c r="I15" s="734"/>
      <c r="J15" s="734"/>
      <c r="K15" s="734"/>
      <c r="L15" s="734"/>
      <c r="M15" s="734"/>
    </row>
    <row r="16" spans="1:13" s="4" customFormat="1" ht="15" x14ac:dyDescent="0.25">
      <c r="B16" s="735"/>
      <c r="C16" s="735"/>
      <c r="D16" s="735"/>
      <c r="E16" s="735"/>
      <c r="F16" s="735"/>
      <c r="G16" s="735"/>
      <c r="H16" s="734"/>
      <c r="I16" s="734"/>
      <c r="J16" s="734"/>
      <c r="K16" s="734"/>
      <c r="L16" s="734"/>
      <c r="M16" s="734"/>
    </row>
    <row r="17" spans="2:13" s="4" customFormat="1" ht="15" x14ac:dyDescent="0.25"/>
    <row r="18" spans="2:13" s="154" customFormat="1" ht="24.5" x14ac:dyDescent="0.25">
      <c r="B18" s="155" t="s">
        <v>690</v>
      </c>
    </row>
    <row r="19" spans="2:13" s="4" customFormat="1" ht="15" x14ac:dyDescent="0.25">
      <c r="B19" s="735" t="s">
        <v>890</v>
      </c>
      <c r="C19" s="735"/>
      <c r="D19" s="735"/>
      <c r="E19" s="735"/>
      <c r="F19" s="735"/>
      <c r="G19" s="735"/>
      <c r="H19" s="735"/>
      <c r="I19" s="735"/>
      <c r="J19" s="735"/>
      <c r="K19" s="735"/>
      <c r="L19" s="735"/>
      <c r="M19" s="735"/>
    </row>
    <row r="20" spans="2:13" s="4" customFormat="1" ht="15" x14ac:dyDescent="0.25">
      <c r="B20" s="735"/>
      <c r="C20" s="735"/>
      <c r="D20" s="735"/>
      <c r="E20" s="735"/>
      <c r="F20" s="735"/>
      <c r="G20" s="735"/>
      <c r="H20" s="735"/>
      <c r="I20" s="735"/>
      <c r="J20" s="735"/>
      <c r="K20" s="735"/>
      <c r="L20" s="735"/>
      <c r="M20" s="735"/>
    </row>
    <row r="21" spans="2:13" s="4" customFormat="1" ht="15" x14ac:dyDescent="0.25">
      <c r="B21" s="735"/>
      <c r="C21" s="735"/>
      <c r="D21" s="735"/>
      <c r="E21" s="735"/>
      <c r="F21" s="735"/>
      <c r="G21" s="735"/>
      <c r="H21" s="735"/>
      <c r="I21" s="735"/>
      <c r="J21" s="735"/>
      <c r="K21" s="735"/>
      <c r="L21" s="735"/>
      <c r="M21" s="735"/>
    </row>
    <row r="22" spans="2:13" s="4" customFormat="1" ht="15" x14ac:dyDescent="0.25">
      <c r="B22" s="735"/>
      <c r="C22" s="735"/>
      <c r="D22" s="735"/>
      <c r="E22" s="735"/>
      <c r="F22" s="735"/>
      <c r="G22" s="735"/>
      <c r="H22" s="735"/>
      <c r="I22" s="735"/>
      <c r="J22" s="735"/>
      <c r="K22" s="735"/>
      <c r="L22" s="735"/>
      <c r="M22" s="735"/>
    </row>
    <row r="23" spans="2:13" s="4" customFormat="1" ht="15" x14ac:dyDescent="0.25">
      <c r="B23" s="735"/>
      <c r="C23" s="735"/>
      <c r="D23" s="735"/>
      <c r="E23" s="735"/>
      <c r="F23" s="735"/>
      <c r="G23" s="735"/>
      <c r="H23" s="735"/>
      <c r="I23" s="735"/>
      <c r="J23" s="735"/>
      <c r="K23" s="735"/>
      <c r="L23" s="735"/>
      <c r="M23" s="735"/>
    </row>
    <row r="24" spans="2:13" s="4" customFormat="1" ht="15" x14ac:dyDescent="0.25"/>
    <row r="25" spans="2:13" s="4" customFormat="1" ht="24.5" x14ac:dyDescent="0.25">
      <c r="B25" s="155" t="s">
        <v>691</v>
      </c>
      <c r="C25" s="154"/>
      <c r="D25" s="154"/>
      <c r="E25" s="154"/>
      <c r="F25" s="154"/>
      <c r="G25" s="154"/>
      <c r="H25" s="154"/>
      <c r="I25" s="154"/>
      <c r="J25" s="154"/>
      <c r="K25" s="154"/>
      <c r="L25" s="154"/>
      <c r="M25" s="154"/>
    </row>
    <row r="26" spans="2:13" s="4" customFormat="1" ht="15" x14ac:dyDescent="0.25">
      <c r="B26" s="736" t="s">
        <v>697</v>
      </c>
      <c r="C26" s="736"/>
      <c r="D26" s="736"/>
      <c r="E26" s="736"/>
      <c r="F26" s="735" t="s">
        <v>1040</v>
      </c>
      <c r="G26" s="735"/>
      <c r="H26" s="735"/>
      <c r="I26" s="735"/>
      <c r="J26" s="735"/>
      <c r="K26" s="735"/>
      <c r="L26" s="735"/>
      <c r="M26" s="735"/>
    </row>
    <row r="27" spans="2:13" s="4" customFormat="1" ht="15" x14ac:dyDescent="0.25">
      <c r="B27" s="736"/>
      <c r="C27" s="736"/>
      <c r="D27" s="736"/>
      <c r="E27" s="736"/>
      <c r="F27" s="735"/>
      <c r="G27" s="735"/>
      <c r="H27" s="735"/>
      <c r="I27" s="735"/>
      <c r="J27" s="735"/>
      <c r="K27" s="735"/>
      <c r="L27" s="735"/>
      <c r="M27" s="735"/>
    </row>
    <row r="28" spans="2:13" s="4" customFormat="1" ht="15" x14ac:dyDescent="0.25">
      <c r="B28" s="736" t="s">
        <v>698</v>
      </c>
      <c r="C28" s="736"/>
      <c r="D28" s="736"/>
      <c r="E28" s="736"/>
      <c r="F28" s="735" t="s">
        <v>1041</v>
      </c>
      <c r="G28" s="735"/>
      <c r="H28" s="735"/>
      <c r="I28" s="735"/>
      <c r="J28" s="735"/>
      <c r="K28" s="735"/>
      <c r="L28" s="735"/>
      <c r="M28" s="735"/>
    </row>
    <row r="29" spans="2:13" s="4" customFormat="1" ht="15" x14ac:dyDescent="0.25">
      <c r="B29" s="736"/>
      <c r="C29" s="736"/>
      <c r="D29" s="736"/>
      <c r="E29" s="736"/>
      <c r="F29" s="735"/>
      <c r="G29" s="735"/>
      <c r="H29" s="735"/>
      <c r="I29" s="735"/>
      <c r="J29" s="735"/>
      <c r="K29" s="735"/>
      <c r="L29" s="735"/>
      <c r="M29" s="735"/>
    </row>
    <row r="30" spans="2:13" s="4" customFormat="1" ht="15" x14ac:dyDescent="0.25">
      <c r="B30" s="736" t="s">
        <v>692</v>
      </c>
      <c r="C30" s="736"/>
      <c r="D30" s="736"/>
      <c r="E30" s="736"/>
      <c r="F30" s="737" t="s">
        <v>694</v>
      </c>
      <c r="G30" s="737"/>
      <c r="H30" s="737"/>
      <c r="I30" s="737"/>
      <c r="J30" s="737"/>
      <c r="K30" s="737"/>
      <c r="L30" s="737"/>
      <c r="M30" s="737"/>
    </row>
    <row r="31" spans="2:13" s="4" customFormat="1" ht="15" x14ac:dyDescent="0.25">
      <c r="B31" s="736"/>
      <c r="C31" s="736"/>
      <c r="D31" s="736"/>
      <c r="E31" s="736"/>
      <c r="F31" s="737"/>
      <c r="G31" s="737"/>
      <c r="H31" s="737"/>
      <c r="I31" s="737"/>
      <c r="J31" s="737"/>
      <c r="K31" s="737"/>
      <c r="L31" s="737"/>
      <c r="M31" s="737"/>
    </row>
    <row r="32" spans="2:13" s="4" customFormat="1" ht="12.75" customHeight="1" x14ac:dyDescent="0.25">
      <c r="B32" s="736" t="s">
        <v>693</v>
      </c>
      <c r="C32" s="736"/>
      <c r="D32" s="736"/>
      <c r="E32" s="736"/>
      <c r="F32" s="735" t="s">
        <v>1042</v>
      </c>
      <c r="G32" s="735"/>
      <c r="H32" s="735"/>
      <c r="I32" s="735"/>
      <c r="J32" s="735"/>
      <c r="K32" s="735"/>
      <c r="L32" s="735"/>
      <c r="M32" s="735"/>
    </row>
    <row r="33" spans="2:13" s="4" customFormat="1" ht="12.75" customHeight="1" x14ac:dyDescent="0.25">
      <c r="B33" s="736"/>
      <c r="C33" s="736"/>
      <c r="D33" s="736"/>
      <c r="E33" s="736"/>
      <c r="F33" s="735"/>
      <c r="G33" s="735"/>
      <c r="H33" s="735"/>
      <c r="I33" s="735"/>
      <c r="J33" s="735"/>
      <c r="K33" s="735"/>
      <c r="L33" s="735"/>
      <c r="M33" s="735"/>
    </row>
    <row r="35" spans="2:13" s="4" customFormat="1" ht="15" x14ac:dyDescent="0.25"/>
    <row r="36" spans="2:13" s="4" customFormat="1" ht="15" x14ac:dyDescent="0.25"/>
    <row r="37" spans="2:13" s="4" customFormat="1" ht="15" x14ac:dyDescent="0.25"/>
    <row r="38" spans="2:13" s="4" customFormat="1" ht="15" x14ac:dyDescent="0.25"/>
    <row r="39" spans="2:13" s="4" customFormat="1" ht="15" x14ac:dyDescent="0.25"/>
    <row r="40" spans="2:13" s="4" customFormat="1" ht="15" x14ac:dyDescent="0.25"/>
    <row r="41" spans="2:13" s="4" customFormat="1" ht="15" x14ac:dyDescent="0.25"/>
    <row r="42" spans="2:13" s="4" customFormat="1" ht="15" x14ac:dyDescent="0.25"/>
    <row r="43" spans="2:13" s="4" customFormat="1" ht="15" x14ac:dyDescent="0.25"/>
    <row r="44" spans="2:13" s="4" customFormat="1" ht="15" x14ac:dyDescent="0.25"/>
    <row r="45" spans="2:13" s="4" customFormat="1" ht="15" x14ac:dyDescent="0.25"/>
    <row r="46" spans="2:13" s="4" customFormat="1" ht="15" x14ac:dyDescent="0.25"/>
    <row r="47" spans="2:13" s="4" customFormat="1" ht="15" x14ac:dyDescent="0.25"/>
    <row r="48" spans="2:13" s="4" customFormat="1" ht="15" x14ac:dyDescent="0.25"/>
    <row r="49" s="4" customFormat="1" ht="15" x14ac:dyDescent="0.25"/>
    <row r="50" s="4" customFormat="1" ht="15" x14ac:dyDescent="0.25"/>
    <row r="51" s="4" customFormat="1" ht="15" x14ac:dyDescent="0.25"/>
    <row r="52" s="4" customFormat="1" ht="15" x14ac:dyDescent="0.25"/>
    <row r="53" s="4" customFormat="1" ht="15" x14ac:dyDescent="0.25"/>
    <row r="54" s="4" customFormat="1" ht="15" x14ac:dyDescent="0.25"/>
    <row r="55" s="4" customFormat="1" ht="15" x14ac:dyDescent="0.25"/>
    <row r="56" s="4" customFormat="1" ht="15" x14ac:dyDescent="0.25"/>
    <row r="57" s="4" customFormat="1" ht="15" x14ac:dyDescent="0.25"/>
    <row r="58" s="4" customFormat="1" ht="15" x14ac:dyDescent="0.25"/>
    <row r="59" s="4" customFormat="1" ht="15" x14ac:dyDescent="0.25"/>
    <row r="60" s="4" customFormat="1" ht="15" x14ac:dyDescent="0.25"/>
    <row r="61" s="4" customFormat="1" ht="15" x14ac:dyDescent="0.25"/>
    <row r="62" s="4" customFormat="1" ht="15" x14ac:dyDescent="0.25"/>
    <row r="63" s="4" customFormat="1" ht="15" x14ac:dyDescent="0.25"/>
    <row r="64" s="4" customFormat="1" ht="15" x14ac:dyDescent="0.25"/>
    <row r="65" s="4" customFormat="1" ht="15" x14ac:dyDescent="0.25"/>
    <row r="66" s="4" customFormat="1" ht="15" x14ac:dyDescent="0.25"/>
    <row r="67" s="4" customFormat="1" ht="15" x14ac:dyDescent="0.25"/>
    <row r="68" s="4" customFormat="1" ht="15" x14ac:dyDescent="0.25"/>
    <row r="69" s="4" customFormat="1" ht="15" x14ac:dyDescent="0.25"/>
    <row r="70" s="4" customFormat="1" ht="15" x14ac:dyDescent="0.25"/>
    <row r="71" s="4" customFormat="1" ht="15" x14ac:dyDescent="0.25"/>
    <row r="72" s="4" customFormat="1" ht="15" x14ac:dyDescent="0.25"/>
    <row r="73" s="4" customFormat="1" ht="15" x14ac:dyDescent="0.25"/>
    <row r="74" s="4" customFormat="1" ht="15" x14ac:dyDescent="0.25"/>
    <row r="75" s="4" customFormat="1" ht="15" x14ac:dyDescent="0.25"/>
    <row r="76" s="4" customFormat="1" ht="15" x14ac:dyDescent="0.25"/>
    <row r="77" s="4" customFormat="1" ht="15" x14ac:dyDescent="0.25"/>
    <row r="78" s="4" customFormat="1" ht="15" x14ac:dyDescent="0.25"/>
    <row r="79" s="4" customFormat="1" ht="15" x14ac:dyDescent="0.25"/>
    <row r="80" s="4" customFormat="1" ht="15" x14ac:dyDescent="0.25"/>
    <row r="81" s="4" customFormat="1" ht="15" x14ac:dyDescent="0.25"/>
    <row r="82" s="4" customFormat="1" ht="15" x14ac:dyDescent="0.25"/>
    <row r="83" s="4" customFormat="1" ht="15" x14ac:dyDescent="0.25"/>
    <row r="84" s="4" customFormat="1" ht="15" x14ac:dyDescent="0.25"/>
    <row r="85" s="4" customFormat="1" ht="15" x14ac:dyDescent="0.25"/>
    <row r="86" s="4" customFormat="1" ht="15" x14ac:dyDescent="0.25"/>
    <row r="87" s="4" customFormat="1" ht="15" x14ac:dyDescent="0.25"/>
    <row r="88" s="4" customFormat="1" ht="15" x14ac:dyDescent="0.25"/>
    <row r="89" s="4" customFormat="1" ht="15" x14ac:dyDescent="0.25"/>
    <row r="90" s="4" customFormat="1" ht="15" x14ac:dyDescent="0.25"/>
    <row r="91" s="4" customFormat="1" ht="15" x14ac:dyDescent="0.25"/>
    <row r="92" s="4" customFormat="1" ht="15" x14ac:dyDescent="0.25"/>
    <row r="93" s="4" customFormat="1" ht="15" x14ac:dyDescent="0.25"/>
    <row r="94" s="4" customFormat="1" ht="15" x14ac:dyDescent="0.25"/>
    <row r="95" s="4" customFormat="1" ht="15" x14ac:dyDescent="0.25"/>
    <row r="96"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sheetData>
  <sheetProtection algorithmName="SHA-512" hashValue="+0LzeMU4TX8zao6sQ1Dxh12ykbYPpoCdKSiFPaUUj/26ab20kAheS1roQe9MenJ3y8XqYo7bNuUjYmxhoU0ZkQ==" saltValue="YjYmA5rsCNuXfB2I9DmS+Q==" spinCount="100000" sheet="1" formatCells="0" formatColumns="0" formatRows="0"/>
  <mergeCells count="24">
    <mergeCell ref="B28:E29"/>
    <mergeCell ref="F30:M31"/>
    <mergeCell ref="F32:M33"/>
    <mergeCell ref="B32:E33"/>
    <mergeCell ref="B30:E31"/>
    <mergeCell ref="F28:M29"/>
    <mergeCell ref="H5:M16"/>
    <mergeCell ref="B19:M23"/>
    <mergeCell ref="B7:G16"/>
    <mergeCell ref="F26:M27"/>
    <mergeCell ref="B26:E27"/>
    <mergeCell ref="G1:G2"/>
    <mergeCell ref="H1:H2"/>
    <mergeCell ref="I1:I2"/>
    <mergeCell ref="J1:J2"/>
    <mergeCell ref="M1:M2"/>
    <mergeCell ref="K1:K2"/>
    <mergeCell ref="L1:L2"/>
    <mergeCell ref="F1:F2"/>
    <mergeCell ref="A1:A2"/>
    <mergeCell ref="B1:B2"/>
    <mergeCell ref="C1:C2"/>
    <mergeCell ref="D1:D2"/>
    <mergeCell ref="E1:E2"/>
  </mergeCells>
  <hyperlinks>
    <hyperlink ref="B26:C26" r:id="rId1" display="Relato Integrado 2023" xr:uid="{B21C19A1-10A2-4AAE-872D-738CF561B76E}"/>
    <hyperlink ref="B32:C32" r:id="rId2" display="Dúvidas e comentários" xr:uid="{3BEFC968-F710-4FC5-B1DF-41271372CD49}"/>
    <hyperlink ref="B30:C30" r:id="rId3" display="Portal ESG do Grupo CSN" xr:uid="{59D8B34A-3962-4919-AA3B-1347BFD849E4}"/>
    <hyperlink ref="B28:C28" r:id="rId4" display="Relato Integrado 2023" xr:uid="{73376B68-D2F0-46B2-842D-B6C966BEA4C5}"/>
    <hyperlink ref="F32:M33" r:id="rId5" display="Contribua para a evolução da CSN na prestação de contas de sustentabilidade, enviando sua dúvida ou comentário por e-mail sustentabilidade@csn.com.br" xr:uid="{0E5C2BA3-4B91-4878-BB52-0A9D98CDA031}"/>
    <hyperlink ref="I1:I2" location="'Índice GRI'!A3" display="Índice GRI" xr:uid="{DE39B8BC-348D-4A0B-9385-5BEE8480AEA2}"/>
    <hyperlink ref="J1:J2" location="'Índice SASB'!A3" display="Índice SASB" xr:uid="{CC76028C-7D42-4F77-B8DD-5C79528F52DF}"/>
    <hyperlink ref="D1:D2" location="Siderurgia!A3" display="Siderurgia" xr:uid="{9636820D-5FCD-480C-AB26-5CE84DC96E6F}"/>
    <hyperlink ref="B1:B2" location="Início!A3" display="Início" xr:uid="{CB941128-533C-4524-93A8-01031749EAD1}"/>
    <hyperlink ref="C1:C2" location="'Grupo CSN'!A3" display="Grupo CSN" xr:uid="{8FBADAE1-87C9-4F18-B76E-4A6F5CDB830B}"/>
    <hyperlink ref="E1:E2" location="Mineração!A3" display="Mineração" xr:uid="{07932343-01DE-405D-9980-515947618C79}"/>
    <hyperlink ref="F1:F2" location="Cimentos!A3" display="Cimentos" xr:uid="{4625BC76-4E65-48A8-B5D9-B490D02B8588}"/>
    <hyperlink ref="G1:G2" location="Logística!A3" display="Logística" xr:uid="{DD8A2240-18B4-4EBB-B833-8889E1153650}"/>
    <hyperlink ref="H1:H2" location="Energia!A3" display="Energia" xr:uid="{53D05074-E09B-4B17-A78C-6F06527C39C6}"/>
    <hyperlink ref="K1:K2" location="Materialidade!A3" display="Materialidade" xr:uid="{3D89EB1E-4A37-44BB-8B9B-85D7F4B23CCD}"/>
    <hyperlink ref="L1:L2" location="TCFD_TNFD!A3" display="TCFD e TNFD" xr:uid="{E9E2CEEE-ED8B-47CA-A1B3-5065E44A7C2A}"/>
    <hyperlink ref="M1:M2" location="Ratings!A3" display="Ratings" xr:uid="{F8A41CFD-00BD-42D9-9FEA-D2AA338803FF}"/>
    <hyperlink ref="B26:E27" r:id="rId6" display="Relato Integrado 2023 do Grupo CSN" xr:uid="{84B5F22E-B85F-47B7-8717-30CD693338A2}"/>
    <hyperlink ref="B28:E29" r:id="rId7" display="Relato Integrado 2023 da CSN Mineração" xr:uid="{DF6EAD98-15FA-4757-94E6-CDDE84CC04E3}"/>
  </hyperlinks>
  <pageMargins left="0.25" right="0.25" top="0.75" bottom="0.75" header="0.3" footer="0.3"/>
  <pageSetup paperSize="9" scale="87"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DF2A-D8BE-4004-A386-E3C41AA27E06}">
  <dimension ref="A1:N315"/>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10</v>
      </c>
    </row>
    <row r="6" spans="1:13" s="4" customFormat="1" ht="15" x14ac:dyDescent="0.25">
      <c r="B6" s="868" t="s">
        <v>32</v>
      </c>
      <c r="C6" s="868"/>
      <c r="D6" s="868"/>
      <c r="E6" s="868"/>
      <c r="F6" s="868"/>
      <c r="G6" s="868"/>
      <c r="H6" s="868"/>
      <c r="I6" s="868"/>
      <c r="J6" s="868"/>
      <c r="K6" s="868"/>
      <c r="L6" s="868"/>
      <c r="M6" s="868"/>
    </row>
    <row r="7" spans="1:13" s="4" customFormat="1" ht="15" x14ac:dyDescent="0.25">
      <c r="B7" s="868"/>
      <c r="C7" s="868"/>
      <c r="D7" s="868"/>
      <c r="E7" s="868"/>
      <c r="F7" s="868"/>
      <c r="G7" s="868"/>
      <c r="H7" s="868"/>
      <c r="I7" s="868"/>
      <c r="J7" s="868"/>
      <c r="K7" s="868"/>
      <c r="L7" s="868"/>
      <c r="M7" s="868"/>
    </row>
    <row r="8" spans="1:13" s="4" customFormat="1" ht="15" x14ac:dyDescent="0.25">
      <c r="B8" s="868"/>
      <c r="C8" s="868"/>
      <c r="D8" s="868"/>
      <c r="E8" s="868"/>
      <c r="F8" s="868"/>
      <c r="G8" s="868"/>
      <c r="H8" s="868"/>
      <c r="I8" s="868"/>
      <c r="J8" s="868"/>
      <c r="K8" s="868"/>
      <c r="L8" s="868"/>
      <c r="M8" s="868"/>
    </row>
    <row r="9" spans="1:13" s="4" customFormat="1" ht="15" x14ac:dyDescent="0.25"/>
    <row r="10" spans="1:13" s="4" customFormat="1" ht="15" x14ac:dyDescent="0.25"/>
    <row r="11" spans="1:13" s="4" customFormat="1" ht="15.5" thickBot="1" x14ac:dyDescent="0.3">
      <c r="B11" s="1302" t="s">
        <v>14</v>
      </c>
      <c r="C11" s="1302"/>
      <c r="D11" s="1302" t="s">
        <v>15</v>
      </c>
      <c r="E11" s="1302"/>
      <c r="F11" s="1302"/>
      <c r="G11" s="1302"/>
      <c r="H11" s="1302"/>
      <c r="I11" s="1302"/>
      <c r="J11" s="1302"/>
      <c r="K11" s="5"/>
      <c r="L11" s="1302" t="s">
        <v>16</v>
      </c>
      <c r="M11" s="1302"/>
    </row>
    <row r="12" spans="1:13" s="4" customFormat="1" ht="15.5" thickTop="1" x14ac:dyDescent="0.25">
      <c r="B12" s="1343" t="s">
        <v>1049</v>
      </c>
      <c r="C12" s="1375"/>
      <c r="D12" s="1380" t="s">
        <v>89</v>
      </c>
      <c r="E12" s="1381"/>
      <c r="F12" s="1381"/>
      <c r="G12" s="1381"/>
      <c r="H12" s="1381"/>
      <c r="I12" s="1381"/>
      <c r="J12" s="1381"/>
      <c r="K12" s="1382"/>
      <c r="L12" s="1306" t="s">
        <v>0</v>
      </c>
      <c r="M12" s="1307"/>
    </row>
    <row r="13" spans="1:13" s="4" customFormat="1" ht="15" x14ac:dyDescent="0.25">
      <c r="B13" s="1376"/>
      <c r="C13" s="1377"/>
      <c r="D13" s="1270" t="s">
        <v>90</v>
      </c>
      <c r="E13" s="1270"/>
      <c r="F13" s="1270"/>
      <c r="G13" s="1270"/>
      <c r="H13" s="1270"/>
      <c r="I13" s="1270"/>
      <c r="J13" s="1270"/>
      <c r="K13" s="1270"/>
      <c r="L13" s="1224" t="s">
        <v>0</v>
      </c>
      <c r="M13" s="1225"/>
    </row>
    <row r="14" spans="1:13" s="4" customFormat="1" ht="15" x14ac:dyDescent="0.25">
      <c r="B14" s="1376"/>
      <c r="C14" s="1377"/>
      <c r="D14" s="1264" t="s">
        <v>92</v>
      </c>
      <c r="E14" s="1264"/>
      <c r="F14" s="1264"/>
      <c r="G14" s="1264"/>
      <c r="H14" s="1264"/>
      <c r="I14" s="1264"/>
      <c r="J14" s="1264"/>
      <c r="K14" s="1264"/>
      <c r="L14" s="1224" t="s">
        <v>2</v>
      </c>
      <c r="M14" s="1225"/>
    </row>
    <row r="15" spans="1:13" s="4" customFormat="1" ht="15" x14ac:dyDescent="0.25">
      <c r="B15" s="1376"/>
      <c r="C15" s="1377"/>
      <c r="D15" s="1264" t="s">
        <v>93</v>
      </c>
      <c r="E15" s="1264"/>
      <c r="F15" s="1264"/>
      <c r="G15" s="1264"/>
      <c r="H15" s="1264"/>
      <c r="I15" s="1264"/>
      <c r="J15" s="1264"/>
      <c r="K15" s="1264"/>
      <c r="L15" s="1224" t="s">
        <v>2</v>
      </c>
      <c r="M15" s="1225"/>
    </row>
    <row r="16" spans="1:13" s="4" customFormat="1" ht="15" x14ac:dyDescent="0.25">
      <c r="B16" s="1376"/>
      <c r="C16" s="1377"/>
      <c r="D16" s="1264"/>
      <c r="E16" s="1264"/>
      <c r="F16" s="1264"/>
      <c r="G16" s="1264"/>
      <c r="H16" s="1264"/>
      <c r="I16" s="1264"/>
      <c r="J16" s="1264"/>
      <c r="K16" s="1264"/>
      <c r="L16" s="1224"/>
      <c r="M16" s="1225"/>
    </row>
    <row r="17" spans="2:13" s="4" customFormat="1" ht="15" x14ac:dyDescent="0.25">
      <c r="B17" s="1376"/>
      <c r="C17" s="1377"/>
      <c r="D17" s="1264" t="s">
        <v>91</v>
      </c>
      <c r="E17" s="1264"/>
      <c r="F17" s="1264"/>
      <c r="G17" s="1264"/>
      <c r="H17" s="1264"/>
      <c r="I17" s="1264"/>
      <c r="J17" s="1264"/>
      <c r="K17" s="1264"/>
      <c r="L17" s="1326" t="s">
        <v>3</v>
      </c>
      <c r="M17" s="1327"/>
    </row>
    <row r="18" spans="2:13" s="4" customFormat="1" ht="15" x14ac:dyDescent="0.25">
      <c r="B18" s="1378"/>
      <c r="C18" s="1379"/>
      <c r="D18" s="1265"/>
      <c r="E18" s="1265"/>
      <c r="F18" s="1265"/>
      <c r="G18" s="1265"/>
      <c r="H18" s="1265"/>
      <c r="I18" s="1265"/>
      <c r="J18" s="1265"/>
      <c r="K18" s="1265"/>
      <c r="L18" s="1350"/>
      <c r="M18" s="1351"/>
    </row>
    <row r="19" spans="2:13" s="4" customFormat="1" ht="15" x14ac:dyDescent="0.25">
      <c r="B19" s="1234" t="s">
        <v>51</v>
      </c>
      <c r="C19" s="1290"/>
      <c r="D19" s="1281" t="s">
        <v>19</v>
      </c>
      <c r="E19" s="1282"/>
      <c r="F19" s="1282"/>
      <c r="G19" s="1282"/>
      <c r="H19" s="1282"/>
      <c r="I19" s="1282"/>
      <c r="J19" s="1282"/>
      <c r="K19" s="1282"/>
      <c r="L19" s="1231" t="s">
        <v>0</v>
      </c>
      <c r="M19" s="1374"/>
    </row>
    <row r="20" spans="2:13" s="4" customFormat="1" ht="15" x14ac:dyDescent="0.25">
      <c r="B20" s="1370"/>
      <c r="C20" s="1371"/>
      <c r="D20" s="1284"/>
      <c r="E20" s="1285"/>
      <c r="F20" s="1285"/>
      <c r="G20" s="1285"/>
      <c r="H20" s="1285"/>
      <c r="I20" s="1285"/>
      <c r="J20" s="1285"/>
      <c r="K20" s="1285"/>
      <c r="L20" s="1357" t="s">
        <v>1</v>
      </c>
      <c r="M20" s="1357"/>
    </row>
    <row r="21" spans="2:13" s="4" customFormat="1" ht="15" x14ac:dyDescent="0.25">
      <c r="B21" s="1370"/>
      <c r="C21" s="1371"/>
      <c r="D21" s="1284"/>
      <c r="E21" s="1285"/>
      <c r="F21" s="1285"/>
      <c r="G21" s="1285"/>
      <c r="H21" s="1285"/>
      <c r="I21" s="1285"/>
      <c r="J21" s="1285"/>
      <c r="K21" s="1285"/>
      <c r="L21" s="1225" t="s">
        <v>2</v>
      </c>
      <c r="M21" s="1368"/>
    </row>
    <row r="22" spans="2:13" s="4" customFormat="1" ht="15" x14ac:dyDescent="0.25">
      <c r="B22" s="1370"/>
      <c r="C22" s="1371"/>
      <c r="D22" s="1284"/>
      <c r="E22" s="1285"/>
      <c r="F22" s="1285"/>
      <c r="G22" s="1285"/>
      <c r="H22" s="1285"/>
      <c r="I22" s="1285"/>
      <c r="J22" s="1285"/>
      <c r="K22" s="1285"/>
      <c r="L22" s="1225" t="s">
        <v>3</v>
      </c>
      <c r="M22" s="1368"/>
    </row>
    <row r="23" spans="2:13" s="4" customFormat="1" ht="15" x14ac:dyDescent="0.25">
      <c r="B23" s="1370"/>
      <c r="C23" s="1371"/>
      <c r="D23" s="1284"/>
      <c r="E23" s="1285"/>
      <c r="F23" s="1285"/>
      <c r="G23" s="1285"/>
      <c r="H23" s="1285"/>
      <c r="I23" s="1285"/>
      <c r="J23" s="1285"/>
      <c r="K23" s="1285"/>
      <c r="L23" s="1225" t="s">
        <v>5</v>
      </c>
      <c r="M23" s="1368"/>
    </row>
    <row r="24" spans="2:13" s="4" customFormat="1" ht="15" x14ac:dyDescent="0.25">
      <c r="B24" s="1292"/>
      <c r="C24" s="1291"/>
      <c r="D24" s="1339" t="s">
        <v>20</v>
      </c>
      <c r="E24" s="1372"/>
      <c r="F24" s="1372"/>
      <c r="G24" s="1372"/>
      <c r="H24" s="1372"/>
      <c r="I24" s="1372"/>
      <c r="J24" s="1372"/>
      <c r="K24" s="1340"/>
      <c r="L24" s="1225" t="s">
        <v>0</v>
      </c>
      <c r="M24" s="1368"/>
    </row>
    <row r="25" spans="2:13" s="4" customFormat="1" ht="15" x14ac:dyDescent="0.25">
      <c r="B25" s="1292"/>
      <c r="C25" s="1291"/>
      <c r="D25" s="1284"/>
      <c r="E25" s="1285"/>
      <c r="F25" s="1285"/>
      <c r="G25" s="1285"/>
      <c r="H25" s="1285"/>
      <c r="I25" s="1285"/>
      <c r="J25" s="1285"/>
      <c r="K25" s="1286"/>
      <c r="L25" s="1357" t="s">
        <v>1</v>
      </c>
      <c r="M25" s="1357"/>
    </row>
    <row r="26" spans="2:13" s="4" customFormat="1" ht="15" x14ac:dyDescent="0.25">
      <c r="B26" s="1292"/>
      <c r="C26" s="1291"/>
      <c r="D26" s="1284"/>
      <c r="E26" s="1285"/>
      <c r="F26" s="1285"/>
      <c r="G26" s="1285"/>
      <c r="H26" s="1285"/>
      <c r="I26" s="1285"/>
      <c r="J26" s="1285"/>
      <c r="K26" s="1286"/>
      <c r="L26" s="1225" t="s">
        <v>2</v>
      </c>
      <c r="M26" s="1368"/>
    </row>
    <row r="27" spans="2:13" s="4" customFormat="1" ht="15" x14ac:dyDescent="0.25">
      <c r="B27" s="1292"/>
      <c r="C27" s="1291"/>
      <c r="D27" s="1284"/>
      <c r="E27" s="1285"/>
      <c r="F27" s="1285"/>
      <c r="G27" s="1285"/>
      <c r="H27" s="1285"/>
      <c r="I27" s="1285"/>
      <c r="J27" s="1285"/>
      <c r="K27" s="1286"/>
      <c r="L27" s="1225" t="s">
        <v>3</v>
      </c>
      <c r="M27" s="1368"/>
    </row>
    <row r="28" spans="2:13" s="4" customFormat="1" ht="15" x14ac:dyDescent="0.25">
      <c r="B28" s="1292"/>
      <c r="C28" s="1291"/>
      <c r="D28" s="1284"/>
      <c r="E28" s="1285"/>
      <c r="F28" s="1285"/>
      <c r="G28" s="1285"/>
      <c r="H28" s="1285"/>
      <c r="I28" s="1285"/>
      <c r="J28" s="1285"/>
      <c r="K28" s="1286"/>
      <c r="L28" s="1225" t="s">
        <v>5</v>
      </c>
      <c r="M28" s="1368"/>
    </row>
    <row r="29" spans="2:13" s="4" customFormat="1" ht="15" x14ac:dyDescent="0.25">
      <c r="B29" s="1292"/>
      <c r="C29" s="1291"/>
      <c r="D29" s="1341"/>
      <c r="E29" s="1373"/>
      <c r="F29" s="1373"/>
      <c r="G29" s="1373"/>
      <c r="H29" s="1373"/>
      <c r="I29" s="1373"/>
      <c r="J29" s="1373"/>
      <c r="K29" s="1342"/>
      <c r="L29" s="1225" t="s">
        <v>4</v>
      </c>
      <c r="M29" s="1368"/>
    </row>
    <row r="30" spans="2:13" s="4" customFormat="1" ht="15" customHeight="1" x14ac:dyDescent="0.25">
      <c r="B30" s="1292"/>
      <c r="C30" s="1291"/>
      <c r="D30" s="1310" t="s">
        <v>21</v>
      </c>
      <c r="E30" s="1322"/>
      <c r="F30" s="1322"/>
      <c r="G30" s="1322"/>
      <c r="H30" s="1322"/>
      <c r="I30" s="1322"/>
      <c r="J30" s="1322"/>
      <c r="K30" s="1311"/>
      <c r="L30" s="1225" t="s">
        <v>0</v>
      </c>
      <c r="M30" s="1368"/>
    </row>
    <row r="31" spans="2:13" s="4" customFormat="1" ht="15" x14ac:dyDescent="0.25">
      <c r="B31" s="1292"/>
      <c r="C31" s="1291"/>
      <c r="D31" s="1314"/>
      <c r="E31" s="1323"/>
      <c r="F31" s="1323"/>
      <c r="G31" s="1323"/>
      <c r="H31" s="1323"/>
      <c r="I31" s="1323"/>
      <c r="J31" s="1323"/>
      <c r="K31" s="1315"/>
      <c r="L31" s="1357" t="s">
        <v>1</v>
      </c>
      <c r="M31" s="1357"/>
    </row>
    <row r="32" spans="2:13" s="4" customFormat="1" ht="15" x14ac:dyDescent="0.25">
      <c r="B32" s="1292"/>
      <c r="C32" s="1291"/>
      <c r="D32" s="1314"/>
      <c r="E32" s="1323"/>
      <c r="F32" s="1323"/>
      <c r="G32" s="1323"/>
      <c r="H32" s="1323"/>
      <c r="I32" s="1323"/>
      <c r="J32" s="1323"/>
      <c r="K32" s="1315"/>
      <c r="L32" s="1225" t="s">
        <v>2</v>
      </c>
      <c r="M32" s="1368"/>
    </row>
    <row r="33" spans="2:13" s="4" customFormat="1" ht="15" x14ac:dyDescent="0.25">
      <c r="B33" s="1292"/>
      <c r="C33" s="1291"/>
      <c r="D33" s="1314"/>
      <c r="E33" s="1323"/>
      <c r="F33" s="1323"/>
      <c r="G33" s="1323"/>
      <c r="H33" s="1323"/>
      <c r="I33" s="1323"/>
      <c r="J33" s="1323"/>
      <c r="K33" s="1315"/>
      <c r="L33" s="1225" t="s">
        <v>3</v>
      </c>
      <c r="M33" s="1368"/>
    </row>
    <row r="34" spans="2:13" s="4" customFormat="1" ht="15" x14ac:dyDescent="0.25">
      <c r="B34" s="1292"/>
      <c r="C34" s="1291"/>
      <c r="D34" s="1314"/>
      <c r="E34" s="1323"/>
      <c r="F34" s="1323"/>
      <c r="G34" s="1323"/>
      <c r="H34" s="1323"/>
      <c r="I34" s="1323"/>
      <c r="J34" s="1323"/>
      <c r="K34" s="1315"/>
      <c r="L34" s="1225" t="s">
        <v>5</v>
      </c>
      <c r="M34" s="1368"/>
    </row>
    <row r="35" spans="2:13" s="4" customFormat="1" ht="15" x14ac:dyDescent="0.25">
      <c r="B35" s="1292"/>
      <c r="C35" s="1291"/>
      <c r="D35" s="1339" t="s">
        <v>22</v>
      </c>
      <c r="E35" s="1372"/>
      <c r="F35" s="1372"/>
      <c r="G35" s="1372"/>
      <c r="H35" s="1372"/>
      <c r="I35" s="1372"/>
      <c r="J35" s="1372"/>
      <c r="K35" s="1340"/>
      <c r="L35" s="1225" t="s">
        <v>0</v>
      </c>
      <c r="M35" s="1368"/>
    </row>
    <row r="36" spans="2:13" s="4" customFormat="1" ht="15" x14ac:dyDescent="0.25">
      <c r="B36" s="1292"/>
      <c r="C36" s="1291"/>
      <c r="D36" s="1284"/>
      <c r="E36" s="1285"/>
      <c r="F36" s="1285"/>
      <c r="G36" s="1285"/>
      <c r="H36" s="1285"/>
      <c r="I36" s="1285"/>
      <c r="J36" s="1285"/>
      <c r="K36" s="1286"/>
      <c r="L36" s="1357" t="s">
        <v>1</v>
      </c>
      <c r="M36" s="1357"/>
    </row>
    <row r="37" spans="2:13" s="4" customFormat="1" ht="15" x14ac:dyDescent="0.25">
      <c r="B37" s="1292"/>
      <c r="C37" s="1291"/>
      <c r="D37" s="1284"/>
      <c r="E37" s="1285"/>
      <c r="F37" s="1285"/>
      <c r="G37" s="1285"/>
      <c r="H37" s="1285"/>
      <c r="I37" s="1285"/>
      <c r="J37" s="1285"/>
      <c r="K37" s="1286"/>
      <c r="L37" s="1225" t="s">
        <v>2</v>
      </c>
      <c r="M37" s="1368"/>
    </row>
    <row r="38" spans="2:13" s="4" customFormat="1" ht="15" x14ac:dyDescent="0.25">
      <c r="B38" s="1292"/>
      <c r="C38" s="1291"/>
      <c r="D38" s="1284"/>
      <c r="E38" s="1285"/>
      <c r="F38" s="1285"/>
      <c r="G38" s="1285"/>
      <c r="H38" s="1285"/>
      <c r="I38" s="1285"/>
      <c r="J38" s="1285"/>
      <c r="K38" s="1286"/>
      <c r="L38" s="1225" t="s">
        <v>3</v>
      </c>
      <c r="M38" s="1368"/>
    </row>
    <row r="39" spans="2:13" s="4" customFormat="1" ht="15" x14ac:dyDescent="0.25">
      <c r="B39" s="1292"/>
      <c r="C39" s="1291"/>
      <c r="D39" s="1284"/>
      <c r="E39" s="1285"/>
      <c r="F39" s="1285"/>
      <c r="G39" s="1285"/>
      <c r="H39" s="1285"/>
      <c r="I39" s="1285"/>
      <c r="J39" s="1285"/>
      <c r="K39" s="1286"/>
      <c r="L39" s="1225" t="s">
        <v>5</v>
      </c>
      <c r="M39" s="1368"/>
    </row>
    <row r="40" spans="2:13" s="4" customFormat="1" ht="15" x14ac:dyDescent="0.25">
      <c r="B40" s="1292"/>
      <c r="C40" s="1291"/>
      <c r="D40" s="1284"/>
      <c r="E40" s="1285"/>
      <c r="F40" s="1285"/>
      <c r="G40" s="1285"/>
      <c r="H40" s="1285"/>
      <c r="I40" s="1285"/>
      <c r="J40" s="1285"/>
      <c r="K40" s="1286"/>
      <c r="L40" s="1225" t="s">
        <v>4</v>
      </c>
      <c r="M40" s="1368"/>
    </row>
    <row r="41" spans="2:13" s="4" customFormat="1" ht="15" customHeight="1" x14ac:dyDescent="0.25">
      <c r="B41" s="1292"/>
      <c r="C41" s="1291"/>
      <c r="D41" s="1310" t="s">
        <v>23</v>
      </c>
      <c r="E41" s="1322"/>
      <c r="F41" s="1322"/>
      <c r="G41" s="1322"/>
      <c r="H41" s="1322"/>
      <c r="I41" s="1322"/>
      <c r="J41" s="1322"/>
      <c r="K41" s="1311"/>
      <c r="L41" s="1225" t="s">
        <v>0</v>
      </c>
      <c r="M41" s="1368"/>
    </row>
    <row r="42" spans="2:13" s="4" customFormat="1" ht="15" x14ac:dyDescent="0.25">
      <c r="B42" s="1292"/>
      <c r="C42" s="1291"/>
      <c r="D42" s="1314"/>
      <c r="E42" s="1323"/>
      <c r="F42" s="1323"/>
      <c r="G42" s="1323"/>
      <c r="H42" s="1323"/>
      <c r="I42" s="1323"/>
      <c r="J42" s="1323"/>
      <c r="K42" s="1315"/>
      <c r="L42" s="1357" t="s">
        <v>1</v>
      </c>
      <c r="M42" s="1357"/>
    </row>
    <row r="43" spans="2:13" s="4" customFormat="1" ht="15" x14ac:dyDescent="0.25">
      <c r="B43" s="1292"/>
      <c r="C43" s="1291"/>
      <c r="D43" s="1314"/>
      <c r="E43" s="1323"/>
      <c r="F43" s="1323"/>
      <c r="G43" s="1323"/>
      <c r="H43" s="1323"/>
      <c r="I43" s="1323"/>
      <c r="J43" s="1323"/>
      <c r="K43" s="1315"/>
      <c r="L43" s="1225" t="s">
        <v>2</v>
      </c>
      <c r="M43" s="1368"/>
    </row>
    <row r="44" spans="2:13" s="4" customFormat="1" ht="15" x14ac:dyDescent="0.25">
      <c r="B44" s="1292"/>
      <c r="C44" s="1291"/>
      <c r="D44" s="1314"/>
      <c r="E44" s="1323"/>
      <c r="F44" s="1323"/>
      <c r="G44" s="1323"/>
      <c r="H44" s="1323"/>
      <c r="I44" s="1323"/>
      <c r="J44" s="1323"/>
      <c r="K44" s="1315"/>
      <c r="L44" s="1225" t="s">
        <v>3</v>
      </c>
      <c r="M44" s="1368"/>
    </row>
    <row r="45" spans="2:13" s="4" customFormat="1" ht="15" x14ac:dyDescent="0.25">
      <c r="B45" s="1292"/>
      <c r="C45" s="1291"/>
      <c r="D45" s="1314"/>
      <c r="E45" s="1323"/>
      <c r="F45" s="1323"/>
      <c r="G45" s="1323"/>
      <c r="H45" s="1323"/>
      <c r="I45" s="1323"/>
      <c r="J45" s="1323"/>
      <c r="K45" s="1315"/>
      <c r="L45" s="1225" t="s">
        <v>5</v>
      </c>
      <c r="M45" s="1368"/>
    </row>
    <row r="46" spans="2:13" s="4" customFormat="1" ht="15" customHeight="1" x14ac:dyDescent="0.25">
      <c r="B46" s="1294"/>
      <c r="C46" s="1295"/>
      <c r="D46" s="1240" t="s">
        <v>24</v>
      </c>
      <c r="E46" s="1240"/>
      <c r="F46" s="1240"/>
      <c r="G46" s="1240"/>
      <c r="H46" s="1240"/>
      <c r="I46" s="1240"/>
      <c r="J46" s="1240"/>
      <c r="K46" s="1240"/>
      <c r="L46" s="1232" t="s">
        <v>2</v>
      </c>
      <c r="M46" s="1233"/>
    </row>
    <row r="47" spans="2:13" s="4" customFormat="1" ht="15" x14ac:dyDescent="0.25">
      <c r="B47" s="1236" t="s">
        <v>52</v>
      </c>
      <c r="C47" s="1291"/>
      <c r="D47" s="1367" t="s">
        <v>25</v>
      </c>
      <c r="E47" s="1367"/>
      <c r="F47" s="1367"/>
      <c r="G47" s="1367"/>
      <c r="H47" s="1367"/>
      <c r="I47" s="1367"/>
      <c r="J47" s="1367"/>
      <c r="K47" s="1367"/>
      <c r="L47" s="1262" t="s">
        <v>0</v>
      </c>
      <c r="M47" s="1263"/>
    </row>
    <row r="48" spans="2:13" s="4" customFormat="1" ht="15" x14ac:dyDescent="0.25">
      <c r="B48" s="1292"/>
      <c r="C48" s="1291"/>
      <c r="D48" s="1229" t="s">
        <v>26</v>
      </c>
      <c r="E48" s="1229"/>
      <c r="F48" s="1229"/>
      <c r="G48" s="1229"/>
      <c r="H48" s="1229"/>
      <c r="I48" s="1229"/>
      <c r="J48" s="1229"/>
      <c r="K48" s="1229"/>
      <c r="L48" s="1224" t="s">
        <v>2</v>
      </c>
      <c r="M48" s="1225"/>
    </row>
    <row r="49" spans="2:13" s="4" customFormat="1" ht="15" x14ac:dyDescent="0.25">
      <c r="B49" s="1292"/>
      <c r="C49" s="1291"/>
      <c r="D49" s="1229" t="s">
        <v>27</v>
      </c>
      <c r="E49" s="1229"/>
      <c r="F49" s="1229"/>
      <c r="G49" s="1229"/>
      <c r="H49" s="1229"/>
      <c r="I49" s="1229"/>
      <c r="J49" s="1229"/>
      <c r="K49" s="1229"/>
      <c r="L49" s="1224" t="s">
        <v>2</v>
      </c>
      <c r="M49" s="1225"/>
    </row>
    <row r="50" spans="2:13" s="4" customFormat="1" ht="15" x14ac:dyDescent="0.25">
      <c r="B50" s="1292"/>
      <c r="C50" s="1291"/>
      <c r="D50" s="1229" t="s">
        <v>28</v>
      </c>
      <c r="E50" s="1229"/>
      <c r="F50" s="1229"/>
      <c r="G50" s="1229"/>
      <c r="H50" s="1229"/>
      <c r="I50" s="1229"/>
      <c r="J50" s="1229"/>
      <c r="K50" s="1229"/>
      <c r="L50" s="1224" t="s">
        <v>2</v>
      </c>
      <c r="M50" s="1225"/>
    </row>
    <row r="51" spans="2:13" s="4" customFormat="1" ht="15" x14ac:dyDescent="0.25">
      <c r="B51" s="1294"/>
      <c r="C51" s="1295"/>
      <c r="D51" s="1296"/>
      <c r="E51" s="1296"/>
      <c r="F51" s="1296"/>
      <c r="G51" s="1296"/>
      <c r="H51" s="1296"/>
      <c r="I51" s="1296"/>
      <c r="J51" s="1296"/>
      <c r="K51" s="1296"/>
      <c r="L51" s="1232"/>
      <c r="M51" s="1233"/>
    </row>
    <row r="52" spans="2:13" s="4" customFormat="1" ht="15" x14ac:dyDescent="0.25">
      <c r="B52" s="1234" t="s">
        <v>53</v>
      </c>
      <c r="C52" s="1235"/>
      <c r="D52" s="1227" t="s">
        <v>30</v>
      </c>
      <c r="E52" s="1227"/>
      <c r="F52" s="1227"/>
      <c r="G52" s="1227"/>
      <c r="H52" s="1227"/>
      <c r="I52" s="1227"/>
      <c r="J52" s="1227"/>
      <c r="K52" s="1227"/>
      <c r="L52" s="1230" t="s">
        <v>0</v>
      </c>
      <c r="M52" s="1231"/>
    </row>
    <row r="53" spans="2:13" s="4" customFormat="1" ht="15" x14ac:dyDescent="0.25">
      <c r="B53" s="1236"/>
      <c r="C53" s="1237"/>
      <c r="D53" s="1228"/>
      <c r="E53" s="1228"/>
      <c r="F53" s="1228"/>
      <c r="G53" s="1228"/>
      <c r="H53" s="1228"/>
      <c r="I53" s="1228"/>
      <c r="J53" s="1228"/>
      <c r="K53" s="1228"/>
      <c r="L53" s="1357" t="s">
        <v>1</v>
      </c>
      <c r="M53" s="1357"/>
    </row>
    <row r="54" spans="2:13" s="4" customFormat="1" ht="15" x14ac:dyDescent="0.25">
      <c r="B54" s="1236"/>
      <c r="C54" s="1237"/>
      <c r="D54" s="1228"/>
      <c r="E54" s="1228"/>
      <c r="F54" s="1228"/>
      <c r="G54" s="1228"/>
      <c r="H54" s="1228"/>
      <c r="I54" s="1228"/>
      <c r="J54" s="1228"/>
      <c r="K54" s="1228"/>
      <c r="L54" s="1224" t="s">
        <v>2</v>
      </c>
      <c r="M54" s="1225"/>
    </row>
    <row r="55" spans="2:13" s="4" customFormat="1" ht="15" x14ac:dyDescent="0.25">
      <c r="B55" s="1236"/>
      <c r="C55" s="1237"/>
      <c r="D55" s="1228"/>
      <c r="E55" s="1228"/>
      <c r="F55" s="1228"/>
      <c r="G55" s="1228"/>
      <c r="H55" s="1228"/>
      <c r="I55" s="1228"/>
      <c r="J55" s="1228"/>
      <c r="K55" s="1228"/>
      <c r="L55" s="1224" t="s">
        <v>3</v>
      </c>
      <c r="M55" s="1225"/>
    </row>
    <row r="56" spans="2:13" s="4" customFormat="1" ht="15" x14ac:dyDescent="0.25">
      <c r="B56" s="1236"/>
      <c r="C56" s="1237"/>
      <c r="D56" s="1228"/>
      <c r="E56" s="1228"/>
      <c r="F56" s="1228"/>
      <c r="G56" s="1228"/>
      <c r="H56" s="1228"/>
      <c r="I56" s="1228"/>
      <c r="J56" s="1228"/>
      <c r="K56" s="1228"/>
      <c r="L56" s="1224" t="s">
        <v>5</v>
      </c>
      <c r="M56" s="1225"/>
    </row>
    <row r="57" spans="2:13" s="4" customFormat="1" ht="15" x14ac:dyDescent="0.25">
      <c r="B57" s="1236"/>
      <c r="C57" s="1237"/>
      <c r="D57" s="1228"/>
      <c r="E57" s="1228"/>
      <c r="F57" s="1228"/>
      <c r="G57" s="1228"/>
      <c r="H57" s="1228"/>
      <c r="I57" s="1228"/>
      <c r="J57" s="1228"/>
      <c r="K57" s="1228"/>
      <c r="L57" s="1224" t="s">
        <v>4</v>
      </c>
      <c r="M57" s="1225"/>
    </row>
    <row r="58" spans="2:13" s="4" customFormat="1" ht="15" x14ac:dyDescent="0.25">
      <c r="B58" s="1236"/>
      <c r="C58" s="1237"/>
      <c r="D58" s="1228" t="s">
        <v>31</v>
      </c>
      <c r="E58" s="1228"/>
      <c r="F58" s="1228"/>
      <c r="G58" s="1228"/>
      <c r="H58" s="1228"/>
      <c r="I58" s="1228"/>
      <c r="J58" s="1228"/>
      <c r="K58" s="1228"/>
      <c r="L58" s="1224" t="s">
        <v>0</v>
      </c>
      <c r="M58" s="1225"/>
    </row>
    <row r="59" spans="2:13" s="4" customFormat="1" ht="15" x14ac:dyDescent="0.25">
      <c r="B59" s="1236"/>
      <c r="C59" s="1237"/>
      <c r="D59" s="1229" t="s">
        <v>118</v>
      </c>
      <c r="E59" s="1229"/>
      <c r="F59" s="1229"/>
      <c r="G59" s="1229"/>
      <c r="H59" s="1229"/>
      <c r="I59" s="1229"/>
      <c r="J59" s="1229"/>
      <c r="K59" s="1229"/>
      <c r="L59" s="1357" t="s">
        <v>1</v>
      </c>
      <c r="M59" s="1357"/>
    </row>
    <row r="60" spans="2:13" s="4" customFormat="1" ht="15" x14ac:dyDescent="0.25">
      <c r="B60" s="1236"/>
      <c r="C60" s="1237"/>
      <c r="D60" s="1229"/>
      <c r="E60" s="1229"/>
      <c r="F60" s="1229"/>
      <c r="G60" s="1229"/>
      <c r="H60" s="1229"/>
      <c r="I60" s="1229"/>
      <c r="J60" s="1229"/>
      <c r="K60" s="1229"/>
      <c r="L60" s="1357"/>
      <c r="M60" s="1357"/>
    </row>
    <row r="61" spans="2:13" s="4" customFormat="1" ht="15" x14ac:dyDescent="0.25">
      <c r="B61" s="1236"/>
      <c r="C61" s="1237"/>
      <c r="D61" s="1229" t="s">
        <v>120</v>
      </c>
      <c r="E61" s="1229"/>
      <c r="F61" s="1229"/>
      <c r="G61" s="1229"/>
      <c r="H61" s="1229"/>
      <c r="I61" s="1229"/>
      <c r="J61" s="1229"/>
      <c r="K61" s="1229"/>
      <c r="L61" s="1224" t="s">
        <v>2</v>
      </c>
      <c r="M61" s="1225"/>
    </row>
    <row r="62" spans="2:13" s="4" customFormat="1" ht="15" x14ac:dyDescent="0.25">
      <c r="B62" s="1236"/>
      <c r="C62" s="1237"/>
      <c r="D62" s="1229"/>
      <c r="E62" s="1229"/>
      <c r="F62" s="1229"/>
      <c r="G62" s="1229"/>
      <c r="H62" s="1229"/>
      <c r="I62" s="1229"/>
      <c r="J62" s="1229"/>
      <c r="K62" s="1229"/>
      <c r="L62" s="1224"/>
      <c r="M62" s="1225"/>
    </row>
    <row r="63" spans="2:13" s="4" customFormat="1" ht="15" x14ac:dyDescent="0.25">
      <c r="B63" s="1236"/>
      <c r="C63" s="1237"/>
      <c r="D63" s="1229"/>
      <c r="E63" s="1229"/>
      <c r="F63" s="1229"/>
      <c r="G63" s="1229"/>
      <c r="H63" s="1229"/>
      <c r="I63" s="1229"/>
      <c r="J63" s="1229"/>
      <c r="K63" s="1229"/>
      <c r="L63" s="1224"/>
      <c r="M63" s="1225"/>
    </row>
    <row r="64" spans="2:13" s="4" customFormat="1" ht="15" x14ac:dyDescent="0.25">
      <c r="B64" s="1236"/>
      <c r="C64" s="1237"/>
      <c r="D64" s="1310" t="s">
        <v>123</v>
      </c>
      <c r="E64" s="1322"/>
      <c r="F64" s="1322"/>
      <c r="G64" s="1322"/>
      <c r="H64" s="1322"/>
      <c r="I64" s="1322"/>
      <c r="J64" s="1322"/>
      <c r="K64" s="1311"/>
      <c r="L64" s="1300" t="s">
        <v>3</v>
      </c>
      <c r="M64" s="1301"/>
    </row>
    <row r="65" spans="2:13" s="4" customFormat="1" ht="15" x14ac:dyDescent="0.25">
      <c r="B65" s="1236"/>
      <c r="C65" s="1237"/>
      <c r="D65" s="1316"/>
      <c r="E65" s="1324"/>
      <c r="F65" s="1324"/>
      <c r="G65" s="1324"/>
      <c r="H65" s="1324"/>
      <c r="I65" s="1324"/>
      <c r="J65" s="1324"/>
      <c r="K65" s="1317"/>
      <c r="L65" s="1263"/>
      <c r="M65" s="1299"/>
    </row>
    <row r="66" spans="2:13" s="4" customFormat="1" ht="15" x14ac:dyDescent="0.25">
      <c r="B66" s="1236"/>
      <c r="C66" s="1237"/>
      <c r="D66" s="1229" t="s">
        <v>524</v>
      </c>
      <c r="E66" s="1229"/>
      <c r="F66" s="1229"/>
      <c r="G66" s="1229"/>
      <c r="H66" s="1229"/>
      <c r="I66" s="1229"/>
      <c r="J66" s="1229"/>
      <c r="K66" s="1229"/>
      <c r="L66" s="1224" t="s">
        <v>3</v>
      </c>
      <c r="M66" s="1225"/>
    </row>
    <row r="67" spans="2:13" s="4" customFormat="1" ht="33.75" customHeight="1" x14ac:dyDescent="0.25">
      <c r="B67" s="1369" t="s">
        <v>54</v>
      </c>
      <c r="C67" s="1241"/>
      <c r="D67" s="1227" t="s">
        <v>147</v>
      </c>
      <c r="E67" s="1227"/>
      <c r="F67" s="1227"/>
      <c r="G67" s="1227"/>
      <c r="H67" s="1227"/>
      <c r="I67" s="1227"/>
      <c r="J67" s="1227"/>
      <c r="K67" s="1227"/>
      <c r="L67" s="1230" t="s">
        <v>0</v>
      </c>
      <c r="M67" s="1231"/>
    </row>
    <row r="68" spans="2:13" s="4" customFormat="1" ht="15" x14ac:dyDescent="0.25">
      <c r="B68" s="1287"/>
      <c r="C68" s="1288"/>
      <c r="D68" s="1228"/>
      <c r="E68" s="1228"/>
      <c r="F68" s="1228"/>
      <c r="G68" s="1228"/>
      <c r="H68" s="1228"/>
      <c r="I68" s="1228"/>
      <c r="J68" s="1228"/>
      <c r="K68" s="1228"/>
      <c r="L68" s="1366" t="s">
        <v>1</v>
      </c>
      <c r="M68" s="1362"/>
    </row>
    <row r="69" spans="2:13" s="4" customFormat="1" ht="15" x14ac:dyDescent="0.25">
      <c r="B69" s="1287"/>
      <c r="C69" s="1288"/>
      <c r="D69" s="1228"/>
      <c r="E69" s="1228"/>
      <c r="F69" s="1228"/>
      <c r="G69" s="1228"/>
      <c r="H69" s="1228"/>
      <c r="I69" s="1228"/>
      <c r="J69" s="1228"/>
      <c r="K69" s="1228"/>
      <c r="L69" s="1224" t="s">
        <v>2</v>
      </c>
      <c r="M69" s="1225"/>
    </row>
    <row r="70" spans="2:13" s="4" customFormat="1" ht="15" x14ac:dyDescent="0.25">
      <c r="B70" s="1287"/>
      <c r="C70" s="1288"/>
      <c r="D70" s="1228"/>
      <c r="E70" s="1228"/>
      <c r="F70" s="1228"/>
      <c r="G70" s="1228"/>
      <c r="H70" s="1228"/>
      <c r="I70" s="1228"/>
      <c r="J70" s="1228"/>
      <c r="K70" s="1228"/>
      <c r="L70" s="1224" t="s">
        <v>3</v>
      </c>
      <c r="M70" s="1225"/>
    </row>
    <row r="71" spans="2:13" s="4" customFormat="1" ht="15" x14ac:dyDescent="0.25">
      <c r="B71" s="1287"/>
      <c r="C71" s="1288"/>
      <c r="D71" s="1228"/>
      <c r="E71" s="1228"/>
      <c r="F71" s="1228"/>
      <c r="G71" s="1228"/>
      <c r="H71" s="1228"/>
      <c r="I71" s="1228"/>
      <c r="J71" s="1228"/>
      <c r="K71" s="1228"/>
      <c r="L71" s="1224" t="s">
        <v>5</v>
      </c>
      <c r="M71" s="1225"/>
    </row>
    <row r="72" spans="2:13" s="4" customFormat="1" ht="15" customHeight="1" x14ac:dyDescent="0.25">
      <c r="B72" s="1287"/>
      <c r="C72" s="1288"/>
      <c r="D72" s="1228" t="s">
        <v>34</v>
      </c>
      <c r="E72" s="1228"/>
      <c r="F72" s="1228"/>
      <c r="G72" s="1228"/>
      <c r="H72" s="1228"/>
      <c r="I72" s="1228"/>
      <c r="J72" s="1228"/>
      <c r="K72" s="1228"/>
      <c r="L72" s="1224" t="s">
        <v>0</v>
      </c>
      <c r="M72" s="1225"/>
    </row>
    <row r="73" spans="2:13" s="4" customFormat="1" ht="15" x14ac:dyDescent="0.25">
      <c r="B73" s="1287"/>
      <c r="C73" s="1288"/>
      <c r="D73" s="1228"/>
      <c r="E73" s="1228"/>
      <c r="F73" s="1228"/>
      <c r="G73" s="1228"/>
      <c r="H73" s="1228"/>
      <c r="I73" s="1228"/>
      <c r="J73" s="1228"/>
      <c r="K73" s="1228"/>
      <c r="L73" s="1366" t="s">
        <v>1</v>
      </c>
      <c r="M73" s="1362"/>
    </row>
    <row r="74" spans="2:13" s="4" customFormat="1" ht="15" x14ac:dyDescent="0.25">
      <c r="B74" s="1287"/>
      <c r="C74" s="1288"/>
      <c r="D74" s="1228"/>
      <c r="E74" s="1228"/>
      <c r="F74" s="1228"/>
      <c r="G74" s="1228"/>
      <c r="H74" s="1228"/>
      <c r="I74" s="1228"/>
      <c r="J74" s="1228"/>
      <c r="K74" s="1228"/>
      <c r="L74" s="1224" t="s">
        <v>2</v>
      </c>
      <c r="M74" s="1225"/>
    </row>
    <row r="75" spans="2:13" s="4" customFormat="1" ht="15" x14ac:dyDescent="0.25">
      <c r="B75" s="1287"/>
      <c r="C75" s="1288"/>
      <c r="D75" s="1228"/>
      <c r="E75" s="1228"/>
      <c r="F75" s="1228"/>
      <c r="G75" s="1228"/>
      <c r="H75" s="1228"/>
      <c r="I75" s="1228"/>
      <c r="J75" s="1228"/>
      <c r="K75" s="1228"/>
      <c r="L75" s="1224" t="s">
        <v>3</v>
      </c>
      <c r="M75" s="1225"/>
    </row>
    <row r="76" spans="2:13" s="4" customFormat="1" ht="15" x14ac:dyDescent="0.25">
      <c r="B76" s="1287"/>
      <c r="C76" s="1288"/>
      <c r="D76" s="1228"/>
      <c r="E76" s="1228"/>
      <c r="F76" s="1228"/>
      <c r="G76" s="1228"/>
      <c r="H76" s="1228"/>
      <c r="I76" s="1228"/>
      <c r="J76" s="1228"/>
      <c r="K76" s="1228"/>
      <c r="L76" s="1224" t="s">
        <v>5</v>
      </c>
      <c r="M76" s="1225"/>
    </row>
    <row r="77" spans="2:13" s="4" customFormat="1" ht="15" x14ac:dyDescent="0.25">
      <c r="B77" s="1287"/>
      <c r="C77" s="1288"/>
      <c r="D77" s="1228" t="s">
        <v>35</v>
      </c>
      <c r="E77" s="1228"/>
      <c r="F77" s="1228"/>
      <c r="G77" s="1228"/>
      <c r="H77" s="1228"/>
      <c r="I77" s="1228"/>
      <c r="J77" s="1228"/>
      <c r="K77" s="1228"/>
      <c r="L77" s="1224" t="s">
        <v>0</v>
      </c>
      <c r="M77" s="1225"/>
    </row>
    <row r="78" spans="2:13" s="4" customFormat="1" ht="15" x14ac:dyDescent="0.25">
      <c r="B78" s="1287"/>
      <c r="C78" s="1288"/>
      <c r="D78" s="1228"/>
      <c r="E78" s="1228"/>
      <c r="F78" s="1228"/>
      <c r="G78" s="1228"/>
      <c r="H78" s="1228"/>
      <c r="I78" s="1228"/>
      <c r="J78" s="1228"/>
      <c r="K78" s="1228"/>
      <c r="L78" s="1357" t="s">
        <v>1</v>
      </c>
      <c r="M78" s="1357"/>
    </row>
    <row r="79" spans="2:13" s="4" customFormat="1" ht="15" x14ac:dyDescent="0.25">
      <c r="B79" s="1287"/>
      <c r="C79" s="1288"/>
      <c r="D79" s="1228"/>
      <c r="E79" s="1228"/>
      <c r="F79" s="1228"/>
      <c r="G79" s="1228"/>
      <c r="H79" s="1228"/>
      <c r="I79" s="1228"/>
      <c r="J79" s="1228"/>
      <c r="K79" s="1228"/>
      <c r="L79" s="1224" t="s">
        <v>2</v>
      </c>
      <c r="M79" s="1225"/>
    </row>
    <row r="80" spans="2:13" s="4" customFormat="1" ht="15" x14ac:dyDescent="0.25">
      <c r="B80" s="1287"/>
      <c r="C80" s="1288"/>
      <c r="D80" s="1228"/>
      <c r="E80" s="1228"/>
      <c r="F80" s="1228"/>
      <c r="G80" s="1228"/>
      <c r="H80" s="1228"/>
      <c r="I80" s="1228"/>
      <c r="J80" s="1228"/>
      <c r="K80" s="1228"/>
      <c r="L80" s="1224" t="s">
        <v>3</v>
      </c>
      <c r="M80" s="1225"/>
    </row>
    <row r="81" spans="2:13" s="4" customFormat="1" ht="15" x14ac:dyDescent="0.25">
      <c r="B81" s="1287"/>
      <c r="C81" s="1288"/>
      <c r="D81" s="1228"/>
      <c r="E81" s="1228"/>
      <c r="F81" s="1228"/>
      <c r="G81" s="1228"/>
      <c r="H81" s="1228"/>
      <c r="I81" s="1228"/>
      <c r="J81" s="1228"/>
      <c r="K81" s="1228"/>
      <c r="L81" s="1224" t="s">
        <v>5</v>
      </c>
      <c r="M81" s="1225"/>
    </row>
    <row r="82" spans="2:13" s="4" customFormat="1" ht="15" x14ac:dyDescent="0.25">
      <c r="B82" s="1287"/>
      <c r="C82" s="1288"/>
      <c r="D82" s="1229" t="s">
        <v>36</v>
      </c>
      <c r="E82" s="1229"/>
      <c r="F82" s="1229"/>
      <c r="G82" s="1229"/>
      <c r="H82" s="1229"/>
      <c r="I82" s="1229"/>
      <c r="J82" s="1229"/>
      <c r="K82" s="1229"/>
      <c r="L82" s="1357" t="s">
        <v>1</v>
      </c>
      <c r="M82" s="1357"/>
    </row>
    <row r="83" spans="2:13" s="4" customFormat="1" ht="15" x14ac:dyDescent="0.25">
      <c r="B83" s="1289"/>
      <c r="C83" s="1243"/>
      <c r="D83" s="1296"/>
      <c r="E83" s="1296"/>
      <c r="F83" s="1296"/>
      <c r="G83" s="1296"/>
      <c r="H83" s="1296"/>
      <c r="I83" s="1296"/>
      <c r="J83" s="1296"/>
      <c r="K83" s="1296"/>
      <c r="L83" s="1357"/>
      <c r="M83" s="1357"/>
    </row>
    <row r="84" spans="2:13" s="4" customFormat="1" ht="15" customHeight="1" x14ac:dyDescent="0.25">
      <c r="B84" s="1241" t="s">
        <v>117</v>
      </c>
      <c r="C84" s="1352"/>
      <c r="D84" s="1355" t="s">
        <v>115</v>
      </c>
      <c r="E84" s="1355"/>
      <c r="F84" s="1355"/>
      <c r="G84" s="1355"/>
      <c r="H84" s="1355"/>
      <c r="I84" s="1355"/>
      <c r="J84" s="1355"/>
      <c r="K84" s="1355"/>
      <c r="L84" s="1247" t="s">
        <v>2</v>
      </c>
      <c r="M84" s="1248"/>
    </row>
    <row r="85" spans="2:13" s="4" customFormat="1" ht="15" x14ac:dyDescent="0.25">
      <c r="B85" s="1353"/>
      <c r="C85" s="1354"/>
      <c r="D85" s="1356"/>
      <c r="E85" s="1356"/>
      <c r="F85" s="1356"/>
      <c r="G85" s="1356"/>
      <c r="H85" s="1356"/>
      <c r="I85" s="1356"/>
      <c r="J85" s="1356"/>
      <c r="K85" s="1356"/>
      <c r="L85" s="1249"/>
      <c r="M85" s="1250"/>
    </row>
    <row r="86" spans="2:13" s="4" customFormat="1" ht="15" x14ac:dyDescent="0.25">
      <c r="B86" s="1234" t="s">
        <v>55</v>
      </c>
      <c r="C86" s="1290"/>
      <c r="D86" s="1227" t="s">
        <v>37</v>
      </c>
      <c r="E86" s="1227"/>
      <c r="F86" s="1227"/>
      <c r="G86" s="1227"/>
      <c r="H86" s="1227"/>
      <c r="I86" s="1227"/>
      <c r="J86" s="1227"/>
      <c r="K86" s="1227"/>
      <c r="L86" s="1230" t="s">
        <v>0</v>
      </c>
      <c r="M86" s="1231"/>
    </row>
    <row r="87" spans="2:13" s="4" customFormat="1" ht="15" x14ac:dyDescent="0.25">
      <c r="B87" s="1292"/>
      <c r="C87" s="1291"/>
      <c r="D87" s="1228"/>
      <c r="E87" s="1228"/>
      <c r="F87" s="1228"/>
      <c r="G87" s="1228"/>
      <c r="H87" s="1228"/>
      <c r="I87" s="1228"/>
      <c r="J87" s="1228"/>
      <c r="K87" s="1228"/>
      <c r="L87" s="1357" t="s">
        <v>1</v>
      </c>
      <c r="M87" s="1357"/>
    </row>
    <row r="88" spans="2:13" s="4" customFormat="1" ht="15" x14ac:dyDescent="0.25">
      <c r="B88" s="1292"/>
      <c r="C88" s="1291"/>
      <c r="D88" s="1228"/>
      <c r="E88" s="1228"/>
      <c r="F88" s="1228"/>
      <c r="G88" s="1228"/>
      <c r="H88" s="1228"/>
      <c r="I88" s="1228"/>
      <c r="J88" s="1228"/>
      <c r="K88" s="1228"/>
      <c r="L88" s="1224" t="s">
        <v>2</v>
      </c>
      <c r="M88" s="1225"/>
    </row>
    <row r="89" spans="2:13" s="4" customFormat="1" ht="15" x14ac:dyDescent="0.25">
      <c r="B89" s="1292"/>
      <c r="C89" s="1291"/>
      <c r="D89" s="1228"/>
      <c r="E89" s="1228"/>
      <c r="F89" s="1228"/>
      <c r="G89" s="1228"/>
      <c r="H89" s="1228"/>
      <c r="I89" s="1228"/>
      <c r="J89" s="1228"/>
      <c r="K89" s="1228"/>
      <c r="L89" s="1224" t="s">
        <v>3</v>
      </c>
      <c r="M89" s="1225"/>
    </row>
    <row r="90" spans="2:13" s="4" customFormat="1" ht="15" x14ac:dyDescent="0.25">
      <c r="B90" s="1292"/>
      <c r="C90" s="1291"/>
      <c r="D90" s="1228"/>
      <c r="E90" s="1228"/>
      <c r="F90" s="1228"/>
      <c r="G90" s="1228"/>
      <c r="H90" s="1228"/>
      <c r="I90" s="1228"/>
      <c r="J90" s="1228"/>
      <c r="K90" s="1228"/>
      <c r="L90" s="1224" t="s">
        <v>5</v>
      </c>
      <c r="M90" s="1225"/>
    </row>
    <row r="91" spans="2:13" s="4" customFormat="1" ht="15" x14ac:dyDescent="0.25">
      <c r="B91" s="1292"/>
      <c r="C91" s="1291"/>
      <c r="D91" s="1228"/>
      <c r="E91" s="1228"/>
      <c r="F91" s="1228"/>
      <c r="G91" s="1228"/>
      <c r="H91" s="1228"/>
      <c r="I91" s="1228"/>
      <c r="J91" s="1228"/>
      <c r="K91" s="1228"/>
      <c r="L91" s="1224" t="s">
        <v>4</v>
      </c>
      <c r="M91" s="1225"/>
    </row>
    <row r="92" spans="2:13" s="4" customFormat="1" ht="15" x14ac:dyDescent="0.25">
      <c r="B92" s="1292"/>
      <c r="C92" s="1291"/>
      <c r="D92" s="1228" t="s">
        <v>38</v>
      </c>
      <c r="E92" s="1228"/>
      <c r="F92" s="1228"/>
      <c r="G92" s="1228"/>
      <c r="H92" s="1228"/>
      <c r="I92" s="1228"/>
      <c r="J92" s="1228"/>
      <c r="K92" s="1228"/>
      <c r="L92" s="1224" t="s">
        <v>0</v>
      </c>
      <c r="M92" s="1225"/>
    </row>
    <row r="93" spans="2:13" s="4" customFormat="1" ht="15" x14ac:dyDescent="0.25">
      <c r="B93" s="1292"/>
      <c r="C93" s="1291"/>
      <c r="D93" s="1228"/>
      <c r="E93" s="1228"/>
      <c r="F93" s="1228"/>
      <c r="G93" s="1228"/>
      <c r="H93" s="1228"/>
      <c r="I93" s="1228"/>
      <c r="J93" s="1228"/>
      <c r="K93" s="1228"/>
      <c r="L93" s="1357" t="s">
        <v>1</v>
      </c>
      <c r="M93" s="1357"/>
    </row>
    <row r="94" spans="2:13" s="4" customFormat="1" ht="15" x14ac:dyDescent="0.25">
      <c r="B94" s="1292"/>
      <c r="C94" s="1291"/>
      <c r="D94" s="1228"/>
      <c r="E94" s="1228"/>
      <c r="F94" s="1228"/>
      <c r="G94" s="1228"/>
      <c r="H94" s="1228"/>
      <c r="I94" s="1228"/>
      <c r="J94" s="1228"/>
      <c r="K94" s="1228"/>
      <c r="L94" s="1224" t="s">
        <v>2</v>
      </c>
      <c r="M94" s="1225"/>
    </row>
    <row r="95" spans="2:13" s="4" customFormat="1" ht="15" x14ac:dyDescent="0.25">
      <c r="B95" s="1292"/>
      <c r="C95" s="1291"/>
      <c r="D95" s="1228"/>
      <c r="E95" s="1228"/>
      <c r="F95" s="1228"/>
      <c r="G95" s="1228"/>
      <c r="H95" s="1228"/>
      <c r="I95" s="1228"/>
      <c r="J95" s="1228"/>
      <c r="K95" s="1228"/>
      <c r="L95" s="1224" t="s">
        <v>3</v>
      </c>
      <c r="M95" s="1225"/>
    </row>
    <row r="96" spans="2:13" s="4" customFormat="1" ht="15" x14ac:dyDescent="0.25">
      <c r="B96" s="1292"/>
      <c r="C96" s="1291"/>
      <c r="D96" s="1228"/>
      <c r="E96" s="1228"/>
      <c r="F96" s="1228"/>
      <c r="G96" s="1228"/>
      <c r="H96" s="1228"/>
      <c r="I96" s="1228"/>
      <c r="J96" s="1228"/>
      <c r="K96" s="1228"/>
      <c r="L96" s="1224" t="s">
        <v>5</v>
      </c>
      <c r="M96" s="1225"/>
    </row>
    <row r="97" spans="2:13" s="4" customFormat="1" ht="15" x14ac:dyDescent="0.25">
      <c r="B97" s="1292"/>
      <c r="C97" s="1291"/>
      <c r="D97" s="1228"/>
      <c r="E97" s="1228"/>
      <c r="F97" s="1228"/>
      <c r="G97" s="1228"/>
      <c r="H97" s="1228"/>
      <c r="I97" s="1228"/>
      <c r="J97" s="1228"/>
      <c r="K97" s="1228"/>
      <c r="L97" s="1224" t="s">
        <v>4</v>
      </c>
      <c r="M97" s="1225"/>
    </row>
    <row r="98" spans="2:13" s="4" customFormat="1" ht="15" x14ac:dyDescent="0.25">
      <c r="B98" s="1292"/>
      <c r="C98" s="1291"/>
      <c r="D98" s="1228" t="s">
        <v>39</v>
      </c>
      <c r="E98" s="1228"/>
      <c r="F98" s="1228"/>
      <c r="G98" s="1228"/>
      <c r="H98" s="1228"/>
      <c r="I98" s="1228"/>
      <c r="J98" s="1228"/>
      <c r="K98" s="1228"/>
      <c r="L98" s="1224" t="s">
        <v>0</v>
      </c>
      <c r="M98" s="1225"/>
    </row>
    <row r="99" spans="2:13" s="4" customFormat="1" ht="15" x14ac:dyDescent="0.25">
      <c r="B99" s="1292"/>
      <c r="C99" s="1291"/>
      <c r="D99" s="1228"/>
      <c r="E99" s="1228"/>
      <c r="F99" s="1228"/>
      <c r="G99" s="1228"/>
      <c r="H99" s="1228"/>
      <c r="I99" s="1228"/>
      <c r="J99" s="1228"/>
      <c r="K99" s="1228"/>
      <c r="L99" s="1357" t="s">
        <v>1</v>
      </c>
      <c r="M99" s="1357"/>
    </row>
    <row r="100" spans="2:13" s="4" customFormat="1" ht="15" x14ac:dyDescent="0.25">
      <c r="B100" s="1292"/>
      <c r="C100" s="1291"/>
      <c r="D100" s="1228"/>
      <c r="E100" s="1228"/>
      <c r="F100" s="1228"/>
      <c r="G100" s="1228"/>
      <c r="H100" s="1228"/>
      <c r="I100" s="1228"/>
      <c r="J100" s="1228"/>
      <c r="K100" s="1228"/>
      <c r="L100" s="1224" t="s">
        <v>2</v>
      </c>
      <c r="M100" s="1225"/>
    </row>
    <row r="101" spans="2:13" s="4" customFormat="1" ht="15" x14ac:dyDescent="0.25">
      <c r="B101" s="1292"/>
      <c r="C101" s="1291"/>
      <c r="D101" s="1228"/>
      <c r="E101" s="1228"/>
      <c r="F101" s="1228"/>
      <c r="G101" s="1228"/>
      <c r="H101" s="1228"/>
      <c r="I101" s="1228"/>
      <c r="J101" s="1228"/>
      <c r="K101" s="1228"/>
      <c r="L101" s="1224" t="s">
        <v>3</v>
      </c>
      <c r="M101" s="1225"/>
    </row>
    <row r="102" spans="2:13" s="4" customFormat="1" ht="15" x14ac:dyDescent="0.25">
      <c r="B102" s="1292"/>
      <c r="C102" s="1291"/>
      <c r="D102" s="1228" t="s">
        <v>40</v>
      </c>
      <c r="E102" s="1228"/>
      <c r="F102" s="1228"/>
      <c r="G102" s="1228"/>
      <c r="H102" s="1228"/>
      <c r="I102" s="1228"/>
      <c r="J102" s="1228"/>
      <c r="K102" s="1228"/>
      <c r="L102" s="1224" t="s">
        <v>0</v>
      </c>
      <c r="M102" s="1225"/>
    </row>
    <row r="103" spans="2:13" s="4" customFormat="1" ht="15" x14ac:dyDescent="0.25">
      <c r="B103" s="1292"/>
      <c r="C103" s="1291"/>
      <c r="D103" s="1228"/>
      <c r="E103" s="1228"/>
      <c r="F103" s="1228"/>
      <c r="G103" s="1228"/>
      <c r="H103" s="1228"/>
      <c r="I103" s="1228"/>
      <c r="J103" s="1228"/>
      <c r="K103" s="1228"/>
      <c r="L103" s="1357" t="s">
        <v>1</v>
      </c>
      <c r="M103" s="1357"/>
    </row>
    <row r="104" spans="2:13" s="4" customFormat="1" ht="15" x14ac:dyDescent="0.25">
      <c r="B104" s="1292"/>
      <c r="C104" s="1291"/>
      <c r="D104" s="1228"/>
      <c r="E104" s="1228"/>
      <c r="F104" s="1228"/>
      <c r="G104" s="1228"/>
      <c r="H104" s="1228"/>
      <c r="I104" s="1228"/>
      <c r="J104" s="1228"/>
      <c r="K104" s="1228"/>
      <c r="L104" s="1224" t="s">
        <v>2</v>
      </c>
      <c r="M104" s="1225"/>
    </row>
    <row r="105" spans="2:13" s="4" customFormat="1" ht="15" x14ac:dyDescent="0.25">
      <c r="B105" s="1292"/>
      <c r="C105" s="1291"/>
      <c r="D105" s="1228"/>
      <c r="E105" s="1228"/>
      <c r="F105" s="1228"/>
      <c r="G105" s="1228"/>
      <c r="H105" s="1228"/>
      <c r="I105" s="1228"/>
      <c r="J105" s="1228"/>
      <c r="K105" s="1228"/>
      <c r="L105" s="1224" t="s">
        <v>3</v>
      </c>
      <c r="M105" s="1225"/>
    </row>
    <row r="106" spans="2:13" s="4" customFormat="1" ht="15" x14ac:dyDescent="0.25">
      <c r="B106" s="1292"/>
      <c r="C106" s="1291"/>
      <c r="D106" s="1228"/>
      <c r="E106" s="1228"/>
      <c r="F106" s="1228"/>
      <c r="G106" s="1228"/>
      <c r="H106" s="1228"/>
      <c r="I106" s="1228"/>
      <c r="J106" s="1228"/>
      <c r="K106" s="1228"/>
      <c r="L106" s="1224" t="s">
        <v>5</v>
      </c>
      <c r="M106" s="1225"/>
    </row>
    <row r="107" spans="2:13" s="4" customFormat="1" ht="15" x14ac:dyDescent="0.25">
      <c r="B107" s="1292"/>
      <c r="C107" s="1291"/>
      <c r="D107" s="1228"/>
      <c r="E107" s="1228"/>
      <c r="F107" s="1228"/>
      <c r="G107" s="1228"/>
      <c r="H107" s="1228"/>
      <c r="I107" s="1228"/>
      <c r="J107" s="1228"/>
      <c r="K107" s="1228"/>
      <c r="L107" s="1224" t="s">
        <v>4</v>
      </c>
      <c r="M107" s="1225"/>
    </row>
    <row r="108" spans="2:13" s="4" customFormat="1" ht="15" x14ac:dyDescent="0.25">
      <c r="B108" s="1292"/>
      <c r="C108" s="1291"/>
      <c r="D108" s="1229" t="s">
        <v>41</v>
      </c>
      <c r="E108" s="1229"/>
      <c r="F108" s="1229"/>
      <c r="G108" s="1229"/>
      <c r="H108" s="1229"/>
      <c r="I108" s="1229"/>
      <c r="J108" s="1229"/>
      <c r="K108" s="1229"/>
      <c r="L108" s="1224" t="s">
        <v>0</v>
      </c>
      <c r="M108" s="1225"/>
    </row>
    <row r="109" spans="2:13" s="4" customFormat="1" ht="15" x14ac:dyDescent="0.25">
      <c r="B109" s="1292"/>
      <c r="C109" s="1291"/>
      <c r="D109" s="1229"/>
      <c r="E109" s="1229"/>
      <c r="F109" s="1229"/>
      <c r="G109" s="1229"/>
      <c r="H109" s="1229"/>
      <c r="I109" s="1229"/>
      <c r="J109" s="1229"/>
      <c r="K109" s="1229"/>
      <c r="L109" s="1357" t="s">
        <v>1</v>
      </c>
      <c r="M109" s="1357"/>
    </row>
    <row r="110" spans="2:13" s="4" customFormat="1" ht="15" x14ac:dyDescent="0.25">
      <c r="B110" s="1292"/>
      <c r="C110" s="1291"/>
      <c r="D110" s="1229"/>
      <c r="E110" s="1229"/>
      <c r="F110" s="1229"/>
      <c r="G110" s="1229"/>
      <c r="H110" s="1229"/>
      <c r="I110" s="1229"/>
      <c r="J110" s="1229"/>
      <c r="K110" s="1229"/>
      <c r="L110" s="1224" t="s">
        <v>2</v>
      </c>
      <c r="M110" s="1225"/>
    </row>
    <row r="111" spans="2:13" s="4" customFormat="1" ht="15" x14ac:dyDescent="0.25">
      <c r="B111" s="1292"/>
      <c r="C111" s="1291"/>
      <c r="D111" s="1229"/>
      <c r="E111" s="1229"/>
      <c r="F111" s="1229"/>
      <c r="G111" s="1229"/>
      <c r="H111" s="1229"/>
      <c r="I111" s="1229"/>
      <c r="J111" s="1229"/>
      <c r="K111" s="1229"/>
      <c r="L111" s="1224" t="s">
        <v>3</v>
      </c>
      <c r="M111" s="1225"/>
    </row>
    <row r="112" spans="2:13" s="4" customFormat="1" ht="15" x14ac:dyDescent="0.25">
      <c r="B112" s="1292"/>
      <c r="C112" s="1291"/>
      <c r="D112" s="1229"/>
      <c r="E112" s="1229"/>
      <c r="F112" s="1229"/>
      <c r="G112" s="1229"/>
      <c r="H112" s="1229"/>
      <c r="I112" s="1229"/>
      <c r="J112" s="1229"/>
      <c r="K112" s="1229"/>
      <c r="L112" s="1224" t="s">
        <v>5</v>
      </c>
      <c r="M112" s="1225"/>
    </row>
    <row r="113" spans="2:13" s="4" customFormat="1" ht="15" x14ac:dyDescent="0.25">
      <c r="B113" s="1292"/>
      <c r="C113" s="1291"/>
      <c r="D113" s="1229"/>
      <c r="E113" s="1229"/>
      <c r="F113" s="1229"/>
      <c r="G113" s="1229"/>
      <c r="H113" s="1229"/>
      <c r="I113" s="1229"/>
      <c r="J113" s="1229"/>
      <c r="K113" s="1229"/>
      <c r="L113" s="1224" t="s">
        <v>4</v>
      </c>
      <c r="M113" s="1225"/>
    </row>
    <row r="114" spans="2:13" s="4" customFormat="1" ht="15" x14ac:dyDescent="0.25">
      <c r="B114" s="1292"/>
      <c r="C114" s="1291"/>
      <c r="D114" s="1228" t="s">
        <v>42</v>
      </c>
      <c r="E114" s="1228"/>
      <c r="F114" s="1228"/>
      <c r="G114" s="1228"/>
      <c r="H114" s="1228"/>
      <c r="I114" s="1228"/>
      <c r="J114" s="1228"/>
      <c r="K114" s="1228"/>
      <c r="L114" s="1224" t="s">
        <v>0</v>
      </c>
      <c r="M114" s="1225"/>
    </row>
    <row r="115" spans="2:13" s="4" customFormat="1" ht="15" x14ac:dyDescent="0.25">
      <c r="B115" s="1292"/>
      <c r="C115" s="1291"/>
      <c r="D115" s="1228"/>
      <c r="E115" s="1228"/>
      <c r="F115" s="1228"/>
      <c r="G115" s="1228"/>
      <c r="H115" s="1228"/>
      <c r="I115" s="1228"/>
      <c r="J115" s="1228"/>
      <c r="K115" s="1228"/>
      <c r="L115" s="1357" t="s">
        <v>1</v>
      </c>
      <c r="M115" s="1357"/>
    </row>
    <row r="116" spans="2:13" s="4" customFormat="1" ht="15" x14ac:dyDescent="0.25">
      <c r="B116" s="1292"/>
      <c r="C116" s="1291"/>
      <c r="D116" s="1228"/>
      <c r="E116" s="1228"/>
      <c r="F116" s="1228"/>
      <c r="G116" s="1228"/>
      <c r="H116" s="1228"/>
      <c r="I116" s="1228"/>
      <c r="J116" s="1228"/>
      <c r="K116" s="1228"/>
      <c r="L116" s="1224" t="s">
        <v>2</v>
      </c>
      <c r="M116" s="1225"/>
    </row>
    <row r="117" spans="2:13" s="4" customFormat="1" ht="15" x14ac:dyDescent="0.25">
      <c r="B117" s="1292"/>
      <c r="C117" s="1291"/>
      <c r="D117" s="1228"/>
      <c r="E117" s="1228"/>
      <c r="F117" s="1228"/>
      <c r="G117" s="1228"/>
      <c r="H117" s="1228"/>
      <c r="I117" s="1228"/>
      <c r="J117" s="1228"/>
      <c r="K117" s="1228"/>
      <c r="L117" s="1224" t="s">
        <v>3</v>
      </c>
      <c r="M117" s="1225"/>
    </row>
    <row r="118" spans="2:13" s="4" customFormat="1" ht="15" x14ac:dyDescent="0.25">
      <c r="B118" s="1292"/>
      <c r="C118" s="1291"/>
      <c r="D118" s="1228"/>
      <c r="E118" s="1228"/>
      <c r="F118" s="1228"/>
      <c r="G118" s="1228"/>
      <c r="H118" s="1228"/>
      <c r="I118" s="1228"/>
      <c r="J118" s="1228"/>
      <c r="K118" s="1228"/>
      <c r="L118" s="1224" t="s">
        <v>5</v>
      </c>
      <c r="M118" s="1225"/>
    </row>
    <row r="119" spans="2:13" s="4" customFormat="1" ht="15" x14ac:dyDescent="0.25">
      <c r="B119" s="1292"/>
      <c r="C119" s="1291"/>
      <c r="D119" s="1228"/>
      <c r="E119" s="1228"/>
      <c r="F119" s="1228"/>
      <c r="G119" s="1228"/>
      <c r="H119" s="1228"/>
      <c r="I119" s="1228"/>
      <c r="J119" s="1228"/>
      <c r="K119" s="1228"/>
      <c r="L119" s="1224" t="s">
        <v>4</v>
      </c>
      <c r="M119" s="1225"/>
    </row>
    <row r="120" spans="2:13" s="4" customFormat="1" ht="15" x14ac:dyDescent="0.25">
      <c r="B120" s="1292"/>
      <c r="C120" s="1291"/>
      <c r="D120" s="1228" t="s">
        <v>43</v>
      </c>
      <c r="E120" s="1228"/>
      <c r="F120" s="1228"/>
      <c r="G120" s="1228"/>
      <c r="H120" s="1228"/>
      <c r="I120" s="1228"/>
      <c r="J120" s="1228"/>
      <c r="K120" s="1228"/>
      <c r="L120" s="1224" t="s">
        <v>0</v>
      </c>
      <c r="M120" s="1225"/>
    </row>
    <row r="121" spans="2:13" s="4" customFormat="1" ht="15" x14ac:dyDescent="0.25">
      <c r="B121" s="1292"/>
      <c r="C121" s="1291"/>
      <c r="D121" s="1228"/>
      <c r="E121" s="1228"/>
      <c r="F121" s="1228"/>
      <c r="G121" s="1228"/>
      <c r="H121" s="1228"/>
      <c r="I121" s="1228"/>
      <c r="J121" s="1228"/>
      <c r="K121" s="1228"/>
      <c r="L121" s="1357" t="s">
        <v>1</v>
      </c>
      <c r="M121" s="1357"/>
    </row>
    <row r="122" spans="2:13" s="4" customFormat="1" ht="15" x14ac:dyDescent="0.25">
      <c r="B122" s="1292"/>
      <c r="C122" s="1291"/>
      <c r="D122" s="1228"/>
      <c r="E122" s="1228"/>
      <c r="F122" s="1228"/>
      <c r="G122" s="1228"/>
      <c r="H122" s="1228"/>
      <c r="I122" s="1228"/>
      <c r="J122" s="1228"/>
      <c r="K122" s="1228"/>
      <c r="L122" s="1224" t="s">
        <v>2</v>
      </c>
      <c r="M122" s="1225"/>
    </row>
    <row r="123" spans="2:13" s="4" customFormat="1" ht="15" x14ac:dyDescent="0.25">
      <c r="B123" s="1292"/>
      <c r="C123" s="1291"/>
      <c r="D123" s="1228"/>
      <c r="E123" s="1228"/>
      <c r="F123" s="1228"/>
      <c r="G123" s="1228"/>
      <c r="H123" s="1228"/>
      <c r="I123" s="1228"/>
      <c r="J123" s="1228"/>
      <c r="K123" s="1228"/>
      <c r="L123" s="1224" t="s">
        <v>3</v>
      </c>
      <c r="M123" s="1225"/>
    </row>
    <row r="124" spans="2:13" s="4" customFormat="1" ht="15" x14ac:dyDescent="0.25">
      <c r="B124" s="1292"/>
      <c r="C124" s="1291"/>
      <c r="D124" s="1229" t="s">
        <v>44</v>
      </c>
      <c r="E124" s="1229"/>
      <c r="F124" s="1229"/>
      <c r="G124" s="1229"/>
      <c r="H124" s="1229"/>
      <c r="I124" s="1229"/>
      <c r="J124" s="1229"/>
      <c r="K124" s="1229"/>
      <c r="L124" s="1362" t="s">
        <v>1</v>
      </c>
      <c r="M124" s="1363"/>
    </row>
    <row r="125" spans="2:13" s="4" customFormat="1" ht="15" x14ac:dyDescent="0.25">
      <c r="B125" s="1292"/>
      <c r="C125" s="1291"/>
      <c r="D125" s="1229" t="s">
        <v>45</v>
      </c>
      <c r="E125" s="1229"/>
      <c r="F125" s="1229"/>
      <c r="G125" s="1229"/>
      <c r="H125" s="1229"/>
      <c r="I125" s="1229"/>
      <c r="J125" s="1229"/>
      <c r="K125" s="1229"/>
      <c r="L125" s="1362" t="s">
        <v>1</v>
      </c>
      <c r="M125" s="1363"/>
    </row>
    <row r="126" spans="2:13" s="4" customFormat="1" ht="15" x14ac:dyDescent="0.25">
      <c r="B126" s="1292"/>
      <c r="C126" s="1291"/>
      <c r="D126" s="1229" t="s">
        <v>46</v>
      </c>
      <c r="E126" s="1229"/>
      <c r="F126" s="1229"/>
      <c r="G126" s="1229"/>
      <c r="H126" s="1229"/>
      <c r="I126" s="1229"/>
      <c r="J126" s="1229"/>
      <c r="K126" s="1229"/>
      <c r="L126" s="1362" t="s">
        <v>1</v>
      </c>
      <c r="M126" s="1363"/>
    </row>
    <row r="127" spans="2:13" s="4" customFormat="1" ht="15" x14ac:dyDescent="0.25">
      <c r="B127" s="1292"/>
      <c r="C127" s="1291"/>
      <c r="D127" s="1229"/>
      <c r="E127" s="1229"/>
      <c r="F127" s="1229"/>
      <c r="G127" s="1229"/>
      <c r="H127" s="1229"/>
      <c r="I127" s="1229"/>
      <c r="J127" s="1229"/>
      <c r="K127" s="1229"/>
      <c r="L127" s="1362"/>
      <c r="M127" s="1363"/>
    </row>
    <row r="128" spans="2:13" s="4" customFormat="1" ht="15" x14ac:dyDescent="0.25">
      <c r="B128" s="1292"/>
      <c r="C128" s="1291"/>
      <c r="D128" s="1229" t="s">
        <v>47</v>
      </c>
      <c r="E128" s="1229"/>
      <c r="F128" s="1229"/>
      <c r="G128" s="1229"/>
      <c r="H128" s="1229"/>
      <c r="I128" s="1229"/>
      <c r="J128" s="1229"/>
      <c r="K128" s="1229"/>
      <c r="L128" s="1224" t="s">
        <v>2</v>
      </c>
      <c r="M128" s="1225"/>
    </row>
    <row r="129" spans="2:13" s="4" customFormat="1" ht="15" x14ac:dyDescent="0.25">
      <c r="B129" s="1292"/>
      <c r="C129" s="1291"/>
      <c r="D129" s="1229" t="s">
        <v>48</v>
      </c>
      <c r="E129" s="1229"/>
      <c r="F129" s="1229"/>
      <c r="G129" s="1229"/>
      <c r="H129" s="1229"/>
      <c r="I129" s="1229"/>
      <c r="J129" s="1229"/>
      <c r="K129" s="1229"/>
      <c r="L129" s="1224" t="s">
        <v>2</v>
      </c>
      <c r="M129" s="1225"/>
    </row>
    <row r="130" spans="2:13" s="4" customFormat="1" ht="15" x14ac:dyDescent="0.25">
      <c r="B130" s="1292"/>
      <c r="C130" s="1291"/>
      <c r="D130" s="1229" t="s">
        <v>49</v>
      </c>
      <c r="E130" s="1229"/>
      <c r="F130" s="1229"/>
      <c r="G130" s="1229"/>
      <c r="H130" s="1229"/>
      <c r="I130" s="1229"/>
      <c r="J130" s="1229"/>
      <c r="K130" s="1229"/>
      <c r="L130" s="1224" t="s">
        <v>3</v>
      </c>
      <c r="M130" s="1225"/>
    </row>
    <row r="131" spans="2:13" s="4" customFormat="1" ht="15" x14ac:dyDescent="0.25">
      <c r="B131" s="1292"/>
      <c r="C131" s="1291"/>
      <c r="D131" s="1229" t="s">
        <v>50</v>
      </c>
      <c r="E131" s="1229"/>
      <c r="F131" s="1229"/>
      <c r="G131" s="1229"/>
      <c r="H131" s="1229"/>
      <c r="I131" s="1229"/>
      <c r="J131" s="1229"/>
      <c r="K131" s="1229"/>
      <c r="L131" s="1224" t="s">
        <v>3</v>
      </c>
      <c r="M131" s="1225"/>
    </row>
    <row r="132" spans="2:13" s="4" customFormat="1" ht="15" x14ac:dyDescent="0.25">
      <c r="B132" s="1294"/>
      <c r="C132" s="1295"/>
      <c r="D132" s="1296"/>
      <c r="E132" s="1296"/>
      <c r="F132" s="1296"/>
      <c r="G132" s="1296"/>
      <c r="H132" s="1296"/>
      <c r="I132" s="1296"/>
      <c r="J132" s="1296"/>
      <c r="K132" s="1296"/>
      <c r="L132" s="1232"/>
      <c r="M132" s="1233"/>
    </row>
    <row r="133" spans="2:13" s="4" customFormat="1" ht="15" customHeight="1" x14ac:dyDescent="0.25">
      <c r="B133" s="1234" t="s">
        <v>76</v>
      </c>
      <c r="C133" s="1235"/>
      <c r="D133" s="1227" t="s">
        <v>57</v>
      </c>
      <c r="E133" s="1227"/>
      <c r="F133" s="1227"/>
      <c r="G133" s="1227"/>
      <c r="H133" s="1227"/>
      <c r="I133" s="1227"/>
      <c r="J133" s="1227"/>
      <c r="K133" s="1227"/>
      <c r="L133" s="1230" t="s">
        <v>0</v>
      </c>
      <c r="M133" s="1231"/>
    </row>
    <row r="134" spans="2:13" s="4" customFormat="1" ht="15" x14ac:dyDescent="0.25">
      <c r="B134" s="1236"/>
      <c r="C134" s="1237"/>
      <c r="D134" s="1228"/>
      <c r="E134" s="1228"/>
      <c r="F134" s="1228"/>
      <c r="G134" s="1228"/>
      <c r="H134" s="1228"/>
      <c r="I134" s="1228"/>
      <c r="J134" s="1228"/>
      <c r="K134" s="1228"/>
      <c r="L134" s="1357" t="s">
        <v>1</v>
      </c>
      <c r="M134" s="1357"/>
    </row>
    <row r="135" spans="2:13" s="4" customFormat="1" ht="15" x14ac:dyDescent="0.25">
      <c r="B135" s="1236"/>
      <c r="C135" s="1237"/>
      <c r="D135" s="1228"/>
      <c r="E135" s="1228"/>
      <c r="F135" s="1228"/>
      <c r="G135" s="1228"/>
      <c r="H135" s="1228"/>
      <c r="I135" s="1228"/>
      <c r="J135" s="1228"/>
      <c r="K135" s="1228"/>
      <c r="L135" s="1224" t="s">
        <v>2</v>
      </c>
      <c r="M135" s="1225"/>
    </row>
    <row r="136" spans="2:13" s="4" customFormat="1" ht="15" x14ac:dyDescent="0.25">
      <c r="B136" s="1236"/>
      <c r="C136" s="1237"/>
      <c r="D136" s="1228"/>
      <c r="E136" s="1228"/>
      <c r="F136" s="1228"/>
      <c r="G136" s="1228"/>
      <c r="H136" s="1228"/>
      <c r="I136" s="1228"/>
      <c r="J136" s="1228"/>
      <c r="K136" s="1228"/>
      <c r="L136" s="1224" t="s">
        <v>3</v>
      </c>
      <c r="M136" s="1225"/>
    </row>
    <row r="137" spans="2:13" s="4" customFormat="1" ht="15" x14ac:dyDescent="0.25">
      <c r="B137" s="1236"/>
      <c r="C137" s="1237"/>
      <c r="D137" s="1228"/>
      <c r="E137" s="1228"/>
      <c r="F137" s="1228"/>
      <c r="G137" s="1228"/>
      <c r="H137" s="1228"/>
      <c r="I137" s="1228"/>
      <c r="J137" s="1228"/>
      <c r="K137" s="1228"/>
      <c r="L137" s="1224" t="s">
        <v>5</v>
      </c>
      <c r="M137" s="1225"/>
    </row>
    <row r="138" spans="2:13" s="4" customFormat="1" ht="15" x14ac:dyDescent="0.25">
      <c r="B138" s="1236"/>
      <c r="C138" s="1237"/>
      <c r="D138" s="1228" t="s">
        <v>58</v>
      </c>
      <c r="E138" s="1228"/>
      <c r="F138" s="1228"/>
      <c r="G138" s="1228"/>
      <c r="H138" s="1228"/>
      <c r="I138" s="1228"/>
      <c r="J138" s="1228"/>
      <c r="K138" s="1228"/>
      <c r="L138" s="1224" t="s">
        <v>0</v>
      </c>
      <c r="M138" s="1225"/>
    </row>
    <row r="139" spans="2:13" s="4" customFormat="1" ht="15" x14ac:dyDescent="0.25">
      <c r="B139" s="1236"/>
      <c r="C139" s="1237"/>
      <c r="D139" s="1228"/>
      <c r="E139" s="1228"/>
      <c r="F139" s="1228"/>
      <c r="G139" s="1228"/>
      <c r="H139" s="1228"/>
      <c r="I139" s="1228"/>
      <c r="J139" s="1228"/>
      <c r="K139" s="1228"/>
      <c r="L139" s="1357" t="s">
        <v>1</v>
      </c>
      <c r="M139" s="1357"/>
    </row>
    <row r="140" spans="2:13" s="4" customFormat="1" ht="15" x14ac:dyDescent="0.25">
      <c r="B140" s="1236"/>
      <c r="C140" s="1237"/>
      <c r="D140" s="1228"/>
      <c r="E140" s="1228"/>
      <c r="F140" s="1228"/>
      <c r="G140" s="1228"/>
      <c r="H140" s="1228"/>
      <c r="I140" s="1228"/>
      <c r="J140" s="1228"/>
      <c r="K140" s="1228"/>
      <c r="L140" s="1224" t="s">
        <v>2</v>
      </c>
      <c r="M140" s="1225"/>
    </row>
    <row r="141" spans="2:13" s="4" customFormat="1" ht="15" x14ac:dyDescent="0.25">
      <c r="B141" s="1236"/>
      <c r="C141" s="1237"/>
      <c r="D141" s="1228"/>
      <c r="E141" s="1228"/>
      <c r="F141" s="1228"/>
      <c r="G141" s="1228"/>
      <c r="H141" s="1228"/>
      <c r="I141" s="1228"/>
      <c r="J141" s="1228"/>
      <c r="K141" s="1228"/>
      <c r="L141" s="1224" t="s">
        <v>3</v>
      </c>
      <c r="M141" s="1225"/>
    </row>
    <row r="142" spans="2:13" s="4" customFormat="1" ht="15" x14ac:dyDescent="0.25">
      <c r="B142" s="1236"/>
      <c r="C142" s="1237"/>
      <c r="D142" s="1228"/>
      <c r="E142" s="1228"/>
      <c r="F142" s="1228"/>
      <c r="G142" s="1228"/>
      <c r="H142" s="1228"/>
      <c r="I142" s="1228"/>
      <c r="J142" s="1228"/>
      <c r="K142" s="1228"/>
      <c r="L142" s="1224" t="s">
        <v>5</v>
      </c>
      <c r="M142" s="1225"/>
    </row>
    <row r="143" spans="2:13" s="4" customFormat="1" ht="15" x14ac:dyDescent="0.25">
      <c r="B143" s="1236"/>
      <c r="C143" s="1237"/>
      <c r="D143" s="1228" t="s">
        <v>59</v>
      </c>
      <c r="E143" s="1228"/>
      <c r="F143" s="1228"/>
      <c r="G143" s="1228"/>
      <c r="H143" s="1228"/>
      <c r="I143" s="1228"/>
      <c r="J143" s="1228"/>
      <c r="K143" s="1228"/>
      <c r="L143" s="1224" t="s">
        <v>0</v>
      </c>
      <c r="M143" s="1225"/>
    </row>
    <row r="144" spans="2:13" s="4" customFormat="1" ht="15" x14ac:dyDescent="0.25">
      <c r="B144" s="1236"/>
      <c r="C144" s="1237"/>
      <c r="D144" s="1228"/>
      <c r="E144" s="1228"/>
      <c r="F144" s="1228"/>
      <c r="G144" s="1228"/>
      <c r="H144" s="1228"/>
      <c r="I144" s="1228"/>
      <c r="J144" s="1228"/>
      <c r="K144" s="1228"/>
      <c r="L144" s="1357" t="s">
        <v>1</v>
      </c>
      <c r="M144" s="1357"/>
    </row>
    <row r="145" spans="2:13" s="4" customFormat="1" ht="15" x14ac:dyDescent="0.25">
      <c r="B145" s="1236"/>
      <c r="C145" s="1237"/>
      <c r="D145" s="1228"/>
      <c r="E145" s="1228"/>
      <c r="F145" s="1228"/>
      <c r="G145" s="1228"/>
      <c r="H145" s="1228"/>
      <c r="I145" s="1228"/>
      <c r="J145" s="1228"/>
      <c r="K145" s="1228"/>
      <c r="L145" s="1224" t="s">
        <v>2</v>
      </c>
      <c r="M145" s="1225"/>
    </row>
    <row r="146" spans="2:13" s="4" customFormat="1" ht="15" x14ac:dyDescent="0.25">
      <c r="B146" s="1236"/>
      <c r="C146" s="1237"/>
      <c r="D146" s="1228"/>
      <c r="E146" s="1228"/>
      <c r="F146" s="1228"/>
      <c r="G146" s="1228"/>
      <c r="H146" s="1228"/>
      <c r="I146" s="1228"/>
      <c r="J146" s="1228"/>
      <c r="K146" s="1228"/>
      <c r="L146" s="1224" t="s">
        <v>3</v>
      </c>
      <c r="M146" s="1225"/>
    </row>
    <row r="147" spans="2:13" s="4" customFormat="1" ht="15" x14ac:dyDescent="0.25">
      <c r="B147" s="1236"/>
      <c r="C147" s="1237"/>
      <c r="D147" s="1228"/>
      <c r="E147" s="1228"/>
      <c r="F147" s="1228"/>
      <c r="G147" s="1228"/>
      <c r="H147" s="1228"/>
      <c r="I147" s="1228"/>
      <c r="J147" s="1228"/>
      <c r="K147" s="1228"/>
      <c r="L147" s="1224" t="s">
        <v>5</v>
      </c>
      <c r="M147" s="1225"/>
    </row>
    <row r="148" spans="2:13" s="4" customFormat="1" ht="15" x14ac:dyDescent="0.25">
      <c r="B148" s="1236"/>
      <c r="C148" s="1237"/>
      <c r="D148" s="1228" t="s">
        <v>60</v>
      </c>
      <c r="E148" s="1228"/>
      <c r="F148" s="1228"/>
      <c r="G148" s="1228"/>
      <c r="H148" s="1228"/>
      <c r="I148" s="1228"/>
      <c r="J148" s="1228"/>
      <c r="K148" s="1228"/>
      <c r="L148" s="1224" t="s">
        <v>0</v>
      </c>
      <c r="M148" s="1225"/>
    </row>
    <row r="149" spans="2:13" s="4" customFormat="1" ht="15" x14ac:dyDescent="0.25">
      <c r="B149" s="1236"/>
      <c r="C149" s="1237"/>
      <c r="D149" s="1228"/>
      <c r="E149" s="1228"/>
      <c r="F149" s="1228"/>
      <c r="G149" s="1228"/>
      <c r="H149" s="1228"/>
      <c r="I149" s="1228"/>
      <c r="J149" s="1228"/>
      <c r="K149" s="1228"/>
      <c r="L149" s="1357" t="s">
        <v>1</v>
      </c>
      <c r="M149" s="1357"/>
    </row>
    <row r="150" spans="2:13" s="4" customFormat="1" ht="15" x14ac:dyDescent="0.25">
      <c r="B150" s="1236"/>
      <c r="C150" s="1237"/>
      <c r="D150" s="1228"/>
      <c r="E150" s="1228"/>
      <c r="F150" s="1228"/>
      <c r="G150" s="1228"/>
      <c r="H150" s="1228"/>
      <c r="I150" s="1228"/>
      <c r="J150" s="1228"/>
      <c r="K150" s="1228"/>
      <c r="L150" s="1224" t="s">
        <v>2</v>
      </c>
      <c r="M150" s="1225"/>
    </row>
    <row r="151" spans="2:13" s="4" customFormat="1" ht="15" x14ac:dyDescent="0.25">
      <c r="B151" s="1236"/>
      <c r="C151" s="1237"/>
      <c r="D151" s="1228"/>
      <c r="E151" s="1228"/>
      <c r="F151" s="1228"/>
      <c r="G151" s="1228"/>
      <c r="H151" s="1228"/>
      <c r="I151" s="1228"/>
      <c r="J151" s="1228"/>
      <c r="K151" s="1228"/>
      <c r="L151" s="1224" t="s">
        <v>3</v>
      </c>
      <c r="M151" s="1225"/>
    </row>
    <row r="152" spans="2:13" s="4" customFormat="1" ht="15" x14ac:dyDescent="0.25">
      <c r="B152" s="1236"/>
      <c r="C152" s="1237"/>
      <c r="D152" s="1228" t="s">
        <v>61</v>
      </c>
      <c r="E152" s="1228"/>
      <c r="F152" s="1228"/>
      <c r="G152" s="1228"/>
      <c r="H152" s="1228"/>
      <c r="I152" s="1228"/>
      <c r="J152" s="1228"/>
      <c r="K152" s="1228"/>
      <c r="L152" s="1224" t="s">
        <v>0</v>
      </c>
      <c r="M152" s="1225"/>
    </row>
    <row r="153" spans="2:13" s="4" customFormat="1" ht="15" x14ac:dyDescent="0.25">
      <c r="B153" s="1236"/>
      <c r="C153" s="1237"/>
      <c r="D153" s="1228"/>
      <c r="E153" s="1228"/>
      <c r="F153" s="1228"/>
      <c r="G153" s="1228"/>
      <c r="H153" s="1228"/>
      <c r="I153" s="1228"/>
      <c r="J153" s="1228"/>
      <c r="K153" s="1228"/>
      <c r="L153" s="1357" t="s">
        <v>1</v>
      </c>
      <c r="M153" s="1357"/>
    </row>
    <row r="154" spans="2:13" s="4" customFormat="1" ht="15" x14ac:dyDescent="0.25">
      <c r="B154" s="1236"/>
      <c r="C154" s="1237"/>
      <c r="D154" s="1228"/>
      <c r="E154" s="1228"/>
      <c r="F154" s="1228"/>
      <c r="G154" s="1228"/>
      <c r="H154" s="1228"/>
      <c r="I154" s="1228"/>
      <c r="J154" s="1228"/>
      <c r="K154" s="1228"/>
      <c r="L154" s="1224" t="s">
        <v>2</v>
      </c>
      <c r="M154" s="1225"/>
    </row>
    <row r="155" spans="2:13" s="4" customFormat="1" ht="15" x14ac:dyDescent="0.25">
      <c r="B155" s="1236"/>
      <c r="C155" s="1237"/>
      <c r="D155" s="1228"/>
      <c r="E155" s="1228"/>
      <c r="F155" s="1228"/>
      <c r="G155" s="1228"/>
      <c r="H155" s="1228"/>
      <c r="I155" s="1228"/>
      <c r="J155" s="1228"/>
      <c r="K155" s="1228"/>
      <c r="L155" s="1224" t="s">
        <v>3</v>
      </c>
      <c r="M155" s="1225"/>
    </row>
    <row r="156" spans="2:13" s="4" customFormat="1" ht="15" x14ac:dyDescent="0.25">
      <c r="B156" s="1236"/>
      <c r="C156" s="1237"/>
      <c r="D156" s="1228"/>
      <c r="E156" s="1228"/>
      <c r="F156" s="1228"/>
      <c r="G156" s="1228"/>
      <c r="H156" s="1228"/>
      <c r="I156" s="1228"/>
      <c r="J156" s="1228"/>
      <c r="K156" s="1228"/>
      <c r="L156" s="1224" t="s">
        <v>5</v>
      </c>
      <c r="M156" s="1225"/>
    </row>
    <row r="157" spans="2:13" s="4" customFormat="1" ht="15" x14ac:dyDescent="0.25">
      <c r="B157" s="1236"/>
      <c r="C157" s="1237"/>
      <c r="D157" s="1228"/>
      <c r="E157" s="1228"/>
      <c r="F157" s="1228"/>
      <c r="G157" s="1228"/>
      <c r="H157" s="1228"/>
      <c r="I157" s="1228"/>
      <c r="J157" s="1228"/>
      <c r="K157" s="1228"/>
      <c r="L157" s="1224" t="s">
        <v>4</v>
      </c>
      <c r="M157" s="1225"/>
    </row>
    <row r="158" spans="2:13" s="4" customFormat="1" ht="15" x14ac:dyDescent="0.25">
      <c r="B158" s="1236"/>
      <c r="C158" s="1237"/>
      <c r="D158" s="1228" t="s">
        <v>62</v>
      </c>
      <c r="E158" s="1228"/>
      <c r="F158" s="1228"/>
      <c r="G158" s="1228"/>
      <c r="H158" s="1228"/>
      <c r="I158" s="1228"/>
      <c r="J158" s="1228"/>
      <c r="K158" s="1228"/>
      <c r="L158" s="1224" t="s">
        <v>0</v>
      </c>
      <c r="M158" s="1225"/>
    </row>
    <row r="159" spans="2:13" s="4" customFormat="1" ht="15" x14ac:dyDescent="0.25">
      <c r="B159" s="1236"/>
      <c r="C159" s="1237"/>
      <c r="D159" s="1228"/>
      <c r="E159" s="1228"/>
      <c r="F159" s="1228"/>
      <c r="G159" s="1228"/>
      <c r="H159" s="1228"/>
      <c r="I159" s="1228"/>
      <c r="J159" s="1228"/>
      <c r="K159" s="1228"/>
      <c r="L159" s="1357" t="s">
        <v>1</v>
      </c>
      <c r="M159" s="1357"/>
    </row>
    <row r="160" spans="2:13" s="4" customFormat="1" ht="15" x14ac:dyDescent="0.25">
      <c r="B160" s="1236"/>
      <c r="C160" s="1237"/>
      <c r="D160" s="1228"/>
      <c r="E160" s="1228"/>
      <c r="F160" s="1228"/>
      <c r="G160" s="1228"/>
      <c r="H160" s="1228"/>
      <c r="I160" s="1228"/>
      <c r="J160" s="1228"/>
      <c r="K160" s="1228"/>
      <c r="L160" s="1224" t="s">
        <v>2</v>
      </c>
      <c r="M160" s="1225"/>
    </row>
    <row r="161" spans="2:13" s="4" customFormat="1" ht="15" x14ac:dyDescent="0.25">
      <c r="B161" s="1236"/>
      <c r="C161" s="1237"/>
      <c r="D161" s="1228"/>
      <c r="E161" s="1228"/>
      <c r="F161" s="1228"/>
      <c r="G161" s="1228"/>
      <c r="H161" s="1228"/>
      <c r="I161" s="1228"/>
      <c r="J161" s="1228"/>
      <c r="K161" s="1228"/>
      <c r="L161" s="1224" t="s">
        <v>3</v>
      </c>
      <c r="M161" s="1225"/>
    </row>
    <row r="162" spans="2:13" s="4" customFormat="1" ht="15" x14ac:dyDescent="0.25">
      <c r="B162" s="1236"/>
      <c r="C162" s="1237"/>
      <c r="D162" s="1228"/>
      <c r="E162" s="1228"/>
      <c r="F162" s="1228"/>
      <c r="G162" s="1228"/>
      <c r="H162" s="1228"/>
      <c r="I162" s="1228"/>
      <c r="J162" s="1228"/>
      <c r="K162" s="1228"/>
      <c r="L162" s="1224" t="s">
        <v>5</v>
      </c>
      <c r="M162" s="1225"/>
    </row>
    <row r="163" spans="2:13" s="4" customFormat="1" ht="15" x14ac:dyDescent="0.25">
      <c r="B163" s="1236"/>
      <c r="C163" s="1237"/>
      <c r="D163" s="1228"/>
      <c r="E163" s="1228"/>
      <c r="F163" s="1228"/>
      <c r="G163" s="1228"/>
      <c r="H163" s="1228"/>
      <c r="I163" s="1228"/>
      <c r="J163" s="1228"/>
      <c r="K163" s="1228"/>
      <c r="L163" s="1224" t="s">
        <v>4</v>
      </c>
      <c r="M163" s="1225"/>
    </row>
    <row r="164" spans="2:13" s="4" customFormat="1" ht="15" x14ac:dyDescent="0.25">
      <c r="B164" s="1236"/>
      <c r="C164" s="1237"/>
      <c r="D164" s="1228" t="s">
        <v>63</v>
      </c>
      <c r="E164" s="1228"/>
      <c r="F164" s="1228"/>
      <c r="G164" s="1228"/>
      <c r="H164" s="1228"/>
      <c r="I164" s="1228"/>
      <c r="J164" s="1228"/>
      <c r="K164" s="1228"/>
      <c r="L164" s="1224" t="s">
        <v>0</v>
      </c>
      <c r="M164" s="1225"/>
    </row>
    <row r="165" spans="2:13" s="4" customFormat="1" ht="15" x14ac:dyDescent="0.25">
      <c r="B165" s="1236"/>
      <c r="C165" s="1237"/>
      <c r="D165" s="1228"/>
      <c r="E165" s="1228"/>
      <c r="F165" s="1228"/>
      <c r="G165" s="1228"/>
      <c r="H165" s="1228"/>
      <c r="I165" s="1228"/>
      <c r="J165" s="1228"/>
      <c r="K165" s="1228"/>
      <c r="L165" s="1357" t="s">
        <v>1</v>
      </c>
      <c r="M165" s="1357"/>
    </row>
    <row r="166" spans="2:13" s="4" customFormat="1" ht="15" x14ac:dyDescent="0.25">
      <c r="B166" s="1236"/>
      <c r="C166" s="1237"/>
      <c r="D166" s="1228"/>
      <c r="E166" s="1228"/>
      <c r="F166" s="1228"/>
      <c r="G166" s="1228"/>
      <c r="H166" s="1228"/>
      <c r="I166" s="1228"/>
      <c r="J166" s="1228"/>
      <c r="K166" s="1228"/>
      <c r="L166" s="1224" t="s">
        <v>2</v>
      </c>
      <c r="M166" s="1225"/>
    </row>
    <row r="167" spans="2:13" s="4" customFormat="1" ht="15" x14ac:dyDescent="0.25">
      <c r="B167" s="1236"/>
      <c r="C167" s="1237"/>
      <c r="D167" s="1228"/>
      <c r="E167" s="1228"/>
      <c r="F167" s="1228"/>
      <c r="G167" s="1228"/>
      <c r="H167" s="1228"/>
      <c r="I167" s="1228"/>
      <c r="J167" s="1228"/>
      <c r="K167" s="1228"/>
      <c r="L167" s="1224" t="s">
        <v>3</v>
      </c>
      <c r="M167" s="1225"/>
    </row>
    <row r="168" spans="2:13" s="4" customFormat="1" ht="15" x14ac:dyDescent="0.25">
      <c r="B168" s="1236"/>
      <c r="C168" s="1237"/>
      <c r="D168" s="1228"/>
      <c r="E168" s="1228"/>
      <c r="F168" s="1228"/>
      <c r="G168" s="1228"/>
      <c r="H168" s="1228"/>
      <c r="I168" s="1228"/>
      <c r="J168" s="1228"/>
      <c r="K168" s="1228"/>
      <c r="L168" s="1224" t="s">
        <v>5</v>
      </c>
      <c r="M168" s="1225"/>
    </row>
    <row r="169" spans="2:13" s="4" customFormat="1" ht="15" x14ac:dyDescent="0.25">
      <c r="B169" s="1236"/>
      <c r="C169" s="1237"/>
      <c r="D169" s="1228"/>
      <c r="E169" s="1228"/>
      <c r="F169" s="1228"/>
      <c r="G169" s="1228"/>
      <c r="H169" s="1228"/>
      <c r="I169" s="1228"/>
      <c r="J169" s="1228"/>
      <c r="K169" s="1228"/>
      <c r="L169" s="1224" t="s">
        <v>4</v>
      </c>
      <c r="M169" s="1225"/>
    </row>
    <row r="170" spans="2:13" s="4" customFormat="1" ht="15" x14ac:dyDescent="0.25">
      <c r="B170" s="1236"/>
      <c r="C170" s="1237"/>
      <c r="D170" s="1229" t="s">
        <v>64</v>
      </c>
      <c r="E170" s="1229"/>
      <c r="F170" s="1229"/>
      <c r="G170" s="1229"/>
      <c r="H170" s="1229"/>
      <c r="I170" s="1229"/>
      <c r="J170" s="1229"/>
      <c r="K170" s="1229"/>
      <c r="L170" s="1362" t="s">
        <v>1</v>
      </c>
      <c r="M170" s="1363"/>
    </row>
    <row r="171" spans="2:13" s="4" customFormat="1" ht="15" x14ac:dyDescent="0.25">
      <c r="B171" s="1236"/>
      <c r="C171" s="1237"/>
      <c r="D171" s="1229"/>
      <c r="E171" s="1229"/>
      <c r="F171" s="1229"/>
      <c r="G171" s="1229"/>
      <c r="H171" s="1229"/>
      <c r="I171" s="1229"/>
      <c r="J171" s="1229"/>
      <c r="K171" s="1229"/>
      <c r="L171" s="1362"/>
      <c r="M171" s="1363"/>
    </row>
    <row r="172" spans="2:13" s="4" customFormat="1" ht="15" x14ac:dyDescent="0.25">
      <c r="B172" s="1236"/>
      <c r="C172" s="1237"/>
      <c r="D172" s="1229"/>
      <c r="E172" s="1229"/>
      <c r="F172" s="1229"/>
      <c r="G172" s="1229"/>
      <c r="H172" s="1229"/>
      <c r="I172" s="1229"/>
      <c r="J172" s="1229"/>
      <c r="K172" s="1229"/>
      <c r="L172" s="1362"/>
      <c r="M172" s="1363"/>
    </row>
    <row r="173" spans="2:13" s="4" customFormat="1" ht="15" x14ac:dyDescent="0.25">
      <c r="B173" s="1236"/>
      <c r="C173" s="1237"/>
      <c r="D173" s="1229" t="s">
        <v>65</v>
      </c>
      <c r="E173" s="1229"/>
      <c r="F173" s="1229"/>
      <c r="G173" s="1229"/>
      <c r="H173" s="1229"/>
      <c r="I173" s="1229"/>
      <c r="J173" s="1229"/>
      <c r="K173" s="1229"/>
      <c r="L173" s="1362" t="s">
        <v>1</v>
      </c>
      <c r="M173" s="1363"/>
    </row>
    <row r="174" spans="2:13" s="4" customFormat="1" ht="15" x14ac:dyDescent="0.25">
      <c r="B174" s="1236"/>
      <c r="C174" s="1237"/>
      <c r="D174" s="1229"/>
      <c r="E174" s="1229"/>
      <c r="F174" s="1229"/>
      <c r="G174" s="1229"/>
      <c r="H174" s="1229"/>
      <c r="I174" s="1229"/>
      <c r="J174" s="1229"/>
      <c r="K174" s="1229"/>
      <c r="L174" s="1362"/>
      <c r="M174" s="1363"/>
    </row>
    <row r="175" spans="2:13" s="4" customFormat="1" ht="15" x14ac:dyDescent="0.25">
      <c r="B175" s="1236"/>
      <c r="C175" s="1237"/>
      <c r="D175" s="1228" t="s">
        <v>66</v>
      </c>
      <c r="E175" s="1228"/>
      <c r="F175" s="1228"/>
      <c r="G175" s="1228"/>
      <c r="H175" s="1228"/>
      <c r="I175" s="1228"/>
      <c r="J175" s="1228"/>
      <c r="K175" s="1228"/>
      <c r="L175" s="1362" t="s">
        <v>1</v>
      </c>
      <c r="M175" s="1363"/>
    </row>
    <row r="176" spans="2:13" s="4" customFormat="1" ht="15" x14ac:dyDescent="0.25">
      <c r="B176" s="1236"/>
      <c r="C176" s="1237"/>
      <c r="D176" s="1229" t="s">
        <v>103</v>
      </c>
      <c r="E176" s="1229"/>
      <c r="F176" s="1229"/>
      <c r="G176" s="1229"/>
      <c r="H176" s="1229"/>
      <c r="I176" s="1229"/>
      <c r="J176" s="1229"/>
      <c r="K176" s="1229"/>
      <c r="L176" s="1224" t="s">
        <v>2</v>
      </c>
      <c r="M176" s="1225"/>
    </row>
    <row r="177" spans="2:13" s="4" customFormat="1" ht="15" x14ac:dyDescent="0.25">
      <c r="B177" s="1236"/>
      <c r="C177" s="1237"/>
      <c r="D177" s="1229"/>
      <c r="E177" s="1229"/>
      <c r="F177" s="1229"/>
      <c r="G177" s="1229"/>
      <c r="H177" s="1229"/>
      <c r="I177" s="1229"/>
      <c r="J177" s="1229"/>
      <c r="K177" s="1229"/>
      <c r="L177" s="1224"/>
      <c r="M177" s="1225"/>
    </row>
    <row r="178" spans="2:13" s="4" customFormat="1" ht="15" x14ac:dyDescent="0.25">
      <c r="B178" s="1236"/>
      <c r="C178" s="1237"/>
      <c r="D178" s="1229" t="s">
        <v>67</v>
      </c>
      <c r="E178" s="1229"/>
      <c r="F178" s="1229"/>
      <c r="G178" s="1229"/>
      <c r="H178" s="1229"/>
      <c r="I178" s="1229"/>
      <c r="J178" s="1229"/>
      <c r="K178" s="1229"/>
      <c r="L178" s="1224" t="s">
        <v>2</v>
      </c>
      <c r="M178" s="1225"/>
    </row>
    <row r="179" spans="2:13" s="4" customFormat="1" ht="15" x14ac:dyDescent="0.25">
      <c r="B179" s="1236"/>
      <c r="C179" s="1237"/>
      <c r="D179" s="1229"/>
      <c r="E179" s="1229"/>
      <c r="F179" s="1229"/>
      <c r="G179" s="1229"/>
      <c r="H179" s="1229"/>
      <c r="I179" s="1229"/>
      <c r="J179" s="1229"/>
      <c r="K179" s="1229"/>
      <c r="L179" s="1224"/>
      <c r="M179" s="1225"/>
    </row>
    <row r="180" spans="2:13" s="4" customFormat="1" ht="15" x14ac:dyDescent="0.25">
      <c r="B180" s="1236"/>
      <c r="C180" s="1237"/>
      <c r="D180" s="1229" t="s">
        <v>68</v>
      </c>
      <c r="E180" s="1229"/>
      <c r="F180" s="1229"/>
      <c r="G180" s="1229"/>
      <c r="H180" s="1229"/>
      <c r="I180" s="1229"/>
      <c r="J180" s="1229"/>
      <c r="K180" s="1229"/>
      <c r="L180" s="1224" t="s">
        <v>2</v>
      </c>
      <c r="M180" s="1225"/>
    </row>
    <row r="181" spans="2:13" s="4" customFormat="1" ht="15" x14ac:dyDescent="0.25">
      <c r="B181" s="1236"/>
      <c r="C181" s="1237"/>
      <c r="D181" s="1229"/>
      <c r="E181" s="1229"/>
      <c r="F181" s="1229"/>
      <c r="G181" s="1229"/>
      <c r="H181" s="1229"/>
      <c r="I181" s="1229"/>
      <c r="J181" s="1229"/>
      <c r="K181" s="1229"/>
      <c r="L181" s="1224"/>
      <c r="M181" s="1225"/>
    </row>
    <row r="182" spans="2:13" s="4" customFormat="1" ht="15" x14ac:dyDescent="0.25">
      <c r="B182" s="1236"/>
      <c r="C182" s="1237"/>
      <c r="D182" s="1228" t="s">
        <v>69</v>
      </c>
      <c r="E182" s="1228"/>
      <c r="F182" s="1228"/>
      <c r="G182" s="1228"/>
      <c r="H182" s="1228"/>
      <c r="I182" s="1228"/>
      <c r="J182" s="1228"/>
      <c r="K182" s="1228"/>
      <c r="L182" s="1224" t="s">
        <v>2</v>
      </c>
      <c r="M182" s="1225"/>
    </row>
    <row r="183" spans="2:13" s="4" customFormat="1" ht="15" x14ac:dyDescent="0.25">
      <c r="B183" s="1236"/>
      <c r="C183" s="1237"/>
      <c r="D183" s="1228" t="s">
        <v>70</v>
      </c>
      <c r="E183" s="1228"/>
      <c r="F183" s="1228"/>
      <c r="G183" s="1228"/>
      <c r="H183" s="1228"/>
      <c r="I183" s="1228"/>
      <c r="J183" s="1228"/>
      <c r="K183" s="1228"/>
      <c r="L183" s="1224" t="s">
        <v>2</v>
      </c>
      <c r="M183" s="1225"/>
    </row>
    <row r="184" spans="2:13" s="4" customFormat="1" ht="15" x14ac:dyDescent="0.25">
      <c r="B184" s="1236"/>
      <c r="C184" s="1237"/>
      <c r="D184" s="1228" t="s">
        <v>71</v>
      </c>
      <c r="E184" s="1228"/>
      <c r="F184" s="1228"/>
      <c r="G184" s="1228"/>
      <c r="H184" s="1228"/>
      <c r="I184" s="1228"/>
      <c r="J184" s="1228"/>
      <c r="K184" s="1228"/>
      <c r="L184" s="1224" t="s">
        <v>2</v>
      </c>
      <c r="M184" s="1225"/>
    </row>
    <row r="185" spans="2:13" s="4" customFormat="1" ht="15" x14ac:dyDescent="0.25">
      <c r="B185" s="1236"/>
      <c r="C185" s="1237"/>
      <c r="D185" s="1229" t="s">
        <v>72</v>
      </c>
      <c r="E185" s="1229"/>
      <c r="F185" s="1229"/>
      <c r="G185" s="1229"/>
      <c r="H185" s="1229"/>
      <c r="I185" s="1229"/>
      <c r="J185" s="1229"/>
      <c r="K185" s="1229"/>
      <c r="L185" s="1224" t="s">
        <v>2</v>
      </c>
      <c r="M185" s="1225"/>
    </row>
    <row r="186" spans="2:13" s="4" customFormat="1" ht="15" x14ac:dyDescent="0.25">
      <c r="B186" s="1236"/>
      <c r="C186" s="1237"/>
      <c r="D186" s="1229" t="s">
        <v>73</v>
      </c>
      <c r="E186" s="1229"/>
      <c r="F186" s="1229"/>
      <c r="G186" s="1229"/>
      <c r="H186" s="1229"/>
      <c r="I186" s="1229"/>
      <c r="J186" s="1229"/>
      <c r="K186" s="1229"/>
      <c r="L186" s="1224" t="s">
        <v>3</v>
      </c>
      <c r="M186" s="1225"/>
    </row>
    <row r="187" spans="2:13" s="4" customFormat="1" ht="15" x14ac:dyDescent="0.25">
      <c r="B187" s="1236"/>
      <c r="C187" s="1237"/>
      <c r="D187" s="1229"/>
      <c r="E187" s="1229"/>
      <c r="F187" s="1229"/>
      <c r="G187" s="1229"/>
      <c r="H187" s="1229"/>
      <c r="I187" s="1229"/>
      <c r="J187" s="1229"/>
      <c r="K187" s="1229"/>
      <c r="L187" s="1224"/>
      <c r="M187" s="1225"/>
    </row>
    <row r="188" spans="2:13" s="4" customFormat="1" ht="15" x14ac:dyDescent="0.25">
      <c r="B188" s="1236"/>
      <c r="C188" s="1237"/>
      <c r="D188" s="1229"/>
      <c r="E188" s="1229"/>
      <c r="F188" s="1229"/>
      <c r="G188" s="1229"/>
      <c r="H188" s="1229"/>
      <c r="I188" s="1229"/>
      <c r="J188" s="1229"/>
      <c r="K188" s="1229"/>
      <c r="L188" s="1224"/>
      <c r="M188" s="1225"/>
    </row>
    <row r="189" spans="2:13" s="4" customFormat="1" ht="15" x14ac:dyDescent="0.25">
      <c r="B189" s="1236"/>
      <c r="C189" s="1237"/>
      <c r="D189" s="1229" t="s">
        <v>74</v>
      </c>
      <c r="E189" s="1229"/>
      <c r="F189" s="1229"/>
      <c r="G189" s="1229"/>
      <c r="H189" s="1229"/>
      <c r="I189" s="1229"/>
      <c r="J189" s="1229"/>
      <c r="K189" s="1229"/>
      <c r="L189" s="1224" t="s">
        <v>3</v>
      </c>
      <c r="M189" s="1225"/>
    </row>
    <row r="190" spans="2:13" s="4" customFormat="1" ht="15" x14ac:dyDescent="0.25">
      <c r="B190" s="1236"/>
      <c r="C190" s="1237"/>
      <c r="D190" s="1229"/>
      <c r="E190" s="1229"/>
      <c r="F190" s="1229"/>
      <c r="G190" s="1229"/>
      <c r="H190" s="1229"/>
      <c r="I190" s="1229"/>
      <c r="J190" s="1229"/>
      <c r="K190" s="1229"/>
      <c r="L190" s="1224"/>
      <c r="M190" s="1225"/>
    </row>
    <row r="191" spans="2:13" s="4" customFormat="1" ht="15" x14ac:dyDescent="0.25">
      <c r="B191" s="1236"/>
      <c r="C191" s="1237"/>
      <c r="D191" s="1229" t="s">
        <v>75</v>
      </c>
      <c r="E191" s="1229"/>
      <c r="F191" s="1229"/>
      <c r="G191" s="1229"/>
      <c r="H191" s="1229"/>
      <c r="I191" s="1229"/>
      <c r="J191" s="1229"/>
      <c r="K191" s="1229"/>
      <c r="L191" s="1224" t="s">
        <v>3</v>
      </c>
      <c r="M191" s="1225"/>
    </row>
    <row r="192" spans="2:13" s="4" customFormat="1" ht="15" x14ac:dyDescent="0.25">
      <c r="B192" s="1234" t="s">
        <v>80</v>
      </c>
      <c r="C192" s="1235"/>
      <c r="D192" s="1227" t="s">
        <v>77</v>
      </c>
      <c r="E192" s="1227"/>
      <c r="F192" s="1227"/>
      <c r="G192" s="1227"/>
      <c r="H192" s="1227"/>
      <c r="I192" s="1227"/>
      <c r="J192" s="1227"/>
      <c r="K192" s="1227"/>
      <c r="L192" s="1230" t="s">
        <v>2</v>
      </c>
      <c r="M192" s="1231"/>
    </row>
    <row r="193" spans="2:13" s="4" customFormat="1" ht="15" x14ac:dyDescent="0.25">
      <c r="B193" s="1236"/>
      <c r="C193" s="1237"/>
      <c r="D193" s="1228" t="s">
        <v>78</v>
      </c>
      <c r="E193" s="1228"/>
      <c r="F193" s="1228"/>
      <c r="G193" s="1228"/>
      <c r="H193" s="1228"/>
      <c r="I193" s="1228"/>
      <c r="J193" s="1228"/>
      <c r="K193" s="1228"/>
      <c r="L193" s="1224" t="s">
        <v>2</v>
      </c>
      <c r="M193" s="1225"/>
    </row>
    <row r="194" spans="2:13" s="4" customFormat="1" ht="15" x14ac:dyDescent="0.25">
      <c r="B194" s="1236"/>
      <c r="C194" s="1237"/>
      <c r="D194" s="1229" t="s">
        <v>79</v>
      </c>
      <c r="E194" s="1229"/>
      <c r="F194" s="1229"/>
      <c r="G194" s="1229"/>
      <c r="H194" s="1229"/>
      <c r="I194" s="1229"/>
      <c r="J194" s="1229"/>
      <c r="K194" s="1229"/>
      <c r="L194" s="1224" t="s">
        <v>2</v>
      </c>
      <c r="M194" s="1225"/>
    </row>
    <row r="195" spans="2:13" s="4" customFormat="1" ht="15" x14ac:dyDescent="0.25">
      <c r="B195" s="1236"/>
      <c r="C195" s="1237"/>
      <c r="D195" s="1229"/>
      <c r="E195" s="1229"/>
      <c r="F195" s="1229"/>
      <c r="G195" s="1229"/>
      <c r="H195" s="1229"/>
      <c r="I195" s="1229"/>
      <c r="J195" s="1229"/>
      <c r="K195" s="1229"/>
      <c r="L195" s="1224"/>
      <c r="M195" s="1225"/>
    </row>
    <row r="196" spans="2:13" s="4" customFormat="1" ht="15" x14ac:dyDescent="0.25">
      <c r="B196" s="1236"/>
      <c r="C196" s="1237"/>
      <c r="D196" s="1229"/>
      <c r="E196" s="1229"/>
      <c r="F196" s="1229"/>
      <c r="G196" s="1229"/>
      <c r="H196" s="1229"/>
      <c r="I196" s="1229"/>
      <c r="J196" s="1229"/>
      <c r="K196" s="1229"/>
      <c r="L196" s="1224"/>
      <c r="M196" s="1225"/>
    </row>
    <row r="197" spans="2:13" s="4" customFormat="1" ht="15" x14ac:dyDescent="0.25">
      <c r="B197" s="1364"/>
      <c r="C197" s="1365"/>
      <c r="D197" s="1361"/>
      <c r="E197" s="1361"/>
      <c r="F197" s="1361"/>
      <c r="G197" s="1361"/>
      <c r="H197" s="1361"/>
      <c r="I197" s="1361"/>
      <c r="J197" s="1361"/>
      <c r="K197" s="1361"/>
      <c r="L197" s="1360"/>
      <c r="M197" s="1300"/>
    </row>
    <row r="198" spans="2:13" s="4" customFormat="1" ht="15" x14ac:dyDescent="0.25">
      <c r="B198" s="1234" t="s">
        <v>88</v>
      </c>
      <c r="C198" s="1290"/>
      <c r="D198" s="1293" t="s">
        <v>82</v>
      </c>
      <c r="E198" s="1293"/>
      <c r="F198" s="1293"/>
      <c r="G198" s="1293"/>
      <c r="H198" s="1293"/>
      <c r="I198" s="1293"/>
      <c r="J198" s="1293"/>
      <c r="K198" s="1293"/>
      <c r="L198" s="1358" t="s">
        <v>1</v>
      </c>
      <c r="M198" s="1359"/>
    </row>
    <row r="199" spans="2:13" s="4" customFormat="1" ht="15" x14ac:dyDescent="0.25">
      <c r="B199" s="1292"/>
      <c r="C199" s="1291"/>
      <c r="D199" s="1229"/>
      <c r="E199" s="1229"/>
      <c r="F199" s="1229"/>
      <c r="G199" s="1229"/>
      <c r="H199" s="1229"/>
      <c r="I199" s="1229"/>
      <c r="J199" s="1229"/>
      <c r="K199" s="1229"/>
      <c r="L199" s="1224" t="s">
        <v>2</v>
      </c>
      <c r="M199" s="1225"/>
    </row>
    <row r="200" spans="2:13" s="4" customFormat="1" ht="15" x14ac:dyDescent="0.25">
      <c r="B200" s="1292"/>
      <c r="C200" s="1291"/>
      <c r="D200" s="1229"/>
      <c r="E200" s="1229"/>
      <c r="F200" s="1229"/>
      <c r="G200" s="1229"/>
      <c r="H200" s="1229"/>
      <c r="I200" s="1229"/>
      <c r="J200" s="1229"/>
      <c r="K200" s="1229"/>
      <c r="L200" s="1224" t="s">
        <v>3</v>
      </c>
      <c r="M200" s="1225"/>
    </row>
    <row r="201" spans="2:13" s="4" customFormat="1" ht="15" x14ac:dyDescent="0.25">
      <c r="B201" s="1292"/>
      <c r="C201" s="1291"/>
      <c r="D201" s="1229"/>
      <c r="E201" s="1229"/>
      <c r="F201" s="1229"/>
      <c r="G201" s="1229"/>
      <c r="H201" s="1229"/>
      <c r="I201" s="1229"/>
      <c r="J201" s="1229"/>
      <c r="K201" s="1229"/>
      <c r="L201" s="1224" t="s">
        <v>5</v>
      </c>
      <c r="M201" s="1225"/>
    </row>
    <row r="202" spans="2:13" s="4" customFormat="1" ht="15" x14ac:dyDescent="0.25">
      <c r="B202" s="1292"/>
      <c r="C202" s="1291"/>
      <c r="D202" s="1229"/>
      <c r="E202" s="1229"/>
      <c r="F202" s="1229"/>
      <c r="G202" s="1229"/>
      <c r="H202" s="1229"/>
      <c r="I202" s="1229"/>
      <c r="J202" s="1229"/>
      <c r="K202" s="1229"/>
      <c r="L202" s="1224" t="s">
        <v>4</v>
      </c>
      <c r="M202" s="1225"/>
    </row>
    <row r="203" spans="2:13" s="4" customFormat="1" ht="15" x14ac:dyDescent="0.25">
      <c r="B203" s="1292"/>
      <c r="C203" s="1291"/>
      <c r="D203" s="1228" t="s">
        <v>83</v>
      </c>
      <c r="E203" s="1228"/>
      <c r="F203" s="1228"/>
      <c r="G203" s="1228"/>
      <c r="H203" s="1228"/>
      <c r="I203" s="1228"/>
      <c r="J203" s="1228"/>
      <c r="K203" s="1228"/>
      <c r="L203" s="1224" t="s">
        <v>0</v>
      </c>
      <c r="M203" s="1225"/>
    </row>
    <row r="204" spans="2:13" s="4" customFormat="1" ht="15" x14ac:dyDescent="0.25">
      <c r="B204" s="1292"/>
      <c r="C204" s="1291"/>
      <c r="D204" s="1228"/>
      <c r="E204" s="1228"/>
      <c r="F204" s="1228"/>
      <c r="G204" s="1228"/>
      <c r="H204" s="1228"/>
      <c r="I204" s="1228"/>
      <c r="J204" s="1228"/>
      <c r="K204" s="1228"/>
      <c r="L204" s="1357" t="s">
        <v>1</v>
      </c>
      <c r="M204" s="1357"/>
    </row>
    <row r="205" spans="2:13" s="4" customFormat="1" ht="15" x14ac:dyDescent="0.25">
      <c r="B205" s="1292"/>
      <c r="C205" s="1291"/>
      <c r="D205" s="1228"/>
      <c r="E205" s="1228"/>
      <c r="F205" s="1228"/>
      <c r="G205" s="1228"/>
      <c r="H205" s="1228"/>
      <c r="I205" s="1228"/>
      <c r="J205" s="1228"/>
      <c r="K205" s="1228"/>
      <c r="L205" s="1224" t="s">
        <v>2</v>
      </c>
      <c r="M205" s="1225"/>
    </row>
    <row r="206" spans="2:13" s="4" customFormat="1" ht="15" x14ac:dyDescent="0.25">
      <c r="B206" s="1292"/>
      <c r="C206" s="1291"/>
      <c r="D206" s="1228"/>
      <c r="E206" s="1228"/>
      <c r="F206" s="1228"/>
      <c r="G206" s="1228"/>
      <c r="H206" s="1228"/>
      <c r="I206" s="1228"/>
      <c r="J206" s="1228"/>
      <c r="K206" s="1228"/>
      <c r="L206" s="1224" t="s">
        <v>3</v>
      </c>
      <c r="M206" s="1225"/>
    </row>
    <row r="207" spans="2:13" s="4" customFormat="1" ht="15" x14ac:dyDescent="0.25">
      <c r="B207" s="1292"/>
      <c r="C207" s="1291"/>
      <c r="D207" s="1228"/>
      <c r="E207" s="1228"/>
      <c r="F207" s="1228"/>
      <c r="G207" s="1228"/>
      <c r="H207" s="1228"/>
      <c r="I207" s="1228"/>
      <c r="J207" s="1228"/>
      <c r="K207" s="1228"/>
      <c r="L207" s="1224" t="s">
        <v>5</v>
      </c>
      <c r="M207" s="1225"/>
    </row>
    <row r="208" spans="2:13" s="4" customFormat="1" ht="15" x14ac:dyDescent="0.25">
      <c r="B208" s="1292"/>
      <c r="C208" s="1291"/>
      <c r="D208" s="1228"/>
      <c r="E208" s="1228"/>
      <c r="F208" s="1228"/>
      <c r="G208" s="1228"/>
      <c r="H208" s="1228"/>
      <c r="I208" s="1228"/>
      <c r="J208" s="1228"/>
      <c r="K208" s="1228"/>
      <c r="L208" s="1224" t="s">
        <v>4</v>
      </c>
      <c r="M208" s="1225"/>
    </row>
    <row r="209" spans="2:14" s="4" customFormat="1" ht="15" x14ac:dyDescent="0.25">
      <c r="B209" s="1292"/>
      <c r="C209" s="1291"/>
      <c r="D209" s="1229" t="s">
        <v>84</v>
      </c>
      <c r="E209" s="1229"/>
      <c r="F209" s="1229"/>
      <c r="G209" s="1229"/>
      <c r="H209" s="1229"/>
      <c r="I209" s="1229"/>
      <c r="J209" s="1229"/>
      <c r="K209" s="1229"/>
      <c r="L209" s="1224" t="s">
        <v>0</v>
      </c>
      <c r="M209" s="1225"/>
    </row>
    <row r="210" spans="2:14" s="4" customFormat="1" ht="15" x14ac:dyDescent="0.25">
      <c r="B210" s="1292"/>
      <c r="C210" s="1291"/>
      <c r="D210" s="1229"/>
      <c r="E210" s="1229"/>
      <c r="F210" s="1229"/>
      <c r="G210" s="1229"/>
      <c r="H210" s="1229"/>
      <c r="I210" s="1229"/>
      <c r="J210" s="1229"/>
      <c r="K210" s="1229"/>
      <c r="L210" s="1224"/>
      <c r="M210" s="1225"/>
    </row>
    <row r="211" spans="2:14" s="4" customFormat="1" ht="15" x14ac:dyDescent="0.25">
      <c r="B211" s="1292"/>
      <c r="C211" s="1291"/>
      <c r="D211" s="1229" t="s">
        <v>85</v>
      </c>
      <c r="E211" s="1229"/>
      <c r="F211" s="1229"/>
      <c r="G211" s="1229"/>
      <c r="H211" s="1229"/>
      <c r="I211" s="1229"/>
      <c r="J211" s="1229"/>
      <c r="K211" s="1229"/>
      <c r="L211" s="1224" t="s">
        <v>2</v>
      </c>
      <c r="M211" s="1225"/>
    </row>
    <row r="212" spans="2:14" s="4" customFormat="1" ht="15" x14ac:dyDescent="0.25">
      <c r="B212" s="1292"/>
      <c r="C212" s="1291"/>
      <c r="D212" s="1229"/>
      <c r="E212" s="1229"/>
      <c r="F212" s="1229"/>
      <c r="G212" s="1229"/>
      <c r="H212" s="1229"/>
      <c r="I212" s="1229"/>
      <c r="J212" s="1229"/>
      <c r="K212" s="1229"/>
      <c r="L212" s="1224"/>
      <c r="M212" s="1225"/>
    </row>
    <row r="213" spans="2:14" s="4" customFormat="1" ht="15" x14ac:dyDescent="0.25">
      <c r="B213" s="1292"/>
      <c r="C213" s="1291"/>
      <c r="D213" s="1229" t="s">
        <v>86</v>
      </c>
      <c r="E213" s="1229"/>
      <c r="F213" s="1229"/>
      <c r="G213" s="1229"/>
      <c r="H213" s="1229"/>
      <c r="I213" s="1229"/>
      <c r="J213" s="1229"/>
      <c r="K213" s="1229"/>
      <c r="L213" s="1224" t="s">
        <v>2</v>
      </c>
      <c r="M213" s="1225"/>
    </row>
    <row r="214" spans="2:14" s="4" customFormat="1" ht="15" x14ac:dyDescent="0.25">
      <c r="B214" s="1292"/>
      <c r="C214" s="1291"/>
      <c r="D214" s="1229"/>
      <c r="E214" s="1229"/>
      <c r="F214" s="1229"/>
      <c r="G214" s="1229"/>
      <c r="H214" s="1229"/>
      <c r="I214" s="1229"/>
      <c r="J214" s="1229"/>
      <c r="K214" s="1229"/>
      <c r="L214" s="1224"/>
      <c r="M214" s="1225"/>
    </row>
    <row r="215" spans="2:14" s="4" customFormat="1" ht="15" x14ac:dyDescent="0.25">
      <c r="B215" s="1294"/>
      <c r="C215" s="1295"/>
      <c r="D215" s="1240" t="s">
        <v>87</v>
      </c>
      <c r="E215" s="1240"/>
      <c r="F215" s="1240"/>
      <c r="G215" s="1240"/>
      <c r="H215" s="1240"/>
      <c r="I215" s="1240"/>
      <c r="J215" s="1240"/>
      <c r="K215" s="1240"/>
      <c r="L215" s="1232" t="s">
        <v>3</v>
      </c>
      <c r="M215" s="1233"/>
    </row>
    <row r="216" spans="2:14" s="4" customFormat="1" ht="15" x14ac:dyDescent="0.25">
      <c r="B216" s="3"/>
      <c r="C216" s="3"/>
      <c r="D216" s="3"/>
      <c r="E216" s="3"/>
      <c r="F216" s="3"/>
      <c r="G216" s="3"/>
      <c r="H216" s="3"/>
      <c r="I216" s="3"/>
      <c r="J216" s="3"/>
      <c r="K216" s="3"/>
      <c r="L216" s="3"/>
      <c r="M216" s="3"/>
      <c r="N216" s="6"/>
    </row>
    <row r="217" spans="2:14" s="4" customFormat="1" ht="15" x14ac:dyDescent="0.25"/>
    <row r="218" spans="2:14" s="4" customFormat="1" ht="15" x14ac:dyDescent="0.25"/>
    <row r="219" spans="2:14" s="4" customFormat="1" ht="15" x14ac:dyDescent="0.25"/>
    <row r="220" spans="2:14" s="4" customFormat="1" ht="15" x14ac:dyDescent="0.25"/>
    <row r="221" spans="2:14" s="4" customFormat="1" ht="15" x14ac:dyDescent="0.25"/>
    <row r="222" spans="2:14" s="4" customFormat="1" ht="15" x14ac:dyDescent="0.25"/>
    <row r="223" spans="2:14" s="4" customFormat="1" ht="15" x14ac:dyDescent="0.25"/>
    <row r="224" spans="2:14" s="4" customFormat="1" ht="15" x14ac:dyDescent="0.25"/>
    <row r="225" s="4" customFormat="1" ht="15" x14ac:dyDescent="0.25"/>
    <row r="226" s="4" customFormat="1" ht="15" x14ac:dyDescent="0.25"/>
    <row r="227" s="4" customFormat="1" ht="15" x14ac:dyDescent="0.25"/>
    <row r="228" s="4" customFormat="1" ht="15" x14ac:dyDescent="0.25"/>
    <row r="229" s="4" customFormat="1" ht="15" x14ac:dyDescent="0.25"/>
    <row r="230" s="4" customFormat="1" ht="15" x14ac:dyDescent="0.25"/>
    <row r="231" s="4" customFormat="1" ht="15" x14ac:dyDescent="0.25"/>
    <row r="232" s="4" customFormat="1" ht="15" x14ac:dyDescent="0.25"/>
    <row r="233" s="4" customFormat="1" ht="15" x14ac:dyDescent="0.25"/>
    <row r="234" s="4" customFormat="1" ht="15" x14ac:dyDescent="0.25"/>
    <row r="235" s="4" customFormat="1" ht="15" x14ac:dyDescent="0.25"/>
    <row r="236" s="4" customFormat="1" ht="15" x14ac:dyDescent="0.25"/>
    <row r="237" s="4" customFormat="1" ht="15" x14ac:dyDescent="0.25"/>
    <row r="238" s="4" customFormat="1" ht="15" x14ac:dyDescent="0.25"/>
    <row r="239" s="4" customFormat="1" ht="15" x14ac:dyDescent="0.25"/>
    <row r="240" s="4" customFormat="1" ht="15" x14ac:dyDescent="0.25"/>
    <row r="241" s="4" customFormat="1" ht="15" x14ac:dyDescent="0.25"/>
    <row r="242" s="4" customFormat="1" ht="15" x14ac:dyDescent="0.25"/>
    <row r="243" s="4" customFormat="1" ht="15" x14ac:dyDescent="0.25"/>
    <row r="244" s="4" customFormat="1" ht="15" x14ac:dyDescent="0.25"/>
    <row r="245" s="4" customFormat="1" ht="15" x14ac:dyDescent="0.25"/>
    <row r="246" s="4" customFormat="1" ht="15" x14ac:dyDescent="0.25"/>
    <row r="247" s="4" customFormat="1" ht="15" x14ac:dyDescent="0.25"/>
    <row r="248" s="4" customFormat="1" ht="15" x14ac:dyDescent="0.25"/>
    <row r="249" s="4" customFormat="1" ht="15" x14ac:dyDescent="0.25"/>
    <row r="250" s="4" customFormat="1" ht="15" x14ac:dyDescent="0.25"/>
    <row r="251" s="4" customFormat="1" ht="15" x14ac:dyDescent="0.25"/>
    <row r="252" s="4" customFormat="1" ht="15" x14ac:dyDescent="0.25"/>
    <row r="253" s="4" customFormat="1" ht="15" x14ac:dyDescent="0.25"/>
    <row r="254" s="4" customFormat="1" ht="15" x14ac:dyDescent="0.25"/>
    <row r="255" s="4" customFormat="1" ht="15" x14ac:dyDescent="0.25"/>
    <row r="256" s="4" customFormat="1" ht="15" x14ac:dyDescent="0.25"/>
    <row r="257" s="4" customFormat="1" ht="15" x14ac:dyDescent="0.25"/>
    <row r="258" s="4" customFormat="1" ht="15" x14ac:dyDescent="0.25"/>
    <row r="259" s="4" customFormat="1" ht="15" x14ac:dyDescent="0.25"/>
    <row r="260" s="4" customFormat="1" ht="15" x14ac:dyDescent="0.25"/>
    <row r="261" s="4" customFormat="1" ht="15" x14ac:dyDescent="0.25"/>
    <row r="262" s="4" customFormat="1" ht="15" x14ac:dyDescent="0.25"/>
    <row r="263" s="4" customFormat="1" ht="15" x14ac:dyDescent="0.25"/>
    <row r="264" s="4" customFormat="1" ht="15" x14ac:dyDescent="0.25"/>
    <row r="265" s="4" customFormat="1" ht="15" x14ac:dyDescent="0.25"/>
    <row r="266" s="4" customFormat="1" ht="15" x14ac:dyDescent="0.25"/>
    <row r="267" s="4" customFormat="1" ht="15" x14ac:dyDescent="0.25"/>
    <row r="268" s="4" customFormat="1" ht="15" x14ac:dyDescent="0.25"/>
    <row r="269" s="4" customFormat="1" ht="15" x14ac:dyDescent="0.25"/>
    <row r="270" s="4" customFormat="1" ht="15" x14ac:dyDescent="0.25"/>
    <row r="271" s="4" customFormat="1" ht="15" x14ac:dyDescent="0.25"/>
    <row r="272" s="4" customFormat="1" ht="15" x14ac:dyDescent="0.25"/>
    <row r="273" s="4" customFormat="1" ht="15" x14ac:dyDescent="0.25"/>
    <row r="274" s="4" customFormat="1" ht="15" x14ac:dyDescent="0.25"/>
    <row r="275" s="4" customFormat="1" ht="15" x14ac:dyDescent="0.25"/>
    <row r="276" s="4" customFormat="1" ht="15" x14ac:dyDescent="0.25"/>
    <row r="277" s="4" customFormat="1" ht="15" x14ac:dyDescent="0.25"/>
    <row r="278" s="4" customFormat="1" ht="15" x14ac:dyDescent="0.25"/>
    <row r="279" s="4" customFormat="1" ht="15" x14ac:dyDescent="0.25"/>
    <row r="280" s="4" customFormat="1" ht="15" x14ac:dyDescent="0.25"/>
    <row r="281" s="4" customFormat="1" ht="15" x14ac:dyDescent="0.25"/>
    <row r="282" s="4" customFormat="1" ht="15" x14ac:dyDescent="0.25"/>
    <row r="283" s="4" customFormat="1" ht="15" x14ac:dyDescent="0.25"/>
    <row r="284" s="4" customFormat="1" ht="15" x14ac:dyDescent="0.25"/>
    <row r="285" s="4" customFormat="1" ht="15" x14ac:dyDescent="0.25"/>
    <row r="286" s="4" customFormat="1" ht="15" x14ac:dyDescent="0.25"/>
    <row r="287" s="4" customFormat="1" ht="15" x14ac:dyDescent="0.25"/>
    <row r="288" s="4" customFormat="1" ht="15" x14ac:dyDescent="0.25"/>
    <row r="289" s="4" customFormat="1" ht="15" x14ac:dyDescent="0.25"/>
    <row r="290" s="4" customFormat="1" ht="15" x14ac:dyDescent="0.25"/>
    <row r="291" s="4" customFormat="1" ht="15" x14ac:dyDescent="0.25"/>
    <row r="292" s="4" customFormat="1" ht="15" x14ac:dyDescent="0.25"/>
    <row r="293" s="4" customFormat="1" ht="15" x14ac:dyDescent="0.25"/>
    <row r="294" s="4" customFormat="1" ht="15" x14ac:dyDescent="0.25"/>
    <row r="295" s="4" customFormat="1" ht="15" x14ac:dyDescent="0.25"/>
    <row r="296" s="4" customFormat="1" ht="15" x14ac:dyDescent="0.25"/>
    <row r="297" s="4" customFormat="1" ht="15" x14ac:dyDescent="0.25"/>
    <row r="298" s="4" customFormat="1" ht="15" x14ac:dyDescent="0.25"/>
    <row r="299" s="4" customFormat="1" ht="15" x14ac:dyDescent="0.25"/>
    <row r="300" s="4" customFormat="1" ht="15" x14ac:dyDescent="0.25"/>
    <row r="301" s="4" customFormat="1" ht="15" x14ac:dyDescent="0.25"/>
    <row r="302" s="4" customFormat="1" ht="15" x14ac:dyDescent="0.25"/>
    <row r="303" s="4" customFormat="1" ht="15" x14ac:dyDescent="0.25"/>
    <row r="304" s="4" customFormat="1" ht="15" x14ac:dyDescent="0.25"/>
    <row r="305" s="4" customFormat="1" ht="15" x14ac:dyDescent="0.25"/>
    <row r="306" s="4" customFormat="1" ht="15" x14ac:dyDescent="0.25"/>
    <row r="307" s="4" customFormat="1" ht="15" x14ac:dyDescent="0.25"/>
    <row r="308" s="4" customFormat="1" ht="15" x14ac:dyDescent="0.25"/>
    <row r="309" s="4" customFormat="1" ht="15" x14ac:dyDescent="0.25"/>
    <row r="310" s="4" customFormat="1" ht="15" x14ac:dyDescent="0.25"/>
    <row r="311" s="4" customFormat="1" ht="15" x14ac:dyDescent="0.25"/>
    <row r="312" s="4" customFormat="1" ht="15" x14ac:dyDescent="0.25"/>
    <row r="313" s="4" customFormat="1" ht="15" x14ac:dyDescent="0.25"/>
    <row r="314" s="4" customFormat="1" ht="15" x14ac:dyDescent="0.25"/>
    <row r="315" s="4" customFormat="1" ht="15" x14ac:dyDescent="0.25"/>
  </sheetData>
  <sheetProtection algorithmName="SHA-512" hashValue="cn/LBM3b8qcfJr8VgaObQr6yg8FqzldYzJdCzugq9u72na5+uo3XFz1aqwoPQqS5/I/YHY/f6Ztum389eqVXGw==" saltValue="cB5RUr+tSWGpc4FHOAX8wg==" spinCount="100000" sheet="1" formatCells="0" formatColumns="0" formatRows="0"/>
  <mergeCells count="274">
    <mergeCell ref="L31:M31"/>
    <mergeCell ref="L32:M32"/>
    <mergeCell ref="L33:M33"/>
    <mergeCell ref="L34:M34"/>
    <mergeCell ref="D49:K49"/>
    <mergeCell ref="L48:M48"/>
    <mergeCell ref="L49:M49"/>
    <mergeCell ref="D50:K51"/>
    <mergeCell ref="L41:M41"/>
    <mergeCell ref="L42:M42"/>
    <mergeCell ref="L43:M43"/>
    <mergeCell ref="L44:M44"/>
    <mergeCell ref="L45:M45"/>
    <mergeCell ref="L35:M35"/>
    <mergeCell ref="L36:M36"/>
    <mergeCell ref="L37:M37"/>
    <mergeCell ref="L38:M38"/>
    <mergeCell ref="L40:M40"/>
    <mergeCell ref="L50:M51"/>
    <mergeCell ref="B12:C18"/>
    <mergeCell ref="D12:K12"/>
    <mergeCell ref="M1:M2"/>
    <mergeCell ref="B11:C11"/>
    <mergeCell ref="D11:J11"/>
    <mergeCell ref="L11:M11"/>
    <mergeCell ref="L1:L2"/>
    <mergeCell ref="C1:C2"/>
    <mergeCell ref="D1:D2"/>
    <mergeCell ref="E1:E2"/>
    <mergeCell ref="F1:F2"/>
    <mergeCell ref="I1:I2"/>
    <mergeCell ref="J1:J2"/>
    <mergeCell ref="K1:K2"/>
    <mergeCell ref="D17:K18"/>
    <mergeCell ref="D14:K14"/>
    <mergeCell ref="G1:G2"/>
    <mergeCell ref="H1:H2"/>
    <mergeCell ref="D13:K13"/>
    <mergeCell ref="A1:A2"/>
    <mergeCell ref="B1:B2"/>
    <mergeCell ref="D30:K34"/>
    <mergeCell ref="L26:M26"/>
    <mergeCell ref="L27:M27"/>
    <mergeCell ref="L28:M28"/>
    <mergeCell ref="L29:M29"/>
    <mergeCell ref="D24:K29"/>
    <mergeCell ref="L30:M30"/>
    <mergeCell ref="L21:M21"/>
    <mergeCell ref="L22:M22"/>
    <mergeCell ref="L23:M23"/>
    <mergeCell ref="L24:M24"/>
    <mergeCell ref="L25:M25"/>
    <mergeCell ref="D19:K23"/>
    <mergeCell ref="L19:M19"/>
    <mergeCell ref="L20:M20"/>
    <mergeCell ref="B6:M8"/>
    <mergeCell ref="D15:K16"/>
    <mergeCell ref="L14:M14"/>
    <mergeCell ref="L15:M16"/>
    <mergeCell ref="L17:M18"/>
    <mergeCell ref="L12:M12"/>
    <mergeCell ref="L13:M13"/>
    <mergeCell ref="B47:C51"/>
    <mergeCell ref="L47:M47"/>
    <mergeCell ref="D47:K47"/>
    <mergeCell ref="D48:K48"/>
    <mergeCell ref="L39:M39"/>
    <mergeCell ref="D52:K57"/>
    <mergeCell ref="B52:C66"/>
    <mergeCell ref="L72:M72"/>
    <mergeCell ref="B67:C83"/>
    <mergeCell ref="L80:M80"/>
    <mergeCell ref="L81:M81"/>
    <mergeCell ref="D82:K83"/>
    <mergeCell ref="L82:M83"/>
    <mergeCell ref="D77:K81"/>
    <mergeCell ref="L77:M77"/>
    <mergeCell ref="L78:M78"/>
    <mergeCell ref="L79:M79"/>
    <mergeCell ref="L71:M71"/>
    <mergeCell ref="B19:C46"/>
    <mergeCell ref="D35:K40"/>
    <mergeCell ref="D41:K45"/>
    <mergeCell ref="D46:K46"/>
    <mergeCell ref="L46:M46"/>
    <mergeCell ref="L73:M73"/>
    <mergeCell ref="L74:M74"/>
    <mergeCell ref="D72:K76"/>
    <mergeCell ref="D58:K58"/>
    <mergeCell ref="L58:M58"/>
    <mergeCell ref="L52:M52"/>
    <mergeCell ref="L53:M53"/>
    <mergeCell ref="L54:M54"/>
    <mergeCell ref="L55:M55"/>
    <mergeCell ref="L56:M56"/>
    <mergeCell ref="L57:M57"/>
    <mergeCell ref="D64:K65"/>
    <mergeCell ref="L64:M65"/>
    <mergeCell ref="D66:K66"/>
    <mergeCell ref="L66:M66"/>
    <mergeCell ref="D67:K71"/>
    <mergeCell ref="L67:M67"/>
    <mergeCell ref="L68:M68"/>
    <mergeCell ref="L69:M69"/>
    <mergeCell ref="L70:M70"/>
    <mergeCell ref="L75:M75"/>
    <mergeCell ref="L76:M76"/>
    <mergeCell ref="D86:K91"/>
    <mergeCell ref="D92:K97"/>
    <mergeCell ref="D98:K101"/>
    <mergeCell ref="L102:M102"/>
    <mergeCell ref="L103:M103"/>
    <mergeCell ref="L105:M105"/>
    <mergeCell ref="L92:M92"/>
    <mergeCell ref="L93:M93"/>
    <mergeCell ref="L94:M94"/>
    <mergeCell ref="L95:M95"/>
    <mergeCell ref="L96:M96"/>
    <mergeCell ref="L97:M97"/>
    <mergeCell ref="L86:M86"/>
    <mergeCell ref="L87:M87"/>
    <mergeCell ref="L88:M88"/>
    <mergeCell ref="L89:M89"/>
    <mergeCell ref="L90:M90"/>
    <mergeCell ref="L91:M91"/>
    <mergeCell ref="L104:M104"/>
    <mergeCell ref="L98:M98"/>
    <mergeCell ref="L99:M99"/>
    <mergeCell ref="L100:M100"/>
    <mergeCell ref="L101:M101"/>
    <mergeCell ref="D129:K129"/>
    <mergeCell ref="L119:M119"/>
    <mergeCell ref="D102:K107"/>
    <mergeCell ref="D108:K113"/>
    <mergeCell ref="D114:K119"/>
    <mergeCell ref="D120:K123"/>
    <mergeCell ref="D124:K124"/>
    <mergeCell ref="L113:M113"/>
    <mergeCell ref="L114:M114"/>
    <mergeCell ref="L115:M115"/>
    <mergeCell ref="L116:M116"/>
    <mergeCell ref="L117:M117"/>
    <mergeCell ref="L118:M118"/>
    <mergeCell ref="L107:M107"/>
    <mergeCell ref="L108:M108"/>
    <mergeCell ref="L109:M109"/>
    <mergeCell ref="L110:M110"/>
    <mergeCell ref="L111:M111"/>
    <mergeCell ref="L112:M112"/>
    <mergeCell ref="L120:M120"/>
    <mergeCell ref="L121:M121"/>
    <mergeCell ref="L122:M122"/>
    <mergeCell ref="L123:M123"/>
    <mergeCell ref="L106:M106"/>
    <mergeCell ref="L156:M156"/>
    <mergeCell ref="L157:M157"/>
    <mergeCell ref="L152:M152"/>
    <mergeCell ref="L153:M153"/>
    <mergeCell ref="L154:M154"/>
    <mergeCell ref="L155:M155"/>
    <mergeCell ref="B86:C132"/>
    <mergeCell ref="L133:M133"/>
    <mergeCell ref="L134:M134"/>
    <mergeCell ref="L135:M135"/>
    <mergeCell ref="L136:M136"/>
    <mergeCell ref="L137:M137"/>
    <mergeCell ref="D130:K130"/>
    <mergeCell ref="D131:K132"/>
    <mergeCell ref="L131:M132"/>
    <mergeCell ref="L124:M124"/>
    <mergeCell ref="L125:M125"/>
    <mergeCell ref="L126:M127"/>
    <mergeCell ref="L128:M128"/>
    <mergeCell ref="L129:M129"/>
    <mergeCell ref="L130:M130"/>
    <mergeCell ref="D125:K125"/>
    <mergeCell ref="D126:K127"/>
    <mergeCell ref="D128:K128"/>
    <mergeCell ref="B192:C197"/>
    <mergeCell ref="D192:K192"/>
    <mergeCell ref="D193:K193"/>
    <mergeCell ref="L213:M214"/>
    <mergeCell ref="L215:M215"/>
    <mergeCell ref="D203:K208"/>
    <mergeCell ref="B198:C215"/>
    <mergeCell ref="L178:M179"/>
    <mergeCell ref="L173:M174"/>
    <mergeCell ref="L186:M188"/>
    <mergeCell ref="L175:M175"/>
    <mergeCell ref="L182:M182"/>
    <mergeCell ref="L183:M183"/>
    <mergeCell ref="L184:M184"/>
    <mergeCell ref="D186:K188"/>
    <mergeCell ref="D176:K177"/>
    <mergeCell ref="L176:M177"/>
    <mergeCell ref="D189:K190"/>
    <mergeCell ref="D191:K191"/>
    <mergeCell ref="B133:C191"/>
    <mergeCell ref="L191:M191"/>
    <mergeCell ref="L189:M190"/>
    <mergeCell ref="L185:M185"/>
    <mergeCell ref="L180:M181"/>
    <mergeCell ref="D215:K215"/>
    <mergeCell ref="D209:K210"/>
    <mergeCell ref="D211:K212"/>
    <mergeCell ref="D213:K214"/>
    <mergeCell ref="L192:M192"/>
    <mergeCell ref="L193:M193"/>
    <mergeCell ref="L194:M197"/>
    <mergeCell ref="D194:K197"/>
    <mergeCell ref="L170:M172"/>
    <mergeCell ref="D178:K179"/>
    <mergeCell ref="D180:K181"/>
    <mergeCell ref="D182:K182"/>
    <mergeCell ref="D183:K183"/>
    <mergeCell ref="D184:K184"/>
    <mergeCell ref="D185:K185"/>
    <mergeCell ref="L208:M208"/>
    <mergeCell ref="L209:M210"/>
    <mergeCell ref="L211:M212"/>
    <mergeCell ref="L202:M202"/>
    <mergeCell ref="L203:M203"/>
    <mergeCell ref="L204:M204"/>
    <mergeCell ref="L205:M205"/>
    <mergeCell ref="L206:M206"/>
    <mergeCell ref="L207:M207"/>
    <mergeCell ref="L198:M198"/>
    <mergeCell ref="L199:M199"/>
    <mergeCell ref="L200:M200"/>
    <mergeCell ref="L201:M201"/>
    <mergeCell ref="D198:K202"/>
    <mergeCell ref="D59:K60"/>
    <mergeCell ref="D61:K63"/>
    <mergeCell ref="L59:M60"/>
    <mergeCell ref="L61:M63"/>
    <mergeCell ref="L169:M169"/>
    <mergeCell ref="D164:K169"/>
    <mergeCell ref="D158:K163"/>
    <mergeCell ref="D170:K172"/>
    <mergeCell ref="D173:K174"/>
    <mergeCell ref="D175:K175"/>
    <mergeCell ref="L162:M162"/>
    <mergeCell ref="L144:M144"/>
    <mergeCell ref="L163:M163"/>
    <mergeCell ref="L165:M165"/>
    <mergeCell ref="L166:M166"/>
    <mergeCell ref="L167:M167"/>
    <mergeCell ref="L149:M149"/>
    <mergeCell ref="L150:M150"/>
    <mergeCell ref="L151:M151"/>
    <mergeCell ref="B84:C85"/>
    <mergeCell ref="D84:K85"/>
    <mergeCell ref="L84:M85"/>
    <mergeCell ref="L168:M168"/>
    <mergeCell ref="D148:K151"/>
    <mergeCell ref="D152:K157"/>
    <mergeCell ref="L158:M158"/>
    <mergeCell ref="L159:M159"/>
    <mergeCell ref="L160:M160"/>
    <mergeCell ref="L161:M161"/>
    <mergeCell ref="D133:K137"/>
    <mergeCell ref="D138:K142"/>
    <mergeCell ref="L145:M145"/>
    <mergeCell ref="L146:M146"/>
    <mergeCell ref="L147:M147"/>
    <mergeCell ref="D143:K147"/>
    <mergeCell ref="L164:M164"/>
    <mergeCell ref="L139:M139"/>
    <mergeCell ref="L140:M140"/>
    <mergeCell ref="L141:M141"/>
    <mergeCell ref="L142:M142"/>
    <mergeCell ref="L138:M138"/>
    <mergeCell ref="L143:M143"/>
    <mergeCell ref="L148:M148"/>
  </mergeCells>
  <hyperlinks>
    <hyperlink ref="B6:M8" r:id="rId1" display="A tabela abaixo apresenta a correlação dos temas materiais do Grupo CSN com conteúdos GRI e indicadores SASB cobertos neste Databook. Em cada um, você poderá clicar nos hiperlinks da coluna &quot;Onde encontrar&quot; para acessar facilmente as informações que respondem a esses frameworks. Para mais informações sobre a gestão de sustentabilidade e a matriz de materialidade completa da CSN, acesse a versão PDF do Relato Integrado, disponível neste link." xr:uid="{B0646ADC-55B9-4F3C-9162-440CB96D423F}"/>
    <hyperlink ref="I1:I2" location="'Índice GRI'!A3" display="Índice GRI" xr:uid="{7ECB1525-06AB-42A8-BF39-EB3CDB856103}"/>
    <hyperlink ref="J1:J2" location="'Índice SASB'!A3" display="Índice SASB" xr:uid="{96065A24-19DA-4668-99E9-E0272DBA6305}"/>
    <hyperlink ref="D1:D2" location="Siderurgia!A3" display="Siderurgia" xr:uid="{0A6F2659-A600-4176-B1A6-C1FAAC2F9C41}"/>
    <hyperlink ref="B1:B2" location="Início!A3" display="Início" xr:uid="{4F5B310C-29E2-4C23-A839-4A2F68C8D8C0}"/>
    <hyperlink ref="C1:C2" location="'Grupo CSN'!A3" display="Grupo CSN" xr:uid="{7D79E3E8-D865-4A05-9AE9-56599C4C5EB3}"/>
    <hyperlink ref="E1:E2" location="Mineração!A3" display="Mineração" xr:uid="{97085CFD-3FED-4C80-8DB2-D87C8F73F62B}"/>
    <hyperlink ref="F1:F2" location="Cimentos!A3" display="Cimentos" xr:uid="{DB9B5585-E286-49FC-88D9-E0315BCDF314}"/>
    <hyperlink ref="G1:G2" location="Logística!A3" display="Logística" xr:uid="{994EE7AF-F0E5-4D28-9BFE-8B4A2EC9AF52}"/>
    <hyperlink ref="H1:H2" location="Energia!A3" display="Energia" xr:uid="{1DA96B3C-6026-469F-9456-7F46527D9883}"/>
    <hyperlink ref="K1:K2" location="Materialidade!A3" display="Materialidade" xr:uid="{E1C768F2-54E7-4316-A8F6-F77BF547E655}"/>
    <hyperlink ref="L1:L2" location="TCFD_TNFD!A3" display="TCFD e TNFD" xr:uid="{882CC624-0216-478E-A8F8-1B07BA14EC21}"/>
    <hyperlink ref="M1:M2" location="Ratings!A3" display="Ratings" xr:uid="{F1E6E47E-76FC-4E1F-A814-E2E005718549}"/>
    <hyperlink ref="L14:M14" location="Mineração!A35" display="Mineração" xr:uid="{8656C0CB-9B35-4C67-8223-43878CEFA28B}"/>
    <hyperlink ref="L15:M16" location="Mineração!A43" display="Mineração" xr:uid="{31F73239-51DC-463F-8B38-86B059B0F6F4}"/>
    <hyperlink ref="L17:M18" location="Cimentos!A10" display="Cimentos" xr:uid="{CD50E249-E080-4B25-8E10-4603EB62B73A}"/>
    <hyperlink ref="L48:M48" location="Mineração!A327" display="Mineração" xr:uid="{494EE728-56C7-4E0D-8BA3-AE94137D73CF}"/>
    <hyperlink ref="L49:M49" location="Mineração!A334" display="Mineração" xr:uid="{6784F9AB-F7E5-4F15-9699-CE90833DBDB1}"/>
    <hyperlink ref="L50:M51" location="Mineração!A340" display="Mineração" xr:uid="{0D42087A-B727-4A9A-A18C-98F1BB9AFCF0}"/>
    <hyperlink ref="L59:M60" location="Siderurgia!A376" display="Siderurgia" xr:uid="{2BF74792-ECFE-4092-801C-04F807DFCBCA}"/>
    <hyperlink ref="L61:M63" location="Mineração!A396" display="Mineração" xr:uid="{6BDDB7EC-34CE-42DA-AE14-7F50916FA8AC}"/>
    <hyperlink ref="L64:M65" location="Cimentos!A257" display="Cimentos" xr:uid="{185CB0AA-0D96-4362-9AE6-0949B23C4CB1}"/>
    <hyperlink ref="L66:M66" location="Cimentos!A275" display="Cimentos" xr:uid="{BF9E78D4-5482-47E8-9316-9A414D24F3DA}"/>
    <hyperlink ref="L82:M83" location="Siderurgia!A457" display="Siderurgia" xr:uid="{C27286CA-2A30-4333-962C-24699ED9F7CF}"/>
    <hyperlink ref="L84:M85" location="Mineração!A486" display="Mineração" xr:uid="{F54E9EEF-205F-4534-AF5B-3621CDB20DFD}"/>
    <hyperlink ref="L124:M124" location="Siderurgia!A553" display="Siderurgia" xr:uid="{E8A46399-D09C-4E63-8CF0-C04D3CE4C49C}"/>
    <hyperlink ref="L125:M125" location="Siderurgia!A568" display="Siderurgia" xr:uid="{E6A1D080-D939-497A-ADC0-A266F2DFB1EF}"/>
    <hyperlink ref="L126:M127" location="Siderurgia!A580" display="Siderurgia" xr:uid="{F5EC1E69-3BD4-4A55-B897-2E93DFE55D8C}"/>
    <hyperlink ref="L128:M128" location="Mineração!A565" display="Mineração" xr:uid="{AD10D2FA-3885-4F0F-899B-F53151D8F9E1}"/>
    <hyperlink ref="L129:M129" location="Mineração!A581" display="Mineração" xr:uid="{7DCB439E-D0B3-4B2A-B62D-08F890931B5F}"/>
    <hyperlink ref="L130:M130" location="Cimentos!A400" display="Cimentos" xr:uid="{D01DB41C-3656-4AAB-8094-DA161A615D5F}"/>
    <hyperlink ref="L131:M132" location="Cimentos!A417" display="Cimentos" xr:uid="{1282CAF2-0FEE-4531-A642-7E31FFAA417E}"/>
    <hyperlink ref="L170:M172" location="Siderurgia!A658" display="Siderurgia" xr:uid="{8533D136-469A-42F8-AF17-46CC863FD914}"/>
    <hyperlink ref="L173:M174" location="Siderurgia!A643" display="Siderurgia" xr:uid="{96A4B4F1-4B1B-4F32-A130-8F94F3A285B5}"/>
    <hyperlink ref="L175:M175" location="Siderurgia!A741" display="Siderurgia" xr:uid="{F5382C03-9F93-4470-9EE2-B74CDF214D96}"/>
    <hyperlink ref="L176:M177" location="Mineração!A661" display="Mineração" xr:uid="{8CDCD791-27BA-402A-AF1A-4382EEA0FB02}"/>
    <hyperlink ref="L178:M179" location="Mineração!A644" display="Mineração" xr:uid="{EE13162A-77DA-45D0-8019-4C898E60C795}"/>
    <hyperlink ref="L180:M181" location="Mineração!A9" display="Mineração" xr:uid="{F7A43964-3557-424B-B808-858642AFD2BE}"/>
    <hyperlink ref="L182:M182" location="Mineração!A742" display="Mineração" xr:uid="{3C00D83A-DD9A-4E06-8BC6-11183BA96906}"/>
    <hyperlink ref="L183:M183" location="Mineração!A743" display="Mineração" xr:uid="{E69AFBA3-5C69-4010-A08C-06CD1EFFE7CF}"/>
    <hyperlink ref="L184:M184" location="Mineração!A744" display="Mineração" xr:uid="{E1A4B429-7A7F-47F3-8739-1A4257567333}"/>
    <hyperlink ref="L185:M185" location="Mineração!A755" display="Mineração" xr:uid="{81A7CA79-E398-4BE5-96D1-C7998206B907}"/>
    <hyperlink ref="L186:M188" location="Cimentos!A493" display="Cimentos" xr:uid="{F2738F5E-2565-4B93-B4B6-F17A1CBF0724}"/>
    <hyperlink ref="L189:M190" location="Cimentos!A478" display="Cimentos" xr:uid="{19F0375A-394C-49E8-913E-A154947B4C89}"/>
    <hyperlink ref="L191:M191" location="Cimentos!A576" display="Cimentos" xr:uid="{3A7521E9-DACA-48D8-A255-66751C159374}"/>
    <hyperlink ref="L192:M192" location="Mineração!A766" display="Mineração" xr:uid="{E6315079-F9F7-4784-AA1C-5A1192DCDE15}"/>
    <hyperlink ref="L193:M193" location="Mineração!A767" display="Mineração" xr:uid="{D7E0E480-7C2A-4FD3-9D99-77E1B1B02D01}"/>
    <hyperlink ref="L194:M197" location="Mineração!A779" display="Mineração" xr:uid="{5CC08CD8-B52B-45B4-BFD9-A8BE24195003}"/>
    <hyperlink ref="L211:M212" location="Mineração!A841" display="Mineração" xr:uid="{D79D3982-FCEC-4174-A728-DFA62A1424B3}"/>
    <hyperlink ref="L213:M214" location="Mineração!A847" display="Mineração" xr:uid="{708F92A0-B9DF-4943-9BD1-16C3E728958E}"/>
    <hyperlink ref="L215:M215" location="Cimentos!A623" display="Cimentos" xr:uid="{725DE0D2-A21A-43F6-B598-874A9A7600C7}"/>
    <hyperlink ref="L12:M12" location="'Grupo CSN'!A15" display="Grupo CSN" xr:uid="{11F4323F-8A19-423D-94A7-3CD4B052AAFF}"/>
    <hyperlink ref="L13:M13" location="'Grupo CSN'!A44" display="Grupo CSN" xr:uid="{13582C9D-BABD-4C99-A126-476BBE2C3B93}"/>
    <hyperlink ref="L19:M19" location="'Grupo CSN'!A142" display="Grupo CSN" xr:uid="{16D9A918-F9C5-4F85-BBD2-70422A8D6387}"/>
    <hyperlink ref="L20:M20" location="Siderurgia!A85" display="Siderurgia" xr:uid="{502F41DD-F4E6-4BDE-BF7A-F3956FAD4A55}"/>
    <hyperlink ref="L21:M21" location="Mineração!A101" display="Mineração" xr:uid="{6F4CC0D3-692F-496C-9287-DD5EEFD79CFA}"/>
    <hyperlink ref="L22:M22" location="Cimentos!A81" display="Cimentos" xr:uid="{33650EEE-FF19-469C-BA25-52C816C19E3F}"/>
    <hyperlink ref="L23:M23" location="Logística!A65" display="Logística" xr:uid="{BDDD5C03-1283-4E0A-A7E4-4DA8154B0F57}"/>
    <hyperlink ref="L24:M24" location="'Grupo CSN'!A187" display="Grupo CSN" xr:uid="{13C303E5-9122-4099-A8FE-9F8E6DE68016}"/>
    <hyperlink ref="L25:M25" location="Siderurgia!A151" display="Siderurgia" xr:uid="{71FD1479-6FE6-48D4-BD7F-A839C6D28629}"/>
    <hyperlink ref="L26:M26" location="Mineração!A166" display="Mineração" xr:uid="{4A83A5DD-00EF-4975-9537-E1A3E23FCBA5}"/>
    <hyperlink ref="L27:M27" location="Cimentos!A120" display="Cimentos" xr:uid="{98475092-58D0-4D84-A9EA-AEE37CBE2D1A}"/>
    <hyperlink ref="L28:M28" location="Logística!A102" display="Logística" xr:uid="{95AA7F37-1819-434C-9DE1-EE7826A3D967}"/>
    <hyperlink ref="L29:M29" location="Energia!A63" display="Energia" xr:uid="{C54B4DE0-F356-40E4-9893-39A7D32444B4}"/>
    <hyperlink ref="L46:M46" location="Mineração!A316" display="Mineração" xr:uid="{AC83BE68-BD1F-4D57-BF86-4FD5394F79D1}"/>
    <hyperlink ref="L30:M30" location="'Grupo CSN'!A242" display="Grupo CSN" xr:uid="{A5224DCE-173A-4406-A75E-68494CBD2270}"/>
    <hyperlink ref="L31:M31" location="Siderurgia!A196" display="Siderurgia" xr:uid="{3B043A00-C8DA-41B6-9151-7D0AFE80D926}"/>
    <hyperlink ref="L32:M32" location="Mineração!A193" display="Mineração" xr:uid="{B8BC31CC-57FF-4459-B52A-D64C827045E4}"/>
    <hyperlink ref="L33:M33" location="Cimentos!A146" display="Cimentos" xr:uid="{9A38FD39-144B-46E0-AEA5-55CE1B2442C4}"/>
    <hyperlink ref="L34:M34" location="Logística!A129" display="Logística" xr:uid="{D65E6EBD-7357-4F15-ACCD-58812B1FBABD}"/>
    <hyperlink ref="L35:M35" location="'Grupo CSN'!A268" display="Grupo CSN" xr:uid="{42B6DE31-0BE7-4901-9ECD-D6E4AD5B0C40}"/>
    <hyperlink ref="L36:M36" location="Siderurgia!A223" display="Siderurgia" xr:uid="{AF5F5F5E-8D84-4207-AE08-C2007BEADF45}"/>
    <hyperlink ref="L37:M37" location="Mineração!A216" display="Mineração" xr:uid="{A344DEA5-E5EE-421A-886F-80B8F0B62D59}"/>
    <hyperlink ref="L38:M38" location="Cimentos!A170" display="Cimentos" xr:uid="{73C670F2-73AC-497D-AF12-323C64249243}"/>
    <hyperlink ref="L40:M40" location="Energia!A86" display="Energia" xr:uid="{5DB8237D-7B92-4191-8350-8329517B8FCE}"/>
    <hyperlink ref="L39:M39" location="Logística!A154" display="Logística" xr:uid="{4421BD4C-2DB5-4B6F-85CD-FC479217133C}"/>
    <hyperlink ref="L41:M41" location="'Grupo CSN'!A360" display="Grupo CSN" xr:uid="{7927E6B6-6449-4E51-BB24-05D0DDC71284}"/>
    <hyperlink ref="L42:M42" location="Siderurgia!A290" display="Siderurgia" xr:uid="{1D6D27D9-941B-4F07-8853-19CACE7A2AB1}"/>
    <hyperlink ref="L43:M43" location="Mineração!A284" display="Mineração" xr:uid="{5E558433-805D-4A4B-8152-0DF0F556E31D}"/>
    <hyperlink ref="L44:M44" location="Cimentos!A206" display="Cimentos" xr:uid="{2FC36FC5-B84F-406F-83D0-DE2372903B97}"/>
    <hyperlink ref="L45:M45" location="Logística!A190" display="Logística" xr:uid="{E277FE17-7D66-4913-901E-DD9D93E854E7}"/>
    <hyperlink ref="L47:M47" location="'Grupo CSN'!A392" display="Grupo CSN" xr:uid="{12D16413-BD64-4C38-B292-399405C60846}"/>
    <hyperlink ref="L52:M52" location="'Grupo CSN'!A403" display="Grupo CSN" xr:uid="{1D28FE46-9CEB-400C-8496-98CE90E40D2C}"/>
    <hyperlink ref="L53:M53" location="Siderurgia!A333" display="Siderurgia" xr:uid="{49B562B9-53C7-4571-8318-4DED30AFE949}"/>
    <hyperlink ref="L54:M54" location="Mineração!A353" display="Mineração" xr:uid="{73F05A7C-0BA2-430E-865E-7AF0E91C86A5}"/>
    <hyperlink ref="L55:M55" location="Cimentos!A234" display="Cimentos" xr:uid="{B2AD0A05-5387-4F8F-8582-F20CFC49DDB7}"/>
    <hyperlink ref="L56:M56" location="Logística!A218" display="Logística" xr:uid="{CE2A3133-B5BF-483B-81D2-F557A42E1823}"/>
    <hyperlink ref="L57:M57" location="Energia!A118" display="Energia" xr:uid="{8F9785E0-71C7-4407-8FB9-EB0E3BFEDE29}"/>
    <hyperlink ref="L58:M58" location="'Grupo CSN'!A430" display="Grupo CSN" xr:uid="{94D5EDD7-2D23-4E8E-A34B-566974B809B1}"/>
    <hyperlink ref="L72:M72" location="'Grupo CSN'!A465" display="Grupo CSN" xr:uid="{31823C40-2737-4917-81AC-FFFAA2768646}"/>
    <hyperlink ref="L73:M73" location="Siderurgia!A437" display="Siderurgia" xr:uid="{01AFC5ED-B2A8-4B6A-A152-18FA7F55573C}"/>
    <hyperlink ref="L74:M74" location="Mineração!A459" display="Mineração" xr:uid="{58469890-2BAC-4571-9543-AE02EFB4190A}"/>
    <hyperlink ref="L75:M75" location="Cimentos!A307" display="Cimentos" xr:uid="{AFF72918-37DE-4D80-92A4-875FBA1654AD}"/>
    <hyperlink ref="L76:M76" location="Logística!A268" display="Logística" xr:uid="{7A4A863C-8B61-4604-A06A-8B7622D05852}"/>
    <hyperlink ref="L77:M77" location="'Grupo CSN'!A476" display="Grupo CSN" xr:uid="{A1AD78ED-BABC-423E-86F9-744EA068F4F2}"/>
    <hyperlink ref="L78:M78" location="Siderurgia!A448" display="Siderurgia" xr:uid="{FD085AA0-1B20-49A4-9C36-873AF24ED2C4}"/>
    <hyperlink ref="L79:M79" location="Mineração!A471" display="Mineração" xr:uid="{6940E12D-1E73-4BDC-BB4F-2F6089391049}"/>
    <hyperlink ref="L80:M80" location="Cimentos!A317" display="Cimentos" xr:uid="{B535ABA2-C598-4A11-9D6A-98D7C936D657}"/>
    <hyperlink ref="L81:M81" location="Logística!A279" display="Logística" xr:uid="{5EDE619C-699F-4E79-9166-D4A5E19FC8E3}"/>
    <hyperlink ref="L86:M86" location="'Grupo CSN'!A490" display="Grupo CSN" xr:uid="{FB10EE94-719F-4420-8C9A-A5B8A695157B}"/>
    <hyperlink ref="L87:M87" location="Siderurgia!A477" display="Siderurgia" xr:uid="{8564E972-F8C6-4E52-AE82-D5BB509A4C37}"/>
    <hyperlink ref="L88:M88" location="Mineração!A496" display="Mineração" xr:uid="{93CB3876-4883-47C4-9BBA-89BCCB6F1D52}"/>
    <hyperlink ref="L89:M89" location="Cimentos!A330" display="Cimentos" xr:uid="{E29FE21B-9553-43D8-A9FD-44D10C9A18AE}"/>
    <hyperlink ref="L90:M90" location="Logística!A292" display="Logística" xr:uid="{D21E33C4-2564-41D0-BDB1-692AF0DCE8CD}"/>
    <hyperlink ref="L91:M91" location="Energia!A140" display="Energia" xr:uid="{3DFE06A9-1BE0-44E4-BF9B-DD5A0613376C}"/>
    <hyperlink ref="L92:M92" location="'Grupo CSN'!A518" display="Grupo CSN" xr:uid="{877984CD-7EAB-4529-A99E-819676D5DA9C}"/>
    <hyperlink ref="L93:M93" location="Siderurgia!A502" display="Siderurgia" xr:uid="{F67FE5BD-A1F4-4A63-B011-F87F8C5F9160}"/>
    <hyperlink ref="L94:M94" location="Mineração!A517" display="Mineração" xr:uid="{A00137C2-D28A-4671-9F3F-6AEE1953604E}"/>
    <hyperlink ref="L95:M95" location="Cimentos!A352" display="Cimentos" xr:uid="{28452ED2-CC7D-4C6A-A321-880B00DD1066}"/>
    <hyperlink ref="L96:M96" location="Logística!A310" display="Logística" xr:uid="{4D0B5764-F26C-4E69-AD48-DC190394CEBD}"/>
    <hyperlink ref="L97:M97" location="Energia!A159" display="Energia" xr:uid="{5345A04D-FFD7-4C64-9C0A-5D8A4335B314}"/>
    <hyperlink ref="L98:M98" location="'Grupo CSN'!A525" display="Grupo CSN" xr:uid="{28E27153-FB2B-4D29-981A-7162CA3240D9}"/>
    <hyperlink ref="L99:M99" location="Siderurgia!A511" display="Siderurgia" xr:uid="{66351DE1-2DC1-4E83-AA01-DBBD44CD0134}"/>
    <hyperlink ref="L100:M100" location="Mineração!A527" display="Mineração" xr:uid="{E65590F7-C508-4A89-BB4B-846E97EEC3A6}"/>
    <hyperlink ref="L101:M101" location="Cimentos!A360" display="Cimentos" xr:uid="{C5D3CB08-4242-45A8-A58F-F9251F327F52}"/>
    <hyperlink ref="L102:M102" location="'Grupo CSN'!A535" display="Grupo CSN" xr:uid="{3A70C9C5-FA52-4473-BD50-B25987AD4F6E}"/>
    <hyperlink ref="L103:M103" location="Siderurgia!A521" display="Siderurgia" xr:uid="{A99D5A1C-CBF8-4F3D-8ABC-69EA0B5A214A}"/>
    <hyperlink ref="L104:M104" location="Mineração!A537" display="Mineração" xr:uid="{326DD631-5548-4063-9C80-70EB8EDB93B0}"/>
    <hyperlink ref="L105:M105" location="Cimentos!A369" display="Cimentos" xr:uid="{613DCB61-1952-45EA-87F0-D99F3859D126}"/>
    <hyperlink ref="L106:M106" location="Logística!A318" display="Logística" xr:uid="{0544CE37-13AC-49BD-B826-5FB0FC122D0F}"/>
    <hyperlink ref="L107:M107" location="Energia!A167" display="Energia" xr:uid="{CB8EA3CC-5FAC-42A5-9D93-F85481CCE1E0}"/>
    <hyperlink ref="L108:M108" location="'Grupo CSN'!A536" display="Grupo CSN" xr:uid="{B6F40E71-D878-433F-9CFD-18A09A01FEF8}"/>
    <hyperlink ref="L109:M109" location="Siderurgia!A522" display="Siderurgia" xr:uid="{DDF494F4-7C3A-470E-98B4-8AEE6B2F6EDE}"/>
    <hyperlink ref="L110:M110" location="Mineração!A538" display="Mineração" xr:uid="{AEFCB725-1169-4C59-8EFA-A832EA26CE0D}"/>
    <hyperlink ref="L111:M111" location="Cimentos!A370" display="Cimentos" xr:uid="{A996947A-C835-4FE7-834E-425223655B48}"/>
    <hyperlink ref="L112:M112" location="Logística!A319" display="Logística" xr:uid="{1285CF6C-EA24-4EDB-889F-B0CEEAC3EC87}"/>
    <hyperlink ref="L113:M113" location="Energia!A168" display="Energia" xr:uid="{339B8EC8-D367-4832-A1B4-3591FF7FC34C}"/>
    <hyperlink ref="L114:M114" location="'Grupo CSN'!A537" display="Grupo CSN" xr:uid="{5E88253A-481F-49B5-B9C4-C61CDD748003}"/>
    <hyperlink ref="L115:M115" location="Siderurgia!A523" display="Siderurgia" xr:uid="{BCAB5113-BD02-4DD2-A32B-AB45CAEB28C3}"/>
    <hyperlink ref="L116:M116" location="Mineração!A539" display="Mineração" xr:uid="{36D5A495-D202-4D18-9D17-E2BE31A443BC}"/>
    <hyperlink ref="L117:M117" location="Cimentos!A371" display="Cimentos" xr:uid="{0E6D5EE2-E8D4-47ED-B044-46190B458305}"/>
    <hyperlink ref="L118:M118" location="Logística!A320" display="Logística" xr:uid="{34EB1E4C-8033-4E63-8D5B-ABBFEDE63301}"/>
    <hyperlink ref="L119:M119" location="Energia!A169" display="Energia" xr:uid="{4E8375C9-92BA-45E4-B538-9F139BA24FE9}"/>
    <hyperlink ref="L120:M120" location="'Grupo CSN'!A551" display="Grupo CSN" xr:uid="{EF64DDAA-9F86-42E3-9BBA-8B7F975C4E54}"/>
    <hyperlink ref="L121:M121" location="Siderurgia!A538" display="Siderurgia" xr:uid="{569E04D5-F1DB-49B5-A7E5-E895F0DEF900}"/>
    <hyperlink ref="L122:M122" location="Mineração!A555" display="Mineração" xr:uid="{9FD90A4D-A9AF-49B2-844E-08A1D969DC39}"/>
    <hyperlink ref="L123:M123" location="Cimentos!A385" display="Cimentos" xr:uid="{44D8E1AE-5FEF-4784-B3A4-3636CB3DC0D3}"/>
    <hyperlink ref="L133:M133" location="'Grupo CSN'!A566" display="Grupo CSN" xr:uid="{3BB1544F-FB1D-4818-A93F-6BD48D1A89D5}"/>
    <hyperlink ref="L134:M134" location="Siderurgia!A599" display="Siderurgia" xr:uid="{FB558257-7169-4F03-949D-CCDD9D1220C9}"/>
    <hyperlink ref="L135:M135" location="Mineração!A598" display="Mineração" xr:uid="{A76C81A4-7C8C-4A24-89E8-4F8186E37497}"/>
    <hyperlink ref="L136:M136" location="Cimentos!A435" display="Cimentos" xr:uid="{1B0F60BC-B05B-4D1B-A0D3-77F2067B39E0}"/>
    <hyperlink ref="L137:M137" location="Logística!A339" display="Logística" xr:uid="{56B8055F-EDAE-4CA6-8139-8CCCEF94F445}"/>
    <hyperlink ref="L138:M138" location="'Grupo CSN'!A588" display="Grupo CSN" xr:uid="{380F746C-3028-4339-A020-2C2D2C5ECD98}"/>
    <hyperlink ref="L139:M139" location="Siderurgia!A616" display="Siderurgia" xr:uid="{495352BE-5F86-4F50-8CF8-C176956FA6DF}"/>
    <hyperlink ref="L140:M140" location="Mineração!A616" display="Mineração" xr:uid="{8BDB8FA1-28EC-48CE-91C3-D98C437B0F8B}"/>
    <hyperlink ref="L141:M141" location="Cimentos!A451" display="Cimentos" xr:uid="{89DC0880-F7D5-4BB5-AC95-4A97B7FDD069}"/>
    <hyperlink ref="L142:M142" location="Logística!A351" display="Logística" xr:uid="{EB0E8379-55EA-4CB9-929C-D99AA6752645}"/>
    <hyperlink ref="L143:M143" location="'Grupo CSN'!A610" display="Grupo CSN" xr:uid="{3DE19935-A1EA-4C72-94E6-54D78ECC7F1D}"/>
    <hyperlink ref="L144:M144" location="Siderurgia!A634" display="Siderurgia" xr:uid="{D757B04A-3429-411A-84EA-99AED405406B}"/>
    <hyperlink ref="L145:M145" location="Mineração!A634" display="Mineração" xr:uid="{7607624B-4758-4D70-AC99-D53488D4D909}"/>
    <hyperlink ref="L146:M146" location="Cimentos!A468" display="Cimentos" xr:uid="{DBB3D6F6-17B1-46DA-B0DA-B048F7FDAF8B}"/>
    <hyperlink ref="L147:M147" location="Logística!A363" display="Logística" xr:uid="{A8B33405-8696-42BA-96A9-859141EC2C81}"/>
    <hyperlink ref="L148:M148" location="'Grupo CSN'!A621" display="Grupo CSN" xr:uid="{EAC9F7C8-649D-4B12-937A-5DD4493D71D7}"/>
    <hyperlink ref="L149:M149" location="Siderurgia!A657" display="Siderurgia" xr:uid="{589BCFD0-9254-45B5-BDE0-C6209B46A2CD}"/>
    <hyperlink ref="L150:M150" location="Mineração!A660" display="Mineração" xr:uid="{BB4AC75F-9422-490E-818A-C4D3DC412E96}"/>
    <hyperlink ref="L151:M151" location="Cimentos!A492" display="Cimentos" xr:uid="{B3319163-8CDD-43D2-9ED2-B21E19F530A8}"/>
    <hyperlink ref="L152:M152" location="'Grupo CSN'!A637" display="Grupo CSN" xr:uid="{637C93B9-92A8-4E30-9218-D2B9E1B628C6}"/>
    <hyperlink ref="L153:M153" location="Siderurgia!A671" display="Siderurgia" xr:uid="{5CF80A4E-5963-43EA-B081-B4AE6BC6B8B2}"/>
    <hyperlink ref="L154:M154" location="Mineração!A682" display="Mineração" xr:uid="{1F423781-AAAE-44A4-80D7-A8F38B9248D8}"/>
    <hyperlink ref="L155:M155" location="Cimentos!A508" display="Cimentos" xr:uid="{1CE7C636-52D7-4658-AA66-DB32D2C7E10B}"/>
    <hyperlink ref="L156:M156" location="Logística!A373" display="Logística" xr:uid="{29893641-DC31-4786-BBCE-120C740FE9E5}"/>
    <hyperlink ref="L157:M157" location="Energia!A188" display="Energia" xr:uid="{1EE125D6-9A42-4ECC-9F99-AFD509DCD348}"/>
    <hyperlink ref="L158:M158" location="'Grupo CSN'!A668" display="Grupo CSN" xr:uid="{D25B24E3-FA19-4D97-A87C-ABECEB990A26}"/>
    <hyperlink ref="L159:M159" location="Siderurgia!A699" display="Siderurgia" xr:uid="{035E8508-7FCD-48B6-AA68-F3AC2FB2FDEC}"/>
    <hyperlink ref="L160:M160" location="Mineração!A703" display="Mineração" xr:uid="{9A772DFD-1D58-4F01-8A04-D905EAE1F34C}"/>
    <hyperlink ref="L161:M161" location="Cimentos!A533" display="Cimentos" xr:uid="{3AA51528-C663-4CC8-BB20-6948F1CEE77C}"/>
    <hyperlink ref="L162:M162" location="Logística!A394" display="Logística" xr:uid="{27DF24D1-E943-4366-9EA9-9F18CD0E07D7}"/>
    <hyperlink ref="L163:M163" location="Energia!A207" display="Energia" xr:uid="{7669D046-982E-4C62-B1D0-CCD28FAC9638}"/>
    <hyperlink ref="L164:M164" location="'Grupo CSN'!A691" display="Grupo CSN" xr:uid="{1EA9150D-5E1C-4CF3-AA38-0CFFC0C2CEDD}"/>
    <hyperlink ref="L165:M165" location="Siderurgia!A721" display="Siderurgia" xr:uid="{C2DA203F-4889-48A5-8333-98C99875E438}"/>
    <hyperlink ref="L166:M166" location="Mineração!A722" display="Mineração" xr:uid="{40BFE746-DA04-49B1-8E33-716D2ECDB14F}"/>
    <hyperlink ref="L167:M167" location="Cimentos!A554" display="Cimentos" xr:uid="{EF7618B5-3217-40BB-A187-9A8B424A9E7F}"/>
    <hyperlink ref="L168:M168" location="Logística!A414" display="Logística" xr:uid="{6E44545D-A55A-4DB4-B802-EE729800F669}"/>
    <hyperlink ref="L169:M169" location="Energia!A223" display="Energia" xr:uid="{80497A67-8D88-4293-BCB4-4DFE44CFD876}"/>
    <hyperlink ref="L198:M198" location="Siderurgia!A756" display="Siderurgia" xr:uid="{F8D71DF5-A118-4168-BC20-BF522765BFFC}"/>
    <hyperlink ref="L199:M199" location="Mineração!A805" display="Mineração" xr:uid="{BBF5696C-A68A-4365-8514-A8E85E58C008}"/>
    <hyperlink ref="L200:M200" location="Cimentos!A592" display="Cimentos" xr:uid="{E5525344-90F5-4A44-A87E-4580AD49BE62}"/>
    <hyperlink ref="L201:M201" location="Logística!A440" display="Logística" xr:uid="{6A12248F-3DB0-4AEA-B3D1-236A52F52A26}"/>
    <hyperlink ref="L202:M202" location="Energia!A246" display="Energia" xr:uid="{07B3760A-1520-4BDB-A957-B689A41F8E6A}"/>
    <hyperlink ref="L203:M203" location="'Grupo CSN'!A717" display="Grupo CSN" xr:uid="{956292BC-EFDA-4F0C-8793-4A8AD01E1981}"/>
    <hyperlink ref="L204:M204" location="Siderurgia!A765" display="Siderurgia" xr:uid="{60E4D095-777C-4214-BC29-463F7333FBE6}"/>
    <hyperlink ref="L205:M205" location="Mineração!A817" display="Mineração" xr:uid="{08E55485-52A6-4458-BA0D-8526CED667BD}"/>
    <hyperlink ref="L206:M206" location="Cimentos!A610" display="Cimentos" xr:uid="{45727666-2479-4835-A0A7-1A82A393C6D1}"/>
    <hyperlink ref="L207:M207" location="Logística!A452" display="Logística" xr:uid="{CD763B68-AADF-4580-9B70-C3283F8E65C1}"/>
    <hyperlink ref="L208:M208" location="Energia!A256" display="Energia" xr:uid="{CA4BBE04-D218-4925-8A94-4C8D1A6393BF}"/>
    <hyperlink ref="L209:M210" location="'Grupo CSN'!A730" display="Grupo CSN" xr:uid="{BE990AB9-BEDE-4A66-929A-3D0BC193C0E5}"/>
    <hyperlink ref="L67:M67" location="'Grupo CSN'!A454" display="Grupo CSN" xr:uid="{173DF42B-CF12-44A8-95FD-1A42D6021BD7}"/>
    <hyperlink ref="L68:M68" location="Siderurgia!A426" display="Siderurgia" xr:uid="{CD8BE359-14FA-4B4C-986B-69354EFFEF4A}"/>
    <hyperlink ref="L69:M69" location="Mineração!A448" display="Mineração" xr:uid="{F2ECF9E8-2A68-44BC-93C1-6461F90769FE}"/>
    <hyperlink ref="L70:M70" location="Cimentos!A295" display="Cimentos" xr:uid="{56D6E7EC-8E3C-4DEE-A118-F8E5E9298D12}"/>
    <hyperlink ref="L71:M71" location="Logística!A256" display="Logística" xr:uid="{7069B0A7-1466-48BD-BCFB-05A80EFEC772}"/>
  </hyperlinks>
  <pageMargins left="0.25" right="0.25"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D0E3-1CE0-4B9E-82E4-48D1E56026D7}">
  <dimension ref="A1:M287"/>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14.7109375" style="1" customWidth="1"/>
    <col min="15" max="16384" width="8.78515625" style="1"/>
  </cols>
  <sheetData>
    <row r="1" spans="1:13"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715</v>
      </c>
    </row>
    <row r="6" spans="1:13" s="4" customFormat="1" ht="15" x14ac:dyDescent="0.25">
      <c r="B6" s="1390" t="s">
        <v>888</v>
      </c>
      <c r="C6" s="1390"/>
      <c r="D6" s="1390"/>
      <c r="E6" s="1390"/>
      <c r="F6" s="1390"/>
      <c r="G6" s="1390"/>
      <c r="H6" s="1390"/>
      <c r="I6" s="1390"/>
      <c r="J6" s="1390"/>
      <c r="K6" s="1390"/>
      <c r="L6" s="1390"/>
      <c r="M6" s="1390"/>
    </row>
    <row r="7" spans="1:13" s="4" customFormat="1" ht="15" x14ac:dyDescent="0.25">
      <c r="B7" s="1390"/>
      <c r="C7" s="1390"/>
      <c r="D7" s="1390"/>
      <c r="E7" s="1390"/>
      <c r="F7" s="1390"/>
      <c r="G7" s="1390"/>
      <c r="H7" s="1390"/>
      <c r="I7" s="1390"/>
      <c r="J7" s="1390"/>
      <c r="K7" s="1390"/>
      <c r="L7" s="1390"/>
      <c r="M7" s="1390"/>
    </row>
    <row r="8" spans="1:13" s="4" customFormat="1" ht="15" x14ac:dyDescent="0.3">
      <c r="B8" s="1391" t="s">
        <v>879</v>
      </c>
      <c r="C8" s="1391"/>
      <c r="D8" s="1391"/>
      <c r="E8" s="1391"/>
      <c r="F8" s="1391"/>
      <c r="G8" s="507"/>
      <c r="H8" s="507"/>
      <c r="I8" s="507"/>
      <c r="J8" s="507"/>
      <c r="K8" s="507"/>
      <c r="L8" s="507"/>
      <c r="M8" s="507"/>
    </row>
    <row r="9" spans="1:13" s="4" customFormat="1" ht="15" x14ac:dyDescent="0.25">
      <c r="B9" s="1391" t="s">
        <v>697</v>
      </c>
      <c r="C9" s="1391"/>
      <c r="D9" s="1391"/>
      <c r="E9" s="1391"/>
      <c r="F9" s="1391"/>
    </row>
    <row r="10" spans="1:13" s="4" customFormat="1" ht="15" x14ac:dyDescent="0.25">
      <c r="B10" s="1391" t="s">
        <v>869</v>
      </c>
      <c r="C10" s="1391"/>
      <c r="D10" s="1391"/>
      <c r="E10" s="1391"/>
      <c r="F10" s="1391"/>
    </row>
    <row r="11" spans="1:13" s="4" customFormat="1" ht="15" x14ac:dyDescent="0.25">
      <c r="B11" s="1391" t="s">
        <v>870</v>
      </c>
      <c r="C11" s="1391"/>
      <c r="D11" s="1391"/>
      <c r="E11" s="1391"/>
      <c r="F11" s="1391"/>
    </row>
    <row r="12" spans="1:13" s="4" customFormat="1" ht="15" x14ac:dyDescent="0.25"/>
    <row r="13" spans="1:13" s="4" customFormat="1" ht="15" x14ac:dyDescent="0.25"/>
    <row r="14" spans="1:13" s="4" customFormat="1" ht="15.5" thickBot="1" x14ac:dyDescent="0.3">
      <c r="B14" s="854" t="s">
        <v>863</v>
      </c>
      <c r="C14" s="854"/>
      <c r="D14" s="869"/>
      <c r="E14" s="787" t="s">
        <v>862</v>
      </c>
      <c r="F14" s="854"/>
      <c r="G14" s="854"/>
      <c r="H14" s="854"/>
      <c r="I14" s="854"/>
      <c r="J14" s="854"/>
      <c r="K14" s="854"/>
      <c r="L14" s="854"/>
      <c r="M14" s="854"/>
    </row>
    <row r="15" spans="1:13" s="4" customFormat="1" ht="15.5" thickTop="1" x14ac:dyDescent="0.25">
      <c r="B15" s="852" t="s">
        <v>861</v>
      </c>
      <c r="C15" s="852"/>
      <c r="D15" s="852"/>
      <c r="E15" s="852"/>
      <c r="F15" s="852"/>
      <c r="G15" s="852"/>
      <c r="H15" s="852"/>
      <c r="I15" s="852"/>
      <c r="J15" s="852"/>
      <c r="K15" s="852"/>
      <c r="L15" s="852"/>
      <c r="M15" s="852"/>
    </row>
    <row r="16" spans="1:13" s="4" customFormat="1" ht="15" x14ac:dyDescent="0.25">
      <c r="B16" s="1387" t="s">
        <v>864</v>
      </c>
      <c r="C16" s="1387"/>
      <c r="D16" s="1388"/>
      <c r="E16" s="1389" t="s">
        <v>1117</v>
      </c>
      <c r="F16" s="1387"/>
      <c r="G16" s="1387"/>
      <c r="H16" s="1387"/>
      <c r="I16" s="1387"/>
      <c r="J16" s="1387"/>
      <c r="K16" s="1387"/>
      <c r="L16" s="1387"/>
      <c r="M16" s="1387"/>
    </row>
    <row r="17" spans="2:13" s="4" customFormat="1" ht="15" x14ac:dyDescent="0.25">
      <c r="B17" s="735"/>
      <c r="C17" s="735"/>
      <c r="D17" s="1108"/>
      <c r="E17" s="1107"/>
      <c r="F17" s="735"/>
      <c r="G17" s="735"/>
      <c r="H17" s="735"/>
      <c r="I17" s="735"/>
      <c r="J17" s="735"/>
      <c r="K17" s="735"/>
      <c r="L17" s="735"/>
      <c r="M17" s="735"/>
    </row>
    <row r="18" spans="2:13" s="4" customFormat="1" ht="15" x14ac:dyDescent="0.25">
      <c r="B18" s="735"/>
      <c r="C18" s="735"/>
      <c r="D18" s="1108"/>
      <c r="E18" s="1107"/>
      <c r="F18" s="735"/>
      <c r="G18" s="735"/>
      <c r="H18" s="735"/>
      <c r="I18" s="735"/>
      <c r="J18" s="735"/>
      <c r="K18" s="735"/>
      <c r="L18" s="735"/>
      <c r="M18" s="735"/>
    </row>
    <row r="19" spans="2:13" s="4" customFormat="1" ht="15" x14ac:dyDescent="0.25">
      <c r="B19" s="735"/>
      <c r="C19" s="735"/>
      <c r="D19" s="1108"/>
      <c r="E19" s="1107"/>
      <c r="F19" s="735"/>
      <c r="G19" s="735"/>
      <c r="H19" s="735"/>
      <c r="I19" s="735"/>
      <c r="J19" s="735"/>
      <c r="K19" s="735"/>
      <c r="L19" s="735"/>
      <c r="M19" s="735"/>
    </row>
    <row r="20" spans="2:13" s="4" customFormat="1" ht="15" x14ac:dyDescent="0.25">
      <c r="B20" s="735"/>
      <c r="C20" s="735"/>
      <c r="D20" s="1108"/>
      <c r="E20" s="1107"/>
      <c r="F20" s="735"/>
      <c r="G20" s="735"/>
      <c r="H20" s="735"/>
      <c r="I20" s="735"/>
      <c r="J20" s="735"/>
      <c r="K20" s="735"/>
      <c r="L20" s="735"/>
      <c r="M20" s="735"/>
    </row>
    <row r="21" spans="2:13" s="4" customFormat="1" ht="15" x14ac:dyDescent="0.25">
      <c r="B21" s="735"/>
      <c r="C21" s="735"/>
      <c r="D21" s="1108"/>
      <c r="E21" s="1107"/>
      <c r="F21" s="735"/>
      <c r="G21" s="735"/>
      <c r="H21" s="735"/>
      <c r="I21" s="735"/>
      <c r="J21" s="735"/>
      <c r="K21" s="735"/>
      <c r="L21" s="735"/>
      <c r="M21" s="735"/>
    </row>
    <row r="22" spans="2:13" s="4" customFormat="1" ht="15" x14ac:dyDescent="0.25">
      <c r="B22" s="965"/>
      <c r="C22" s="965"/>
      <c r="D22" s="966"/>
      <c r="E22" s="1386"/>
      <c r="F22" s="965"/>
      <c r="G22" s="965"/>
      <c r="H22" s="965"/>
      <c r="I22" s="965"/>
      <c r="J22" s="965"/>
      <c r="K22" s="965"/>
      <c r="L22" s="965"/>
      <c r="M22" s="965"/>
    </row>
    <row r="23" spans="2:13" s="4" customFormat="1" ht="15" x14ac:dyDescent="0.25">
      <c r="B23" s="963" t="s">
        <v>876</v>
      </c>
      <c r="C23" s="963"/>
      <c r="D23" s="964"/>
      <c r="E23" s="1107" t="s">
        <v>1116</v>
      </c>
      <c r="F23" s="735"/>
      <c r="G23" s="735"/>
      <c r="H23" s="735"/>
      <c r="I23" s="735"/>
      <c r="J23" s="735"/>
      <c r="K23" s="735"/>
      <c r="L23" s="735"/>
      <c r="M23" s="735"/>
    </row>
    <row r="24" spans="2:13" s="4" customFormat="1" ht="15" x14ac:dyDescent="0.25">
      <c r="B24" s="735"/>
      <c r="C24" s="735"/>
      <c r="D24" s="1108"/>
      <c r="E24" s="1107"/>
      <c r="F24" s="735"/>
      <c r="G24" s="735"/>
      <c r="H24" s="735"/>
      <c r="I24" s="735"/>
      <c r="J24" s="735"/>
      <c r="K24" s="735"/>
      <c r="L24" s="735"/>
      <c r="M24" s="735"/>
    </row>
    <row r="25" spans="2:13" s="4" customFormat="1" ht="15" x14ac:dyDescent="0.25">
      <c r="B25" s="735"/>
      <c r="C25" s="735"/>
      <c r="D25" s="1108"/>
      <c r="E25" s="1107"/>
      <c r="F25" s="735"/>
      <c r="G25" s="735"/>
      <c r="H25" s="735"/>
      <c r="I25" s="735"/>
      <c r="J25" s="735"/>
      <c r="K25" s="735"/>
      <c r="L25" s="735"/>
      <c r="M25" s="735"/>
    </row>
    <row r="26" spans="2:13" s="4" customFormat="1" ht="15" x14ac:dyDescent="0.25">
      <c r="B26" s="735"/>
      <c r="C26" s="735"/>
      <c r="D26" s="1108"/>
      <c r="E26" s="1107"/>
      <c r="F26" s="735"/>
      <c r="G26" s="735"/>
      <c r="H26" s="735"/>
      <c r="I26" s="735"/>
      <c r="J26" s="735"/>
      <c r="K26" s="735"/>
      <c r="L26" s="735"/>
      <c r="M26" s="735"/>
    </row>
    <row r="27" spans="2:13" s="4" customFormat="1" ht="15" x14ac:dyDescent="0.25">
      <c r="B27" s="735"/>
      <c r="C27" s="735"/>
      <c r="D27" s="1108"/>
      <c r="E27" s="1107"/>
      <c r="F27" s="735"/>
      <c r="G27" s="735"/>
      <c r="H27" s="735"/>
      <c r="I27" s="735"/>
      <c r="J27" s="735"/>
      <c r="K27" s="735"/>
      <c r="L27" s="735"/>
      <c r="M27" s="735"/>
    </row>
    <row r="28" spans="2:13" s="4" customFormat="1" ht="15" x14ac:dyDescent="0.25">
      <c r="B28" s="735"/>
      <c r="C28" s="735"/>
      <c r="D28" s="1108"/>
      <c r="E28" s="1107"/>
      <c r="F28" s="735"/>
      <c r="G28" s="735"/>
      <c r="H28" s="735"/>
      <c r="I28" s="735"/>
      <c r="J28" s="735"/>
      <c r="K28" s="735"/>
      <c r="L28" s="735"/>
      <c r="M28" s="735"/>
    </row>
    <row r="29" spans="2:13" s="4" customFormat="1" ht="15" x14ac:dyDescent="0.25">
      <c r="B29" s="735"/>
      <c r="C29" s="735"/>
      <c r="D29" s="1108"/>
      <c r="E29" s="1107"/>
      <c r="F29" s="735"/>
      <c r="G29" s="735"/>
      <c r="H29" s="735"/>
      <c r="I29" s="735"/>
      <c r="J29" s="735"/>
      <c r="K29" s="735"/>
      <c r="L29" s="735"/>
      <c r="M29" s="735"/>
    </row>
    <row r="30" spans="2:13" s="4" customFormat="1" ht="15" x14ac:dyDescent="0.25">
      <c r="B30" s="735"/>
      <c r="C30" s="735"/>
      <c r="D30" s="1108"/>
      <c r="E30" s="1107"/>
      <c r="F30" s="735"/>
      <c r="G30" s="735"/>
      <c r="H30" s="735"/>
      <c r="I30" s="735"/>
      <c r="J30" s="735"/>
      <c r="K30" s="735"/>
      <c r="L30" s="735"/>
      <c r="M30" s="735"/>
    </row>
    <row r="31" spans="2:13" s="4" customFormat="1" ht="15" x14ac:dyDescent="0.25">
      <c r="B31" s="735"/>
      <c r="C31" s="735"/>
      <c r="D31" s="1108"/>
      <c r="E31" s="1107"/>
      <c r="F31" s="735"/>
      <c r="G31" s="735"/>
      <c r="H31" s="735"/>
      <c r="I31" s="735"/>
      <c r="J31" s="735"/>
      <c r="K31" s="735"/>
      <c r="L31" s="735"/>
      <c r="M31" s="735"/>
    </row>
    <row r="32" spans="2:13" s="4" customFormat="1" ht="15" x14ac:dyDescent="0.25">
      <c r="B32" s="735"/>
      <c r="C32" s="735"/>
      <c r="D32" s="1108"/>
      <c r="E32" s="1107"/>
      <c r="F32" s="735"/>
      <c r="G32" s="735"/>
      <c r="H32" s="735"/>
      <c r="I32" s="735"/>
      <c r="J32" s="735"/>
      <c r="K32" s="735"/>
      <c r="L32" s="735"/>
      <c r="M32" s="735"/>
    </row>
    <row r="33" spans="2:13" s="4" customFormat="1" ht="15" x14ac:dyDescent="0.25">
      <c r="B33" s="1110"/>
      <c r="C33" s="1110"/>
      <c r="D33" s="857"/>
      <c r="E33" s="1109"/>
      <c r="F33" s="1110"/>
      <c r="G33" s="1110"/>
      <c r="H33" s="1110"/>
      <c r="I33" s="1110"/>
      <c r="J33" s="1110"/>
      <c r="K33" s="1110"/>
      <c r="L33" s="1110"/>
      <c r="M33" s="1110"/>
    </row>
    <row r="34" spans="2:13" s="4" customFormat="1" ht="15" x14ac:dyDescent="0.25">
      <c r="B34" s="780" t="s">
        <v>866</v>
      </c>
      <c r="C34" s="780"/>
      <c r="D34" s="780"/>
      <c r="E34" s="780"/>
      <c r="F34" s="780"/>
      <c r="G34" s="780"/>
      <c r="H34" s="780"/>
      <c r="I34" s="780"/>
      <c r="J34" s="780"/>
      <c r="K34" s="780"/>
      <c r="L34" s="780"/>
      <c r="M34" s="780"/>
    </row>
    <row r="35" spans="2:13" s="4" customFormat="1" ht="15" x14ac:dyDescent="0.25">
      <c r="B35" s="862" t="s">
        <v>867</v>
      </c>
      <c r="C35" s="1007"/>
      <c r="D35" s="1007"/>
      <c r="E35" s="1007" t="s">
        <v>1123</v>
      </c>
      <c r="F35" s="1007"/>
      <c r="G35" s="1007"/>
      <c r="H35" s="1007"/>
      <c r="I35" s="1007"/>
      <c r="J35" s="1007"/>
      <c r="K35" s="1007"/>
      <c r="L35" s="1007"/>
      <c r="M35" s="1008"/>
    </row>
    <row r="36" spans="2:13" s="4" customFormat="1" ht="15" x14ac:dyDescent="0.25">
      <c r="B36" s="772"/>
      <c r="C36" s="1003"/>
      <c r="D36" s="1003"/>
      <c r="E36" s="1003"/>
      <c r="F36" s="1003"/>
      <c r="G36" s="1003"/>
      <c r="H36" s="1003"/>
      <c r="I36" s="1003"/>
      <c r="J36" s="1003"/>
      <c r="K36" s="1003"/>
      <c r="L36" s="1003"/>
      <c r="M36" s="1004"/>
    </row>
    <row r="37" spans="2:13" s="4" customFormat="1" ht="15" x14ac:dyDescent="0.25">
      <c r="B37" s="772"/>
      <c r="C37" s="1003"/>
      <c r="D37" s="1003"/>
      <c r="E37" s="1003"/>
      <c r="F37" s="1003"/>
      <c r="G37" s="1003"/>
      <c r="H37" s="1003"/>
      <c r="I37" s="1003"/>
      <c r="J37" s="1003"/>
      <c r="K37" s="1003"/>
      <c r="L37" s="1003"/>
      <c r="M37" s="1004"/>
    </row>
    <row r="38" spans="2:13" s="4" customFormat="1" ht="15" x14ac:dyDescent="0.25">
      <c r="B38" s="772"/>
      <c r="C38" s="1003"/>
      <c r="D38" s="1003"/>
      <c r="E38" s="1003"/>
      <c r="F38" s="1003"/>
      <c r="G38" s="1003"/>
      <c r="H38" s="1003"/>
      <c r="I38" s="1003"/>
      <c r="J38" s="1003"/>
      <c r="K38" s="1003"/>
      <c r="L38" s="1003"/>
      <c r="M38" s="1004"/>
    </row>
    <row r="39" spans="2:13" s="4" customFormat="1" ht="15" x14ac:dyDescent="0.25">
      <c r="B39" s="772"/>
      <c r="C39" s="1003"/>
      <c r="D39" s="1003"/>
      <c r="E39" s="1003"/>
      <c r="F39" s="1003"/>
      <c r="G39" s="1003"/>
      <c r="H39" s="1003"/>
      <c r="I39" s="1003"/>
      <c r="J39" s="1003"/>
      <c r="K39" s="1003"/>
      <c r="L39" s="1003"/>
      <c r="M39" s="1004"/>
    </row>
    <row r="40" spans="2:13" s="4" customFormat="1" ht="15" x14ac:dyDescent="0.25">
      <c r="B40" s="772"/>
      <c r="C40" s="1003"/>
      <c r="D40" s="1003"/>
      <c r="E40" s="1003"/>
      <c r="F40" s="1003"/>
      <c r="G40" s="1003"/>
      <c r="H40" s="1003"/>
      <c r="I40" s="1003"/>
      <c r="J40" s="1003"/>
      <c r="K40" s="1003"/>
      <c r="L40" s="1003"/>
      <c r="M40" s="1004"/>
    </row>
    <row r="41" spans="2:13" s="4" customFormat="1" ht="15" x14ac:dyDescent="0.25">
      <c r="B41" s="772"/>
      <c r="C41" s="1003"/>
      <c r="D41" s="1003"/>
      <c r="E41" s="1003"/>
      <c r="F41" s="1003"/>
      <c r="G41" s="1003"/>
      <c r="H41" s="1003"/>
      <c r="I41" s="1003"/>
      <c r="J41" s="1003"/>
      <c r="K41" s="1003"/>
      <c r="L41" s="1003"/>
      <c r="M41" s="1004"/>
    </row>
    <row r="42" spans="2:13" s="4" customFormat="1" ht="15" x14ac:dyDescent="0.25">
      <c r="B42" s="772"/>
      <c r="C42" s="1003"/>
      <c r="D42" s="1003"/>
      <c r="E42" s="1003"/>
      <c r="F42" s="1003"/>
      <c r="G42" s="1003"/>
      <c r="H42" s="1003"/>
      <c r="I42" s="1003"/>
      <c r="J42" s="1003"/>
      <c r="K42" s="1003"/>
      <c r="L42" s="1003"/>
      <c r="M42" s="1004"/>
    </row>
    <row r="43" spans="2:13" s="4" customFormat="1" ht="15" x14ac:dyDescent="0.25">
      <c r="B43" s="772"/>
      <c r="C43" s="1003"/>
      <c r="D43" s="1003"/>
      <c r="E43" s="1003"/>
      <c r="F43" s="1003"/>
      <c r="G43" s="1003"/>
      <c r="H43" s="1003"/>
      <c r="I43" s="1003"/>
      <c r="J43" s="1003"/>
      <c r="K43" s="1003"/>
      <c r="L43" s="1003"/>
      <c r="M43" s="1004"/>
    </row>
    <row r="44" spans="2:13" s="4" customFormat="1" ht="15" x14ac:dyDescent="0.25">
      <c r="B44" s="772"/>
      <c r="C44" s="1003"/>
      <c r="D44" s="1003"/>
      <c r="E44" s="1003"/>
      <c r="F44" s="1003"/>
      <c r="G44" s="1003"/>
      <c r="H44" s="1003"/>
      <c r="I44" s="1003"/>
      <c r="J44" s="1003"/>
      <c r="K44" s="1003"/>
      <c r="L44" s="1003"/>
      <c r="M44" s="1004"/>
    </row>
    <row r="45" spans="2:13" s="4" customFormat="1" ht="15" x14ac:dyDescent="0.25">
      <c r="B45" s="772"/>
      <c r="C45" s="1003"/>
      <c r="D45" s="1003"/>
      <c r="E45" s="1003"/>
      <c r="F45" s="1003"/>
      <c r="G45" s="1003"/>
      <c r="H45" s="1003"/>
      <c r="I45" s="1003"/>
      <c r="J45" s="1003"/>
      <c r="K45" s="1003"/>
      <c r="L45" s="1003"/>
      <c r="M45" s="1004"/>
    </row>
    <row r="46" spans="2:13" s="4" customFormat="1" ht="15" x14ac:dyDescent="0.25">
      <c r="B46" s="772"/>
      <c r="C46" s="1003"/>
      <c r="D46" s="1003"/>
      <c r="E46" s="1003"/>
      <c r="F46" s="1003"/>
      <c r="G46" s="1003"/>
      <c r="H46" s="1003"/>
      <c r="I46" s="1003"/>
      <c r="J46" s="1003"/>
      <c r="K46" s="1003"/>
      <c r="L46" s="1003"/>
      <c r="M46" s="1004"/>
    </row>
    <row r="47" spans="2:13" s="4" customFormat="1" ht="15" x14ac:dyDescent="0.25">
      <c r="B47" s="772"/>
      <c r="C47" s="1003"/>
      <c r="D47" s="1003"/>
      <c r="E47" s="1003"/>
      <c r="F47" s="1003"/>
      <c r="G47" s="1003"/>
      <c r="H47" s="1003"/>
      <c r="I47" s="1003"/>
      <c r="J47" s="1003"/>
      <c r="K47" s="1003"/>
      <c r="L47" s="1003"/>
      <c r="M47" s="1004"/>
    </row>
    <row r="48" spans="2:13" s="4" customFormat="1" ht="15" x14ac:dyDescent="0.25">
      <c r="B48" s="772"/>
      <c r="C48" s="1003"/>
      <c r="D48" s="1003"/>
      <c r="E48" s="1003"/>
      <c r="F48" s="1003"/>
      <c r="G48" s="1003"/>
      <c r="H48" s="1003"/>
      <c r="I48" s="1003"/>
      <c r="J48" s="1003"/>
      <c r="K48" s="1003"/>
      <c r="L48" s="1003"/>
      <c r="M48" s="1004"/>
    </row>
    <row r="49" spans="2:13" s="4" customFormat="1" ht="15" x14ac:dyDescent="0.25">
      <c r="B49" s="772"/>
      <c r="C49" s="1003"/>
      <c r="D49" s="1003"/>
      <c r="E49" s="1003"/>
      <c r="F49" s="1003"/>
      <c r="G49" s="1003"/>
      <c r="H49" s="1003"/>
      <c r="I49" s="1003"/>
      <c r="J49" s="1003"/>
      <c r="K49" s="1003"/>
      <c r="L49" s="1003"/>
      <c r="M49" s="1004"/>
    </row>
    <row r="50" spans="2:13" s="4" customFormat="1" ht="15" x14ac:dyDescent="0.25">
      <c r="B50" s="772"/>
      <c r="C50" s="1003"/>
      <c r="D50" s="1003"/>
      <c r="E50" s="1003"/>
      <c r="F50" s="1003"/>
      <c r="G50" s="1003"/>
      <c r="H50" s="1003"/>
      <c r="I50" s="1003"/>
      <c r="J50" s="1003"/>
      <c r="K50" s="1003"/>
      <c r="L50" s="1003"/>
      <c r="M50" s="1004"/>
    </row>
    <row r="51" spans="2:13" s="4" customFormat="1" ht="15" x14ac:dyDescent="0.25">
      <c r="B51" s="772"/>
      <c r="C51" s="1003"/>
      <c r="D51" s="1003"/>
      <c r="E51" s="1003"/>
      <c r="F51" s="1003"/>
      <c r="G51" s="1003"/>
      <c r="H51" s="1003"/>
      <c r="I51" s="1003"/>
      <c r="J51" s="1003"/>
      <c r="K51" s="1003"/>
      <c r="L51" s="1003"/>
      <c r="M51" s="1004"/>
    </row>
    <row r="52" spans="2:13" s="4" customFormat="1" ht="15" x14ac:dyDescent="0.25">
      <c r="B52" s="772"/>
      <c r="C52" s="1003"/>
      <c r="D52" s="1003"/>
      <c r="E52" s="1003"/>
      <c r="F52" s="1003"/>
      <c r="G52" s="1003"/>
      <c r="H52" s="1003"/>
      <c r="I52" s="1003"/>
      <c r="J52" s="1003"/>
      <c r="K52" s="1003"/>
      <c r="L52" s="1003"/>
      <c r="M52" s="1004"/>
    </row>
    <row r="53" spans="2:13" s="4" customFormat="1" ht="15" x14ac:dyDescent="0.25">
      <c r="B53" s="772" t="s">
        <v>868</v>
      </c>
      <c r="C53" s="1003"/>
      <c r="D53" s="1003"/>
      <c r="E53" s="1003" t="s">
        <v>1118</v>
      </c>
      <c r="F53" s="1003"/>
      <c r="G53" s="1003"/>
      <c r="H53" s="1003"/>
      <c r="I53" s="1003"/>
      <c r="J53" s="1003"/>
      <c r="K53" s="1003"/>
      <c r="L53" s="1003"/>
      <c r="M53" s="1004"/>
    </row>
    <row r="54" spans="2:13" s="4" customFormat="1" ht="15" x14ac:dyDescent="0.25">
      <c r="B54" s="772"/>
      <c r="C54" s="1003"/>
      <c r="D54" s="1003"/>
      <c r="E54" s="1003"/>
      <c r="F54" s="1003"/>
      <c r="G54" s="1003"/>
      <c r="H54" s="1003"/>
      <c r="I54" s="1003"/>
      <c r="J54" s="1003"/>
      <c r="K54" s="1003"/>
      <c r="L54" s="1003"/>
      <c r="M54" s="1004"/>
    </row>
    <row r="55" spans="2:13" s="4" customFormat="1" ht="15" x14ac:dyDescent="0.25">
      <c r="B55" s="772"/>
      <c r="C55" s="1003"/>
      <c r="D55" s="1003"/>
      <c r="E55" s="1003"/>
      <c r="F55" s="1003"/>
      <c r="G55" s="1003"/>
      <c r="H55" s="1003"/>
      <c r="I55" s="1003"/>
      <c r="J55" s="1003"/>
      <c r="K55" s="1003"/>
      <c r="L55" s="1003"/>
      <c r="M55" s="1004"/>
    </row>
    <row r="56" spans="2:13" s="4" customFormat="1" ht="15" x14ac:dyDescent="0.25">
      <c r="B56" s="772"/>
      <c r="C56" s="1003"/>
      <c r="D56" s="1003"/>
      <c r="E56" s="1003"/>
      <c r="F56" s="1003"/>
      <c r="G56" s="1003"/>
      <c r="H56" s="1003"/>
      <c r="I56" s="1003"/>
      <c r="J56" s="1003"/>
      <c r="K56" s="1003"/>
      <c r="L56" s="1003"/>
      <c r="M56" s="1004"/>
    </row>
    <row r="57" spans="2:13" s="4" customFormat="1" ht="15" x14ac:dyDescent="0.25">
      <c r="B57" s="772"/>
      <c r="C57" s="1003"/>
      <c r="D57" s="1003"/>
      <c r="E57" s="1003"/>
      <c r="F57" s="1003"/>
      <c r="G57" s="1003"/>
      <c r="H57" s="1003"/>
      <c r="I57" s="1003"/>
      <c r="J57" s="1003"/>
      <c r="K57" s="1003"/>
      <c r="L57" s="1003"/>
      <c r="M57" s="1004"/>
    </row>
    <row r="58" spans="2:13" s="4" customFormat="1" ht="15" x14ac:dyDescent="0.25">
      <c r="B58" s="772"/>
      <c r="C58" s="1003"/>
      <c r="D58" s="1003"/>
      <c r="E58" s="1003"/>
      <c r="F58" s="1003"/>
      <c r="G58" s="1003"/>
      <c r="H58" s="1003"/>
      <c r="I58" s="1003"/>
      <c r="J58" s="1003"/>
      <c r="K58" s="1003"/>
      <c r="L58" s="1003"/>
      <c r="M58" s="1004"/>
    </row>
    <row r="59" spans="2:13" s="4" customFormat="1" ht="15" x14ac:dyDescent="0.25">
      <c r="B59" s="772"/>
      <c r="C59" s="1003"/>
      <c r="D59" s="1003"/>
      <c r="E59" s="1003"/>
      <c r="F59" s="1003"/>
      <c r="G59" s="1003"/>
      <c r="H59" s="1003"/>
      <c r="I59" s="1003"/>
      <c r="J59" s="1003"/>
      <c r="K59" s="1003"/>
      <c r="L59" s="1003"/>
      <c r="M59" s="1004"/>
    </row>
    <row r="60" spans="2:13" s="4" customFormat="1" ht="15" x14ac:dyDescent="0.25">
      <c r="B60" s="772"/>
      <c r="C60" s="1003"/>
      <c r="D60" s="1003"/>
      <c r="E60" s="1003"/>
      <c r="F60" s="1003"/>
      <c r="G60" s="1003"/>
      <c r="H60" s="1003"/>
      <c r="I60" s="1003"/>
      <c r="J60" s="1003"/>
      <c r="K60" s="1003"/>
      <c r="L60" s="1003"/>
      <c r="M60" s="1004"/>
    </row>
    <row r="61" spans="2:13" s="4" customFormat="1" ht="15" x14ac:dyDescent="0.25">
      <c r="B61" s="772"/>
      <c r="C61" s="1003"/>
      <c r="D61" s="1003"/>
      <c r="E61" s="1003"/>
      <c r="F61" s="1003"/>
      <c r="G61" s="1003"/>
      <c r="H61" s="1003"/>
      <c r="I61" s="1003"/>
      <c r="J61" s="1003"/>
      <c r="K61" s="1003"/>
      <c r="L61" s="1003"/>
      <c r="M61" s="1004"/>
    </row>
    <row r="62" spans="2:13" s="4" customFormat="1" ht="15" x14ac:dyDescent="0.25">
      <c r="B62" s="772"/>
      <c r="C62" s="1003"/>
      <c r="D62" s="1003"/>
      <c r="E62" s="1003"/>
      <c r="F62" s="1003"/>
      <c r="G62" s="1003"/>
      <c r="H62" s="1003"/>
      <c r="I62" s="1003"/>
      <c r="J62" s="1003"/>
      <c r="K62" s="1003"/>
      <c r="L62" s="1003"/>
      <c r="M62" s="1004"/>
    </row>
    <row r="63" spans="2:13" s="4" customFormat="1" ht="15" x14ac:dyDescent="0.25">
      <c r="B63" s="772"/>
      <c r="C63" s="1003"/>
      <c r="D63" s="1003"/>
      <c r="E63" s="1003"/>
      <c r="F63" s="1003"/>
      <c r="G63" s="1003"/>
      <c r="H63" s="1003"/>
      <c r="I63" s="1003"/>
      <c r="J63" s="1003"/>
      <c r="K63" s="1003"/>
      <c r="L63" s="1003"/>
      <c r="M63" s="1004"/>
    </row>
    <row r="64" spans="2:13" s="4" customFormat="1" ht="15" x14ac:dyDescent="0.25">
      <c r="B64" s="772"/>
      <c r="C64" s="1003"/>
      <c r="D64" s="1003"/>
      <c r="E64" s="1003"/>
      <c r="F64" s="1003"/>
      <c r="G64" s="1003"/>
      <c r="H64" s="1003"/>
      <c r="I64" s="1003"/>
      <c r="J64" s="1003"/>
      <c r="K64" s="1003"/>
      <c r="L64" s="1003"/>
      <c r="M64" s="1004"/>
    </row>
    <row r="65" spans="2:13" s="4" customFormat="1" ht="15" x14ac:dyDescent="0.25">
      <c r="B65" s="772"/>
      <c r="C65" s="1003"/>
      <c r="D65" s="1003"/>
      <c r="E65" s="1003"/>
      <c r="F65" s="1003"/>
      <c r="G65" s="1003"/>
      <c r="H65" s="1003"/>
      <c r="I65" s="1003"/>
      <c r="J65" s="1003"/>
      <c r="K65" s="1003"/>
      <c r="L65" s="1003"/>
      <c r="M65" s="1004"/>
    </row>
    <row r="66" spans="2:13" s="4" customFormat="1" ht="15" x14ac:dyDescent="0.25">
      <c r="B66" s="772" t="s">
        <v>871</v>
      </c>
      <c r="C66" s="1003"/>
      <c r="D66" s="1003"/>
      <c r="E66" s="1003" t="s">
        <v>1119</v>
      </c>
      <c r="F66" s="1003"/>
      <c r="G66" s="1003"/>
      <c r="H66" s="1003"/>
      <c r="I66" s="1003"/>
      <c r="J66" s="1003"/>
      <c r="K66" s="1003"/>
      <c r="L66" s="1003"/>
      <c r="M66" s="1004"/>
    </row>
    <row r="67" spans="2:13" s="4" customFormat="1" ht="15" x14ac:dyDescent="0.25">
      <c r="B67" s="772"/>
      <c r="C67" s="1003"/>
      <c r="D67" s="1003"/>
      <c r="E67" s="1003"/>
      <c r="F67" s="1003"/>
      <c r="G67" s="1003"/>
      <c r="H67" s="1003"/>
      <c r="I67" s="1003"/>
      <c r="J67" s="1003"/>
      <c r="K67" s="1003"/>
      <c r="L67" s="1003"/>
      <c r="M67" s="1004"/>
    </row>
    <row r="68" spans="2:13" s="4" customFormat="1" ht="15" x14ac:dyDescent="0.25">
      <c r="B68" s="772"/>
      <c r="C68" s="1003"/>
      <c r="D68" s="1003"/>
      <c r="E68" s="1003"/>
      <c r="F68" s="1003"/>
      <c r="G68" s="1003"/>
      <c r="H68" s="1003"/>
      <c r="I68" s="1003"/>
      <c r="J68" s="1003"/>
      <c r="K68" s="1003"/>
      <c r="L68" s="1003"/>
      <c r="M68" s="1004"/>
    </row>
    <row r="69" spans="2:13" s="4" customFormat="1" ht="15" x14ac:dyDescent="0.25">
      <c r="B69" s="772"/>
      <c r="C69" s="1003"/>
      <c r="D69" s="1003"/>
      <c r="E69" s="1003"/>
      <c r="F69" s="1003"/>
      <c r="G69" s="1003"/>
      <c r="H69" s="1003"/>
      <c r="I69" s="1003"/>
      <c r="J69" s="1003"/>
      <c r="K69" s="1003"/>
      <c r="L69" s="1003"/>
      <c r="M69" s="1004"/>
    </row>
    <row r="70" spans="2:13" s="4" customFormat="1" ht="15" x14ac:dyDescent="0.25">
      <c r="B70" s="772"/>
      <c r="C70" s="1003"/>
      <c r="D70" s="1003"/>
      <c r="E70" s="1003"/>
      <c r="F70" s="1003"/>
      <c r="G70" s="1003"/>
      <c r="H70" s="1003"/>
      <c r="I70" s="1003"/>
      <c r="J70" s="1003"/>
      <c r="K70" s="1003"/>
      <c r="L70" s="1003"/>
      <c r="M70" s="1004"/>
    </row>
    <row r="71" spans="2:13" s="4" customFormat="1" ht="15" x14ac:dyDescent="0.25">
      <c r="B71" s="772"/>
      <c r="C71" s="1003"/>
      <c r="D71" s="1003"/>
      <c r="E71" s="1003"/>
      <c r="F71" s="1003"/>
      <c r="G71" s="1003"/>
      <c r="H71" s="1003"/>
      <c r="I71" s="1003"/>
      <c r="J71" s="1003"/>
      <c r="K71" s="1003"/>
      <c r="L71" s="1003"/>
      <c r="M71" s="1004"/>
    </row>
    <row r="72" spans="2:13" s="4" customFormat="1" ht="15" x14ac:dyDescent="0.25">
      <c r="B72" s="772"/>
      <c r="C72" s="1003"/>
      <c r="D72" s="1003"/>
      <c r="E72" s="1003"/>
      <c r="F72" s="1003"/>
      <c r="G72" s="1003"/>
      <c r="H72" s="1003"/>
      <c r="I72" s="1003"/>
      <c r="J72" s="1003"/>
      <c r="K72" s="1003"/>
      <c r="L72" s="1003"/>
      <c r="M72" s="1004"/>
    </row>
    <row r="73" spans="2:13" s="4" customFormat="1" ht="15" x14ac:dyDescent="0.25">
      <c r="B73" s="772"/>
      <c r="C73" s="1003"/>
      <c r="D73" s="1003"/>
      <c r="E73" s="1003"/>
      <c r="F73" s="1003"/>
      <c r="G73" s="1003"/>
      <c r="H73" s="1003"/>
      <c r="I73" s="1003"/>
      <c r="J73" s="1003"/>
      <c r="K73" s="1003"/>
      <c r="L73" s="1003"/>
      <c r="M73" s="1004"/>
    </row>
    <row r="74" spans="2:13" s="4" customFormat="1" ht="15" x14ac:dyDescent="0.25">
      <c r="B74" s="772"/>
      <c r="C74" s="1003"/>
      <c r="D74" s="1003"/>
      <c r="E74" s="1003"/>
      <c r="F74" s="1003"/>
      <c r="G74" s="1003"/>
      <c r="H74" s="1003"/>
      <c r="I74" s="1003"/>
      <c r="J74" s="1003"/>
      <c r="K74" s="1003"/>
      <c r="L74" s="1003"/>
      <c r="M74" s="1004"/>
    </row>
    <row r="75" spans="2:13" s="4" customFormat="1" ht="15" x14ac:dyDescent="0.25">
      <c r="B75" s="772"/>
      <c r="C75" s="1003"/>
      <c r="D75" s="1003"/>
      <c r="E75" s="1003"/>
      <c r="F75" s="1003"/>
      <c r="G75" s="1003"/>
      <c r="H75" s="1003"/>
      <c r="I75" s="1003"/>
      <c r="J75" s="1003"/>
      <c r="K75" s="1003"/>
      <c r="L75" s="1003"/>
      <c r="M75" s="1004"/>
    </row>
    <row r="76" spans="2:13" s="4" customFormat="1" ht="15" x14ac:dyDescent="0.25">
      <c r="B76" s="772"/>
      <c r="C76" s="1003"/>
      <c r="D76" s="1003"/>
      <c r="E76" s="1003"/>
      <c r="F76" s="1003"/>
      <c r="G76" s="1003"/>
      <c r="H76" s="1003"/>
      <c r="I76" s="1003"/>
      <c r="J76" s="1003"/>
      <c r="K76" s="1003"/>
      <c r="L76" s="1003"/>
      <c r="M76" s="1004"/>
    </row>
    <row r="77" spans="2:13" s="4" customFormat="1" ht="15" x14ac:dyDescent="0.25">
      <c r="B77" s="772"/>
      <c r="C77" s="1003"/>
      <c r="D77" s="1003"/>
      <c r="E77" s="1003"/>
      <c r="F77" s="1003"/>
      <c r="G77" s="1003"/>
      <c r="H77" s="1003"/>
      <c r="I77" s="1003"/>
      <c r="J77" s="1003"/>
      <c r="K77" s="1003"/>
      <c r="L77" s="1003"/>
      <c r="M77" s="1004"/>
    </row>
    <row r="78" spans="2:13" s="4" customFormat="1" ht="15" x14ac:dyDescent="0.25">
      <c r="B78" s="772"/>
      <c r="C78" s="1003"/>
      <c r="D78" s="1003"/>
      <c r="E78" s="1003"/>
      <c r="F78" s="1003"/>
      <c r="G78" s="1003"/>
      <c r="H78" s="1003"/>
      <c r="I78" s="1003"/>
      <c r="J78" s="1003"/>
      <c r="K78" s="1003"/>
      <c r="L78" s="1003"/>
      <c r="M78" s="1004"/>
    </row>
    <row r="79" spans="2:13" s="4" customFormat="1" ht="15" x14ac:dyDescent="0.25">
      <c r="B79" s="772"/>
      <c r="C79" s="1003"/>
      <c r="D79" s="1003"/>
      <c r="E79" s="1003"/>
      <c r="F79" s="1003"/>
      <c r="G79" s="1003"/>
      <c r="H79" s="1003"/>
      <c r="I79" s="1003"/>
      <c r="J79" s="1003"/>
      <c r="K79" s="1003"/>
      <c r="L79" s="1003"/>
      <c r="M79" s="1004"/>
    </row>
    <row r="80" spans="2:13" s="4" customFormat="1" ht="15" x14ac:dyDescent="0.25">
      <c r="B80" s="772"/>
      <c r="C80" s="1003"/>
      <c r="D80" s="1003"/>
      <c r="E80" s="1003"/>
      <c r="F80" s="1003"/>
      <c r="G80" s="1003"/>
      <c r="H80" s="1003"/>
      <c r="I80" s="1003"/>
      <c r="J80" s="1003"/>
      <c r="K80" s="1003"/>
      <c r="L80" s="1003"/>
      <c r="M80" s="1004"/>
    </row>
    <row r="81" spans="2:13" s="4" customFormat="1" ht="15" x14ac:dyDescent="0.25">
      <c r="B81" s="864"/>
      <c r="C81" s="1005"/>
      <c r="D81" s="1005"/>
      <c r="E81" s="1005"/>
      <c r="F81" s="1005"/>
      <c r="G81" s="1005"/>
      <c r="H81" s="1005"/>
      <c r="I81" s="1005"/>
      <c r="J81" s="1005"/>
      <c r="K81" s="1005"/>
      <c r="L81" s="1005"/>
      <c r="M81" s="1006"/>
    </row>
    <row r="82" spans="2:13" s="4" customFormat="1" ht="15" x14ac:dyDescent="0.25">
      <c r="B82" s="780" t="s">
        <v>872</v>
      </c>
      <c r="C82" s="780"/>
      <c r="D82" s="780"/>
      <c r="E82" s="780"/>
      <c r="F82" s="780"/>
      <c r="G82" s="780"/>
      <c r="H82" s="780"/>
      <c r="I82" s="780"/>
      <c r="J82" s="780"/>
      <c r="K82" s="780"/>
      <c r="L82" s="780"/>
      <c r="M82" s="780"/>
    </row>
    <row r="83" spans="2:13" s="4" customFormat="1" ht="15" x14ac:dyDescent="0.25">
      <c r="B83" s="862" t="s">
        <v>873</v>
      </c>
      <c r="C83" s="1007"/>
      <c r="D83" s="1007"/>
      <c r="E83" s="1007" t="s">
        <v>1124</v>
      </c>
      <c r="F83" s="1007"/>
      <c r="G83" s="1007"/>
      <c r="H83" s="1007"/>
      <c r="I83" s="1007"/>
      <c r="J83" s="1007"/>
      <c r="K83" s="1007"/>
      <c r="L83" s="1007"/>
      <c r="M83" s="1008"/>
    </row>
    <row r="84" spans="2:13" s="4" customFormat="1" ht="15" x14ac:dyDescent="0.25">
      <c r="B84" s="966"/>
      <c r="C84" s="1385"/>
      <c r="D84" s="1385"/>
      <c r="E84" s="1385"/>
      <c r="F84" s="1385"/>
      <c r="G84" s="1385"/>
      <c r="H84" s="1385"/>
      <c r="I84" s="1385"/>
      <c r="J84" s="1385"/>
      <c r="K84" s="1385"/>
      <c r="L84" s="1385"/>
      <c r="M84" s="1386"/>
    </row>
    <row r="85" spans="2:13" s="4" customFormat="1" ht="15" x14ac:dyDescent="0.25">
      <c r="B85" s="966"/>
      <c r="C85" s="1385"/>
      <c r="D85" s="1385"/>
      <c r="E85" s="1385"/>
      <c r="F85" s="1385"/>
      <c r="G85" s="1385"/>
      <c r="H85" s="1385"/>
      <c r="I85" s="1385"/>
      <c r="J85" s="1385"/>
      <c r="K85" s="1385"/>
      <c r="L85" s="1385"/>
      <c r="M85" s="1386"/>
    </row>
    <row r="86" spans="2:13" s="4" customFormat="1" ht="15" x14ac:dyDescent="0.25">
      <c r="B86" s="966"/>
      <c r="C86" s="1385"/>
      <c r="D86" s="1385"/>
      <c r="E86" s="1385"/>
      <c r="F86" s="1385"/>
      <c r="G86" s="1385"/>
      <c r="H86" s="1385"/>
      <c r="I86" s="1385"/>
      <c r="J86" s="1385"/>
      <c r="K86" s="1385"/>
      <c r="L86" s="1385"/>
      <c r="M86" s="1386"/>
    </row>
    <row r="87" spans="2:13" s="4" customFormat="1" ht="15" x14ac:dyDescent="0.25">
      <c r="B87" s="966"/>
      <c r="C87" s="1385"/>
      <c r="D87" s="1385"/>
      <c r="E87" s="1385"/>
      <c r="F87" s="1385"/>
      <c r="G87" s="1385"/>
      <c r="H87" s="1385"/>
      <c r="I87" s="1385"/>
      <c r="J87" s="1385"/>
      <c r="K87" s="1385"/>
      <c r="L87" s="1385"/>
      <c r="M87" s="1386"/>
    </row>
    <row r="88" spans="2:13" s="4" customFormat="1" ht="15" x14ac:dyDescent="0.25">
      <c r="B88" s="966"/>
      <c r="C88" s="1385"/>
      <c r="D88" s="1385"/>
      <c r="E88" s="1385"/>
      <c r="F88" s="1385"/>
      <c r="G88" s="1385"/>
      <c r="H88" s="1385"/>
      <c r="I88" s="1385"/>
      <c r="J88" s="1385"/>
      <c r="K88" s="1385"/>
      <c r="L88" s="1385"/>
      <c r="M88" s="1386"/>
    </row>
    <row r="89" spans="2:13" s="4" customFormat="1" ht="15" x14ac:dyDescent="0.25">
      <c r="B89" s="772"/>
      <c r="C89" s="1003"/>
      <c r="D89" s="1003"/>
      <c r="E89" s="1003"/>
      <c r="F89" s="1003"/>
      <c r="G89" s="1003"/>
      <c r="H89" s="1003"/>
      <c r="I89" s="1003"/>
      <c r="J89" s="1003"/>
      <c r="K89" s="1003"/>
      <c r="L89" s="1003"/>
      <c r="M89" s="1004"/>
    </row>
    <row r="90" spans="2:13" s="4" customFormat="1" ht="15" x14ac:dyDescent="0.25">
      <c r="B90" s="772"/>
      <c r="C90" s="1003"/>
      <c r="D90" s="1003"/>
      <c r="E90" s="1003"/>
      <c r="F90" s="1003"/>
      <c r="G90" s="1003"/>
      <c r="H90" s="1003"/>
      <c r="I90" s="1003"/>
      <c r="J90" s="1003"/>
      <c r="K90" s="1003"/>
      <c r="L90" s="1003"/>
      <c r="M90" s="1004"/>
    </row>
    <row r="91" spans="2:13" s="4" customFormat="1" ht="15" x14ac:dyDescent="0.25">
      <c r="B91" s="772"/>
      <c r="C91" s="1003"/>
      <c r="D91" s="1003"/>
      <c r="E91" s="1003"/>
      <c r="F91" s="1003"/>
      <c r="G91" s="1003"/>
      <c r="H91" s="1003"/>
      <c r="I91" s="1003"/>
      <c r="J91" s="1003"/>
      <c r="K91" s="1003"/>
      <c r="L91" s="1003"/>
      <c r="M91" s="1004"/>
    </row>
    <row r="92" spans="2:13" s="4" customFormat="1" ht="15" x14ac:dyDescent="0.25">
      <c r="B92" s="772" t="s">
        <v>874</v>
      </c>
      <c r="C92" s="1003"/>
      <c r="D92" s="1003"/>
      <c r="E92" s="1003" t="s">
        <v>1125</v>
      </c>
      <c r="F92" s="1003"/>
      <c r="G92" s="1003"/>
      <c r="H92" s="1003"/>
      <c r="I92" s="1003"/>
      <c r="J92" s="1003"/>
      <c r="K92" s="1003"/>
      <c r="L92" s="1003"/>
      <c r="M92" s="1004"/>
    </row>
    <row r="93" spans="2:13" s="4" customFormat="1" ht="15" x14ac:dyDescent="0.25">
      <c r="B93" s="772"/>
      <c r="C93" s="1003"/>
      <c r="D93" s="1003"/>
      <c r="E93" s="1003"/>
      <c r="F93" s="1003"/>
      <c r="G93" s="1003"/>
      <c r="H93" s="1003"/>
      <c r="I93" s="1003"/>
      <c r="J93" s="1003"/>
      <c r="K93" s="1003"/>
      <c r="L93" s="1003"/>
      <c r="M93" s="1004"/>
    </row>
    <row r="94" spans="2:13" s="4" customFormat="1" ht="15" x14ac:dyDescent="0.25">
      <c r="B94" s="772"/>
      <c r="C94" s="1003"/>
      <c r="D94" s="1003"/>
      <c r="E94" s="1003"/>
      <c r="F94" s="1003"/>
      <c r="G94" s="1003"/>
      <c r="H94" s="1003"/>
      <c r="I94" s="1003"/>
      <c r="J94" s="1003"/>
      <c r="K94" s="1003"/>
      <c r="L94" s="1003"/>
      <c r="M94" s="1004"/>
    </row>
    <row r="95" spans="2:13" s="4" customFormat="1" ht="15" x14ac:dyDescent="0.25">
      <c r="B95" s="772"/>
      <c r="C95" s="1003"/>
      <c r="D95" s="1003"/>
      <c r="E95" s="1003"/>
      <c r="F95" s="1003"/>
      <c r="G95" s="1003"/>
      <c r="H95" s="1003"/>
      <c r="I95" s="1003"/>
      <c r="J95" s="1003"/>
      <c r="K95" s="1003"/>
      <c r="L95" s="1003"/>
      <c r="M95" s="1004"/>
    </row>
    <row r="96" spans="2:13" s="4" customFormat="1" ht="15" x14ac:dyDescent="0.25">
      <c r="B96" s="772"/>
      <c r="C96" s="1003"/>
      <c r="D96" s="1003"/>
      <c r="E96" s="1003"/>
      <c r="F96" s="1003"/>
      <c r="G96" s="1003"/>
      <c r="H96" s="1003"/>
      <c r="I96" s="1003"/>
      <c r="J96" s="1003"/>
      <c r="K96" s="1003"/>
      <c r="L96" s="1003"/>
      <c r="M96" s="1004"/>
    </row>
    <row r="97" spans="2:13" s="4" customFormat="1" ht="15" x14ac:dyDescent="0.25">
      <c r="B97" s="772"/>
      <c r="C97" s="1003"/>
      <c r="D97" s="1003"/>
      <c r="E97" s="1003"/>
      <c r="F97" s="1003"/>
      <c r="G97" s="1003"/>
      <c r="H97" s="1003"/>
      <c r="I97" s="1003"/>
      <c r="J97" s="1003"/>
      <c r="K97" s="1003"/>
      <c r="L97" s="1003"/>
      <c r="M97" s="1004"/>
    </row>
    <row r="98" spans="2:13" s="4" customFormat="1" ht="15" x14ac:dyDescent="0.25">
      <c r="B98" s="772"/>
      <c r="C98" s="1003"/>
      <c r="D98" s="1003"/>
      <c r="E98" s="1003"/>
      <c r="F98" s="1003"/>
      <c r="G98" s="1003"/>
      <c r="H98" s="1003"/>
      <c r="I98" s="1003"/>
      <c r="J98" s="1003"/>
      <c r="K98" s="1003"/>
      <c r="L98" s="1003"/>
      <c r="M98" s="1004"/>
    </row>
    <row r="99" spans="2:13" s="4" customFormat="1" ht="15" x14ac:dyDescent="0.25">
      <c r="B99" s="772"/>
      <c r="C99" s="1003"/>
      <c r="D99" s="1003"/>
      <c r="E99" s="1003"/>
      <c r="F99" s="1003"/>
      <c r="G99" s="1003"/>
      <c r="H99" s="1003"/>
      <c r="I99" s="1003"/>
      <c r="J99" s="1003"/>
      <c r="K99" s="1003"/>
      <c r="L99" s="1003"/>
      <c r="M99" s="1004"/>
    </row>
    <row r="100" spans="2:13" s="4" customFormat="1" ht="15" x14ac:dyDescent="0.25">
      <c r="B100" s="772"/>
      <c r="C100" s="1003"/>
      <c r="D100" s="1003"/>
      <c r="E100" s="1003"/>
      <c r="F100" s="1003"/>
      <c r="G100" s="1003"/>
      <c r="H100" s="1003"/>
      <c r="I100" s="1003"/>
      <c r="J100" s="1003"/>
      <c r="K100" s="1003"/>
      <c r="L100" s="1003"/>
      <c r="M100" s="1004"/>
    </row>
    <row r="101" spans="2:13" s="4" customFormat="1" ht="15" x14ac:dyDescent="0.25">
      <c r="B101" s="772" t="s">
        <v>875</v>
      </c>
      <c r="C101" s="1003"/>
      <c r="D101" s="1003"/>
      <c r="E101" s="1003" t="s">
        <v>1126</v>
      </c>
      <c r="F101" s="1003"/>
      <c r="G101" s="1003"/>
      <c r="H101" s="1003"/>
      <c r="I101" s="1003"/>
      <c r="J101" s="1003"/>
      <c r="K101" s="1003"/>
      <c r="L101" s="1003"/>
      <c r="M101" s="1004"/>
    </row>
    <row r="102" spans="2:13" s="4" customFormat="1" ht="15" x14ac:dyDescent="0.25">
      <c r="B102" s="772"/>
      <c r="C102" s="1003"/>
      <c r="D102" s="1003"/>
      <c r="E102" s="1003"/>
      <c r="F102" s="1003"/>
      <c r="G102" s="1003"/>
      <c r="H102" s="1003"/>
      <c r="I102" s="1003"/>
      <c r="J102" s="1003"/>
      <c r="K102" s="1003"/>
      <c r="L102" s="1003"/>
      <c r="M102" s="1004"/>
    </row>
    <row r="103" spans="2:13" s="4" customFormat="1" ht="15" x14ac:dyDescent="0.25">
      <c r="B103" s="772"/>
      <c r="C103" s="1003"/>
      <c r="D103" s="1003"/>
      <c r="E103" s="1003"/>
      <c r="F103" s="1003"/>
      <c r="G103" s="1003"/>
      <c r="H103" s="1003"/>
      <c r="I103" s="1003"/>
      <c r="J103" s="1003"/>
      <c r="K103" s="1003"/>
      <c r="L103" s="1003"/>
      <c r="M103" s="1004"/>
    </row>
    <row r="104" spans="2:13" s="4" customFormat="1" ht="15" x14ac:dyDescent="0.25">
      <c r="B104" s="772"/>
      <c r="C104" s="1003"/>
      <c r="D104" s="1003"/>
      <c r="E104" s="1003"/>
      <c r="F104" s="1003"/>
      <c r="G104" s="1003"/>
      <c r="H104" s="1003"/>
      <c r="I104" s="1003"/>
      <c r="J104" s="1003"/>
      <c r="K104" s="1003"/>
      <c r="L104" s="1003"/>
      <c r="M104" s="1004"/>
    </row>
    <row r="105" spans="2:13" s="4" customFormat="1" ht="15" x14ac:dyDescent="0.25">
      <c r="B105" s="864"/>
      <c r="C105" s="1005"/>
      <c r="D105" s="1005"/>
      <c r="E105" s="1005"/>
      <c r="F105" s="1005"/>
      <c r="G105" s="1005"/>
      <c r="H105" s="1005"/>
      <c r="I105" s="1005"/>
      <c r="J105" s="1005"/>
      <c r="K105" s="1005"/>
      <c r="L105" s="1005"/>
      <c r="M105" s="1006"/>
    </row>
    <row r="106" spans="2:13" s="4" customFormat="1" ht="15" x14ac:dyDescent="0.25">
      <c r="B106" s="780" t="s">
        <v>877</v>
      </c>
      <c r="C106" s="780"/>
      <c r="D106" s="780"/>
      <c r="E106" s="780"/>
      <c r="F106" s="780"/>
      <c r="G106" s="780"/>
      <c r="H106" s="780"/>
      <c r="I106" s="780"/>
      <c r="J106" s="780"/>
      <c r="K106" s="780"/>
      <c r="L106" s="780"/>
      <c r="M106" s="780"/>
    </row>
    <row r="107" spans="2:13" s="4" customFormat="1" ht="15" x14ac:dyDescent="0.25">
      <c r="B107" s="862" t="s">
        <v>878</v>
      </c>
      <c r="C107" s="1007"/>
      <c r="D107" s="1007"/>
      <c r="E107" s="1007" t="s">
        <v>1120</v>
      </c>
      <c r="F107" s="1007"/>
      <c r="G107" s="1007"/>
      <c r="H107" s="1007"/>
      <c r="I107" s="1007"/>
      <c r="J107" s="1007"/>
      <c r="K107" s="1007"/>
      <c r="L107" s="1007"/>
      <c r="M107" s="1008"/>
    </row>
    <row r="108" spans="2:13" s="4" customFormat="1" ht="15" x14ac:dyDescent="0.25">
      <c r="B108" s="772"/>
      <c r="C108" s="1003"/>
      <c r="D108" s="1003"/>
      <c r="E108" s="1003"/>
      <c r="F108" s="1003"/>
      <c r="G108" s="1003"/>
      <c r="H108" s="1003"/>
      <c r="I108" s="1003"/>
      <c r="J108" s="1003"/>
      <c r="K108" s="1003"/>
      <c r="L108" s="1003"/>
      <c r="M108" s="1004"/>
    </row>
    <row r="109" spans="2:13" s="4" customFormat="1" ht="15" x14ac:dyDescent="0.25">
      <c r="B109" s="772"/>
      <c r="C109" s="1003"/>
      <c r="D109" s="1003"/>
      <c r="E109" s="1003"/>
      <c r="F109" s="1003"/>
      <c r="G109" s="1003"/>
      <c r="H109" s="1003"/>
      <c r="I109" s="1003"/>
      <c r="J109" s="1003"/>
      <c r="K109" s="1003"/>
      <c r="L109" s="1003"/>
      <c r="M109" s="1004"/>
    </row>
    <row r="110" spans="2:13" s="4" customFormat="1" ht="15" x14ac:dyDescent="0.25">
      <c r="B110" s="772"/>
      <c r="C110" s="1003"/>
      <c r="D110" s="1003"/>
      <c r="E110" s="1003"/>
      <c r="F110" s="1003"/>
      <c r="G110" s="1003"/>
      <c r="H110" s="1003"/>
      <c r="I110" s="1003"/>
      <c r="J110" s="1003"/>
      <c r="K110" s="1003"/>
      <c r="L110" s="1003"/>
      <c r="M110" s="1004"/>
    </row>
    <row r="111" spans="2:13" s="4" customFormat="1" ht="15" x14ac:dyDescent="0.25">
      <c r="B111" s="772"/>
      <c r="C111" s="1003"/>
      <c r="D111" s="1003"/>
      <c r="E111" s="1003"/>
      <c r="F111" s="1003"/>
      <c r="G111" s="1003"/>
      <c r="H111" s="1003"/>
      <c r="I111" s="1003"/>
      <c r="J111" s="1003"/>
      <c r="K111" s="1003"/>
      <c r="L111" s="1003"/>
      <c r="M111" s="1004"/>
    </row>
    <row r="112" spans="2:13" s="4" customFormat="1" ht="15" x14ac:dyDescent="0.25">
      <c r="B112" s="772"/>
      <c r="C112" s="1003"/>
      <c r="D112" s="1003"/>
      <c r="E112" s="1003"/>
      <c r="F112" s="1003"/>
      <c r="G112" s="1003"/>
      <c r="H112" s="1003"/>
      <c r="I112" s="1003"/>
      <c r="J112" s="1003"/>
      <c r="K112" s="1003"/>
      <c r="L112" s="1003"/>
      <c r="M112" s="1004"/>
    </row>
    <row r="113" spans="2:13" s="4" customFormat="1" ht="15" x14ac:dyDescent="0.25">
      <c r="B113" s="1383" t="s">
        <v>880</v>
      </c>
      <c r="C113" s="1384"/>
      <c r="D113" s="1384"/>
      <c r="E113" s="1003" t="s">
        <v>1121</v>
      </c>
      <c r="F113" s="1003"/>
      <c r="G113" s="1003"/>
      <c r="H113" s="1003"/>
      <c r="I113" s="1003"/>
      <c r="J113" s="1003"/>
      <c r="K113" s="1003"/>
      <c r="L113" s="1003"/>
      <c r="M113" s="1004"/>
    </row>
    <row r="114" spans="2:13" s="4" customFormat="1" ht="15" x14ac:dyDescent="0.25">
      <c r="B114" s="1383"/>
      <c r="C114" s="1384"/>
      <c r="D114" s="1384"/>
      <c r="E114" s="1003"/>
      <c r="F114" s="1003"/>
      <c r="G114" s="1003"/>
      <c r="H114" s="1003"/>
      <c r="I114" s="1003"/>
      <c r="J114" s="1003"/>
      <c r="K114" s="1003"/>
      <c r="L114" s="1003"/>
      <c r="M114" s="1004"/>
    </row>
    <row r="115" spans="2:13" s="4" customFormat="1" ht="15" x14ac:dyDescent="0.25">
      <c r="B115" s="1383"/>
      <c r="C115" s="1384"/>
      <c r="D115" s="1384"/>
      <c r="E115" s="1003"/>
      <c r="F115" s="1003"/>
      <c r="G115" s="1003"/>
      <c r="H115" s="1003"/>
      <c r="I115" s="1003"/>
      <c r="J115" s="1003"/>
      <c r="K115" s="1003"/>
      <c r="L115" s="1003"/>
      <c r="M115" s="1004"/>
    </row>
    <row r="116" spans="2:13" s="4" customFormat="1" ht="15" x14ac:dyDescent="0.25">
      <c r="B116" s="1383"/>
      <c r="C116" s="1384"/>
      <c r="D116" s="1384"/>
      <c r="E116" s="1003"/>
      <c r="F116" s="1003"/>
      <c r="G116" s="1003"/>
      <c r="H116" s="1003"/>
      <c r="I116" s="1003"/>
      <c r="J116" s="1003"/>
      <c r="K116" s="1003"/>
      <c r="L116" s="1003"/>
      <c r="M116" s="1004"/>
    </row>
    <row r="117" spans="2:13" s="4" customFormat="1" ht="15" x14ac:dyDescent="0.25">
      <c r="B117" s="1383"/>
      <c r="C117" s="1384"/>
      <c r="D117" s="1384"/>
      <c r="E117" s="1003"/>
      <c r="F117" s="1003"/>
      <c r="G117" s="1003"/>
      <c r="H117" s="1003"/>
      <c r="I117" s="1003"/>
      <c r="J117" s="1003"/>
      <c r="K117" s="1003"/>
      <c r="L117" s="1003"/>
      <c r="M117" s="1004"/>
    </row>
    <row r="118" spans="2:13" s="4" customFormat="1" ht="15" x14ac:dyDescent="0.25">
      <c r="B118" s="772" t="s">
        <v>881</v>
      </c>
      <c r="C118" s="1003"/>
      <c r="D118" s="1003"/>
      <c r="E118" s="1003" t="s">
        <v>1122</v>
      </c>
      <c r="F118" s="1003"/>
      <c r="G118" s="1003"/>
      <c r="H118" s="1003"/>
      <c r="I118" s="1003"/>
      <c r="J118" s="1003"/>
      <c r="K118" s="1003"/>
      <c r="L118" s="1003"/>
      <c r="M118" s="1004"/>
    </row>
    <row r="119" spans="2:13" s="4" customFormat="1" ht="15" x14ac:dyDescent="0.25">
      <c r="B119" s="772"/>
      <c r="C119" s="1003"/>
      <c r="D119" s="1003"/>
      <c r="E119" s="1003"/>
      <c r="F119" s="1003"/>
      <c r="G119" s="1003"/>
      <c r="H119" s="1003"/>
      <c r="I119" s="1003"/>
      <c r="J119" s="1003"/>
      <c r="K119" s="1003"/>
      <c r="L119" s="1003"/>
      <c r="M119" s="1004"/>
    </row>
    <row r="120" spans="2:13" s="4" customFormat="1" ht="15" x14ac:dyDescent="0.25">
      <c r="B120" s="772"/>
      <c r="C120" s="1003"/>
      <c r="D120" s="1003"/>
      <c r="E120" s="1003"/>
      <c r="F120" s="1003"/>
      <c r="G120" s="1003"/>
      <c r="H120" s="1003"/>
      <c r="I120" s="1003"/>
      <c r="J120" s="1003"/>
      <c r="K120" s="1003"/>
      <c r="L120" s="1003"/>
      <c r="M120" s="1004"/>
    </row>
    <row r="121" spans="2:13" s="4" customFormat="1" ht="15" x14ac:dyDescent="0.25">
      <c r="B121" s="772"/>
      <c r="C121" s="1003"/>
      <c r="D121" s="1003"/>
      <c r="E121" s="1003"/>
      <c r="F121" s="1003"/>
      <c r="G121" s="1003"/>
      <c r="H121" s="1003"/>
      <c r="I121" s="1003"/>
      <c r="J121" s="1003"/>
      <c r="K121" s="1003"/>
      <c r="L121" s="1003"/>
      <c r="M121" s="1004"/>
    </row>
    <row r="122" spans="2:13" s="4" customFormat="1" ht="15" x14ac:dyDescent="0.25">
      <c r="B122" s="772"/>
      <c r="C122" s="1003"/>
      <c r="D122" s="1003"/>
      <c r="E122" s="1003"/>
      <c r="F122" s="1003"/>
      <c r="G122" s="1003"/>
      <c r="H122" s="1003"/>
      <c r="I122" s="1003"/>
      <c r="J122" s="1003"/>
      <c r="K122" s="1003"/>
      <c r="L122" s="1003"/>
      <c r="M122" s="1004"/>
    </row>
    <row r="123" spans="2:13" s="4" customFormat="1" ht="15" x14ac:dyDescent="0.25">
      <c r="B123" s="772"/>
      <c r="C123" s="1003"/>
      <c r="D123" s="1003"/>
      <c r="E123" s="1003"/>
      <c r="F123" s="1003"/>
      <c r="G123" s="1003"/>
      <c r="H123" s="1003"/>
      <c r="I123" s="1003"/>
      <c r="J123" s="1003"/>
      <c r="K123" s="1003"/>
      <c r="L123" s="1003"/>
      <c r="M123" s="1004"/>
    </row>
    <row r="124" spans="2:13" s="4" customFormat="1" ht="15" x14ac:dyDescent="0.25">
      <c r="B124" s="772"/>
      <c r="C124" s="1003"/>
      <c r="D124" s="1003"/>
      <c r="E124" s="1003"/>
      <c r="F124" s="1003"/>
      <c r="G124" s="1003"/>
      <c r="H124" s="1003"/>
      <c r="I124" s="1003"/>
      <c r="J124" s="1003"/>
      <c r="K124" s="1003"/>
      <c r="L124" s="1003"/>
      <c r="M124" s="1004"/>
    </row>
    <row r="125" spans="2:13" s="4" customFormat="1" ht="15" x14ac:dyDescent="0.25">
      <c r="B125" s="772"/>
      <c r="C125" s="1003"/>
      <c r="D125" s="1003"/>
      <c r="E125" s="1003"/>
      <c r="F125" s="1003"/>
      <c r="G125" s="1003"/>
      <c r="H125" s="1003"/>
      <c r="I125" s="1003"/>
      <c r="J125" s="1003"/>
      <c r="K125" s="1003"/>
      <c r="L125" s="1003"/>
      <c r="M125" s="1004"/>
    </row>
    <row r="126" spans="2:13" s="4" customFormat="1" ht="15" x14ac:dyDescent="0.25">
      <c r="B126" s="864"/>
      <c r="C126" s="1005"/>
      <c r="D126" s="1005"/>
      <c r="E126" s="1005"/>
      <c r="F126" s="1005"/>
      <c r="G126" s="1005"/>
      <c r="H126" s="1005"/>
      <c r="I126" s="1005"/>
      <c r="J126" s="1005"/>
      <c r="K126" s="1005"/>
      <c r="L126" s="1005"/>
      <c r="M126" s="1006"/>
    </row>
    <row r="127" spans="2:13" s="4" customFormat="1" ht="15" x14ac:dyDescent="0.25">
      <c r="B127" s="2"/>
      <c r="C127" s="2"/>
      <c r="D127" s="2"/>
      <c r="E127" s="2"/>
      <c r="F127" s="2"/>
      <c r="G127" s="2"/>
      <c r="H127" s="2"/>
      <c r="I127" s="2"/>
      <c r="J127" s="2"/>
      <c r="K127" s="2"/>
      <c r="L127" s="2"/>
      <c r="M127" s="2"/>
    </row>
    <row r="128" spans="2:13" s="4" customFormat="1" ht="15" x14ac:dyDescent="0.25">
      <c r="B128" s="2"/>
      <c r="C128" s="2"/>
      <c r="D128" s="2"/>
      <c r="E128" s="2"/>
      <c r="F128" s="2"/>
      <c r="G128" s="2"/>
      <c r="H128" s="2"/>
      <c r="I128" s="2"/>
      <c r="J128" s="2"/>
      <c r="K128" s="2"/>
      <c r="L128" s="2"/>
      <c r="M128" s="2"/>
    </row>
    <row r="129" spans="2:13" s="4" customFormat="1" ht="15" x14ac:dyDescent="0.25">
      <c r="B129" s="2"/>
      <c r="C129" s="2"/>
      <c r="D129" s="2"/>
      <c r="E129" s="2"/>
      <c r="F129" s="2"/>
      <c r="G129" s="2"/>
      <c r="H129" s="2"/>
      <c r="I129" s="2"/>
      <c r="J129" s="2"/>
      <c r="K129" s="2"/>
      <c r="L129" s="2"/>
      <c r="M129" s="2"/>
    </row>
    <row r="130" spans="2:13" s="4" customFormat="1" ht="15" x14ac:dyDescent="0.25">
      <c r="B130" s="2"/>
      <c r="C130" s="2"/>
      <c r="D130" s="2"/>
      <c r="E130" s="2"/>
      <c r="F130" s="2"/>
      <c r="G130" s="2"/>
      <c r="H130" s="2"/>
      <c r="I130" s="2"/>
      <c r="J130" s="2"/>
      <c r="K130" s="2"/>
      <c r="L130" s="2"/>
      <c r="M130" s="2"/>
    </row>
    <row r="131" spans="2:13" s="154" customFormat="1" ht="24.5" x14ac:dyDescent="0.25">
      <c r="B131" s="155" t="s">
        <v>985</v>
      </c>
    </row>
    <row r="132" spans="2:13" s="4" customFormat="1" ht="15" x14ac:dyDescent="0.3">
      <c r="B132" s="1390" t="s">
        <v>986</v>
      </c>
      <c r="C132" s="1390"/>
      <c r="D132" s="1390"/>
      <c r="E132" s="1390"/>
      <c r="F132" s="1390"/>
      <c r="G132" s="1390"/>
      <c r="H132" s="1390"/>
      <c r="I132" s="1390"/>
      <c r="J132" s="1390"/>
      <c r="K132" s="1390"/>
      <c r="L132" s="1390"/>
      <c r="M132" s="1390"/>
    </row>
    <row r="133" spans="2:13" s="4" customFormat="1" ht="15" x14ac:dyDescent="0.25">
      <c r="B133" s="1391" t="s">
        <v>697</v>
      </c>
      <c r="C133" s="1391"/>
      <c r="D133" s="1391"/>
      <c r="E133" s="1391"/>
      <c r="F133" s="1391"/>
    </row>
    <row r="134" spans="2:13" s="4" customFormat="1" ht="15" x14ac:dyDescent="0.25">
      <c r="B134" s="2"/>
      <c r="C134" s="2"/>
      <c r="D134" s="2"/>
      <c r="E134" s="2"/>
      <c r="F134" s="2"/>
      <c r="G134" s="2"/>
      <c r="H134" s="2"/>
      <c r="I134" s="2"/>
      <c r="J134" s="2"/>
      <c r="K134" s="2"/>
      <c r="L134" s="2"/>
      <c r="M134" s="2"/>
    </row>
    <row r="135" spans="2:13" s="4" customFormat="1" ht="15.5" thickBot="1" x14ac:dyDescent="0.3">
      <c r="B135" s="854" t="s">
        <v>863</v>
      </c>
      <c r="C135" s="854"/>
      <c r="D135" s="869"/>
      <c r="E135" s="787" t="s">
        <v>862</v>
      </c>
      <c r="F135" s="854"/>
      <c r="G135" s="854"/>
      <c r="H135" s="854"/>
      <c r="I135" s="854"/>
      <c r="J135" s="854"/>
      <c r="K135" s="854"/>
      <c r="L135" s="854"/>
      <c r="M135" s="854"/>
    </row>
    <row r="136" spans="2:13" s="4" customFormat="1" ht="15.5" thickTop="1" x14ac:dyDescent="0.25">
      <c r="B136" s="852" t="s">
        <v>861</v>
      </c>
      <c r="C136" s="852"/>
      <c r="D136" s="852"/>
      <c r="E136" s="852"/>
      <c r="F136" s="852"/>
      <c r="G136" s="852"/>
      <c r="H136" s="852"/>
      <c r="I136" s="852"/>
      <c r="J136" s="852"/>
      <c r="K136" s="852"/>
      <c r="L136" s="852"/>
      <c r="M136" s="852"/>
    </row>
    <row r="137" spans="2:13" s="4" customFormat="1" ht="15" x14ac:dyDescent="0.25">
      <c r="B137" s="1387" t="s">
        <v>987</v>
      </c>
      <c r="C137" s="1387"/>
      <c r="D137" s="1388"/>
      <c r="E137" s="1389" t="s">
        <v>1136</v>
      </c>
      <c r="F137" s="1387"/>
      <c r="G137" s="1387"/>
      <c r="H137" s="1387"/>
      <c r="I137" s="1387"/>
      <c r="J137" s="1387"/>
      <c r="K137" s="1387"/>
      <c r="L137" s="1387"/>
      <c r="M137" s="1387"/>
    </row>
    <row r="138" spans="2:13" s="4" customFormat="1" ht="15" x14ac:dyDescent="0.25">
      <c r="B138" s="735"/>
      <c r="C138" s="735"/>
      <c r="D138" s="1108"/>
      <c r="E138" s="1107"/>
      <c r="F138" s="735"/>
      <c r="G138" s="735"/>
      <c r="H138" s="735"/>
      <c r="I138" s="735"/>
      <c r="J138" s="735"/>
      <c r="K138" s="735"/>
      <c r="L138" s="735"/>
      <c r="M138" s="735"/>
    </row>
    <row r="139" spans="2:13" s="4" customFormat="1" ht="15" x14ac:dyDescent="0.25">
      <c r="B139" s="735"/>
      <c r="C139" s="735"/>
      <c r="D139" s="1108"/>
      <c r="E139" s="1107"/>
      <c r="F139" s="735"/>
      <c r="G139" s="735"/>
      <c r="H139" s="735"/>
      <c r="I139" s="735"/>
      <c r="J139" s="735"/>
      <c r="K139" s="735"/>
      <c r="L139" s="735"/>
      <c r="M139" s="735"/>
    </row>
    <row r="140" spans="2:13" s="4" customFormat="1" ht="15" x14ac:dyDescent="0.25">
      <c r="B140" s="735"/>
      <c r="C140" s="735"/>
      <c r="D140" s="1108"/>
      <c r="E140" s="1107"/>
      <c r="F140" s="735"/>
      <c r="G140" s="735"/>
      <c r="H140" s="735"/>
      <c r="I140" s="735"/>
      <c r="J140" s="735"/>
      <c r="K140" s="735"/>
      <c r="L140" s="735"/>
      <c r="M140" s="735"/>
    </row>
    <row r="141" spans="2:13" s="4" customFormat="1" ht="15" x14ac:dyDescent="0.25">
      <c r="B141" s="965"/>
      <c r="C141" s="965"/>
      <c r="D141" s="966"/>
      <c r="E141" s="1386"/>
      <c r="F141" s="965"/>
      <c r="G141" s="965"/>
      <c r="H141" s="965"/>
      <c r="I141" s="965"/>
      <c r="J141" s="965"/>
      <c r="K141" s="965"/>
      <c r="L141" s="965"/>
      <c r="M141" s="965"/>
    </row>
    <row r="142" spans="2:13" s="4" customFormat="1" ht="15" x14ac:dyDescent="0.25">
      <c r="B142" s="963" t="s">
        <v>988</v>
      </c>
      <c r="C142" s="963"/>
      <c r="D142" s="964"/>
      <c r="E142" s="1106" t="s">
        <v>1135</v>
      </c>
      <c r="F142" s="963"/>
      <c r="G142" s="963"/>
      <c r="H142" s="963"/>
      <c r="I142" s="963"/>
      <c r="J142" s="963"/>
      <c r="K142" s="963"/>
      <c r="L142" s="963"/>
      <c r="M142" s="963"/>
    </row>
    <row r="143" spans="2:13" s="4" customFormat="1" ht="15" x14ac:dyDescent="0.25">
      <c r="B143" s="735"/>
      <c r="C143" s="735"/>
      <c r="D143" s="1108"/>
      <c r="E143" s="1107"/>
      <c r="F143" s="735"/>
      <c r="G143" s="735"/>
      <c r="H143" s="735"/>
      <c r="I143" s="735"/>
      <c r="J143" s="735"/>
      <c r="K143" s="735"/>
      <c r="L143" s="735"/>
      <c r="M143" s="735"/>
    </row>
    <row r="144" spans="2:13" s="4" customFormat="1" ht="15" x14ac:dyDescent="0.25">
      <c r="B144" s="735"/>
      <c r="C144" s="735"/>
      <c r="D144" s="1108"/>
      <c r="E144" s="1107"/>
      <c r="F144" s="735"/>
      <c r="G144" s="735"/>
      <c r="H144" s="735"/>
      <c r="I144" s="735"/>
      <c r="J144" s="735"/>
      <c r="K144" s="735"/>
      <c r="L144" s="735"/>
      <c r="M144" s="735"/>
    </row>
    <row r="145" spans="2:13" s="4" customFormat="1" ht="15" x14ac:dyDescent="0.25">
      <c r="B145" s="735"/>
      <c r="C145" s="735"/>
      <c r="D145" s="1108"/>
      <c r="E145" s="1107"/>
      <c r="F145" s="735"/>
      <c r="G145" s="735"/>
      <c r="H145" s="735"/>
      <c r="I145" s="735"/>
      <c r="J145" s="735"/>
      <c r="K145" s="735"/>
      <c r="L145" s="735"/>
      <c r="M145" s="735"/>
    </row>
    <row r="146" spans="2:13" s="4" customFormat="1" ht="15" x14ac:dyDescent="0.25">
      <c r="B146" s="965"/>
      <c r="C146" s="965"/>
      <c r="D146" s="966"/>
      <c r="E146" s="1386"/>
      <c r="F146" s="965"/>
      <c r="G146" s="965"/>
      <c r="H146" s="965"/>
      <c r="I146" s="965"/>
      <c r="J146" s="965"/>
      <c r="K146" s="965"/>
      <c r="L146" s="965"/>
      <c r="M146" s="965"/>
    </row>
    <row r="147" spans="2:13" s="4" customFormat="1" ht="15" x14ac:dyDescent="0.25">
      <c r="B147" s="963" t="s">
        <v>989</v>
      </c>
      <c r="C147" s="963"/>
      <c r="D147" s="964"/>
      <c r="E147" s="1107" t="s">
        <v>1137</v>
      </c>
      <c r="F147" s="735"/>
      <c r="G147" s="735"/>
      <c r="H147" s="735"/>
      <c r="I147" s="735"/>
      <c r="J147" s="735"/>
      <c r="K147" s="735"/>
      <c r="L147" s="735"/>
      <c r="M147" s="735"/>
    </row>
    <row r="148" spans="2:13" s="4" customFormat="1" ht="15" x14ac:dyDescent="0.25">
      <c r="B148" s="735"/>
      <c r="C148" s="735"/>
      <c r="D148" s="1108"/>
      <c r="E148" s="1107"/>
      <c r="F148" s="735"/>
      <c r="G148" s="735"/>
      <c r="H148" s="735"/>
      <c r="I148" s="735"/>
      <c r="J148" s="735"/>
      <c r="K148" s="735"/>
      <c r="L148" s="735"/>
      <c r="M148" s="735"/>
    </row>
    <row r="149" spans="2:13" s="4" customFormat="1" ht="15" x14ac:dyDescent="0.25">
      <c r="B149" s="735"/>
      <c r="C149" s="735"/>
      <c r="D149" s="1108"/>
      <c r="E149" s="1107"/>
      <c r="F149" s="735"/>
      <c r="G149" s="735"/>
      <c r="H149" s="735"/>
      <c r="I149" s="735"/>
      <c r="J149" s="735"/>
      <c r="K149" s="735"/>
      <c r="L149" s="735"/>
      <c r="M149" s="735"/>
    </row>
    <row r="150" spans="2:13" s="4" customFormat="1" ht="15" x14ac:dyDescent="0.25">
      <c r="B150" s="735"/>
      <c r="C150" s="735"/>
      <c r="D150" s="1108"/>
      <c r="E150" s="1107"/>
      <c r="F150" s="735"/>
      <c r="G150" s="735"/>
      <c r="H150" s="735"/>
      <c r="I150" s="735"/>
      <c r="J150" s="735"/>
      <c r="K150" s="735"/>
      <c r="L150" s="735"/>
      <c r="M150" s="735"/>
    </row>
    <row r="151" spans="2:13" s="4" customFormat="1" ht="15" x14ac:dyDescent="0.25">
      <c r="B151" s="735"/>
      <c r="C151" s="735"/>
      <c r="D151" s="1108"/>
      <c r="E151" s="1107"/>
      <c r="F151" s="735"/>
      <c r="G151" s="735"/>
      <c r="H151" s="735"/>
      <c r="I151" s="735"/>
      <c r="J151" s="735"/>
      <c r="K151" s="735"/>
      <c r="L151" s="735"/>
      <c r="M151" s="735"/>
    </row>
    <row r="152" spans="2:13" s="4" customFormat="1" ht="15" x14ac:dyDescent="0.25">
      <c r="B152" s="735"/>
      <c r="C152" s="735"/>
      <c r="D152" s="1108"/>
      <c r="E152" s="1107"/>
      <c r="F152" s="735"/>
      <c r="G152" s="735"/>
      <c r="H152" s="735"/>
      <c r="I152" s="735"/>
      <c r="J152" s="735"/>
      <c r="K152" s="735"/>
      <c r="L152" s="735"/>
      <c r="M152" s="735"/>
    </row>
    <row r="153" spans="2:13" s="4" customFormat="1" ht="15" x14ac:dyDescent="0.25">
      <c r="B153" s="735"/>
      <c r="C153" s="735"/>
      <c r="D153" s="1108"/>
      <c r="E153" s="1107"/>
      <c r="F153" s="735"/>
      <c r="G153" s="735"/>
      <c r="H153" s="735"/>
      <c r="I153" s="735"/>
      <c r="J153" s="735"/>
      <c r="K153" s="735"/>
      <c r="L153" s="735"/>
      <c r="M153" s="735"/>
    </row>
    <row r="154" spans="2:13" s="4" customFormat="1" ht="15" x14ac:dyDescent="0.25">
      <c r="B154" s="735"/>
      <c r="C154" s="735"/>
      <c r="D154" s="1108"/>
      <c r="E154" s="1107"/>
      <c r="F154" s="735"/>
      <c r="G154" s="735"/>
      <c r="H154" s="735"/>
      <c r="I154" s="735"/>
      <c r="J154" s="735"/>
      <c r="K154" s="735"/>
      <c r="L154" s="735"/>
      <c r="M154" s="735"/>
    </row>
    <row r="155" spans="2:13" x14ac:dyDescent="0.25">
      <c r="B155" s="1110"/>
      <c r="C155" s="1110"/>
      <c r="D155" s="857"/>
      <c r="E155" s="1109"/>
      <c r="F155" s="1110"/>
      <c r="G155" s="1110"/>
      <c r="H155" s="1110"/>
      <c r="I155" s="1110"/>
      <c r="J155" s="1110"/>
      <c r="K155" s="1110"/>
      <c r="L155" s="1110"/>
      <c r="M155" s="1110"/>
    </row>
    <row r="156" spans="2:13" x14ac:dyDescent="0.25">
      <c r="B156" s="780" t="s">
        <v>866</v>
      </c>
      <c r="C156" s="780"/>
      <c r="D156" s="780"/>
      <c r="E156" s="780"/>
      <c r="F156" s="780"/>
      <c r="G156" s="780"/>
      <c r="H156" s="780"/>
      <c r="I156" s="780"/>
      <c r="J156" s="780"/>
      <c r="K156" s="780"/>
      <c r="L156" s="780"/>
      <c r="M156" s="780"/>
    </row>
    <row r="157" spans="2:13" x14ac:dyDescent="0.25">
      <c r="B157" s="862" t="s">
        <v>990</v>
      </c>
      <c r="C157" s="1007"/>
      <c r="D157" s="1007"/>
      <c r="E157" s="1007" t="s">
        <v>1134</v>
      </c>
      <c r="F157" s="1007"/>
      <c r="G157" s="1007"/>
      <c r="H157" s="1007"/>
      <c r="I157" s="1007"/>
      <c r="J157" s="1007"/>
      <c r="K157" s="1007"/>
      <c r="L157" s="1007"/>
      <c r="M157" s="1008"/>
    </row>
    <row r="158" spans="2:13" x14ac:dyDescent="0.25">
      <c r="B158" s="772"/>
      <c r="C158" s="1003"/>
      <c r="D158" s="1003"/>
      <c r="E158" s="1003"/>
      <c r="F158" s="1003"/>
      <c r="G158" s="1003"/>
      <c r="H158" s="1003"/>
      <c r="I158" s="1003"/>
      <c r="J158" s="1003"/>
      <c r="K158" s="1003"/>
      <c r="L158" s="1003"/>
      <c r="M158" s="1004"/>
    </row>
    <row r="159" spans="2:13" x14ac:dyDescent="0.25">
      <c r="B159" s="772"/>
      <c r="C159" s="1003"/>
      <c r="D159" s="1003"/>
      <c r="E159" s="1003"/>
      <c r="F159" s="1003"/>
      <c r="G159" s="1003"/>
      <c r="H159" s="1003"/>
      <c r="I159" s="1003"/>
      <c r="J159" s="1003"/>
      <c r="K159" s="1003"/>
      <c r="L159" s="1003"/>
      <c r="M159" s="1004"/>
    </row>
    <row r="160" spans="2:13" x14ac:dyDescent="0.25">
      <c r="B160" s="772"/>
      <c r="C160" s="1003"/>
      <c r="D160" s="1003"/>
      <c r="E160" s="1003"/>
      <c r="F160" s="1003"/>
      <c r="G160" s="1003"/>
      <c r="H160" s="1003"/>
      <c r="I160" s="1003"/>
      <c r="J160" s="1003"/>
      <c r="K160" s="1003"/>
      <c r="L160" s="1003"/>
      <c r="M160" s="1004"/>
    </row>
    <row r="161" spans="2:13" x14ac:dyDescent="0.25">
      <c r="B161" s="772"/>
      <c r="C161" s="1003"/>
      <c r="D161" s="1003"/>
      <c r="E161" s="1003"/>
      <c r="F161" s="1003"/>
      <c r="G161" s="1003"/>
      <c r="H161" s="1003"/>
      <c r="I161" s="1003"/>
      <c r="J161" s="1003"/>
      <c r="K161" s="1003"/>
      <c r="L161" s="1003"/>
      <c r="M161" s="1004"/>
    </row>
    <row r="162" spans="2:13" x14ac:dyDescent="0.25">
      <c r="B162" s="772"/>
      <c r="C162" s="1003"/>
      <c r="D162" s="1003"/>
      <c r="E162" s="1003"/>
      <c r="F162" s="1003"/>
      <c r="G162" s="1003"/>
      <c r="H162" s="1003"/>
      <c r="I162" s="1003"/>
      <c r="J162" s="1003"/>
      <c r="K162" s="1003"/>
      <c r="L162" s="1003"/>
      <c r="M162" s="1004"/>
    </row>
    <row r="163" spans="2:13" x14ac:dyDescent="0.25">
      <c r="B163" s="772"/>
      <c r="C163" s="1003"/>
      <c r="D163" s="1003"/>
      <c r="E163" s="1003"/>
      <c r="F163" s="1003"/>
      <c r="G163" s="1003"/>
      <c r="H163" s="1003"/>
      <c r="I163" s="1003"/>
      <c r="J163" s="1003"/>
      <c r="K163" s="1003"/>
      <c r="L163" s="1003"/>
      <c r="M163" s="1004"/>
    </row>
    <row r="164" spans="2:13" x14ac:dyDescent="0.25">
      <c r="B164" s="772"/>
      <c r="C164" s="1003"/>
      <c r="D164" s="1003"/>
      <c r="E164" s="1003"/>
      <c r="F164" s="1003"/>
      <c r="G164" s="1003"/>
      <c r="H164" s="1003"/>
      <c r="I164" s="1003"/>
      <c r="J164" s="1003"/>
      <c r="K164" s="1003"/>
      <c r="L164" s="1003"/>
      <c r="M164" s="1004"/>
    </row>
    <row r="165" spans="2:13" x14ac:dyDescent="0.25">
      <c r="B165" s="772"/>
      <c r="C165" s="1003"/>
      <c r="D165" s="1003"/>
      <c r="E165" s="1003"/>
      <c r="F165" s="1003"/>
      <c r="G165" s="1003"/>
      <c r="H165" s="1003"/>
      <c r="I165" s="1003"/>
      <c r="J165" s="1003"/>
      <c r="K165" s="1003"/>
      <c r="L165" s="1003"/>
      <c r="M165" s="1004"/>
    </row>
    <row r="166" spans="2:13" x14ac:dyDescent="0.25">
      <c r="B166" s="772"/>
      <c r="C166" s="1003"/>
      <c r="D166" s="1003"/>
      <c r="E166" s="1003"/>
      <c r="F166" s="1003"/>
      <c r="G166" s="1003"/>
      <c r="H166" s="1003"/>
      <c r="I166" s="1003"/>
      <c r="J166" s="1003"/>
      <c r="K166" s="1003"/>
      <c r="L166" s="1003"/>
      <c r="M166" s="1004"/>
    </row>
    <row r="167" spans="2:13" x14ac:dyDescent="0.25">
      <c r="B167" s="772"/>
      <c r="C167" s="1003"/>
      <c r="D167" s="1003"/>
      <c r="E167" s="1003"/>
      <c r="F167" s="1003"/>
      <c r="G167" s="1003"/>
      <c r="H167" s="1003"/>
      <c r="I167" s="1003"/>
      <c r="J167" s="1003"/>
      <c r="K167" s="1003"/>
      <c r="L167" s="1003"/>
      <c r="M167" s="1004"/>
    </row>
    <row r="168" spans="2:13" x14ac:dyDescent="0.25">
      <c r="B168" s="772"/>
      <c r="C168" s="1003"/>
      <c r="D168" s="1003"/>
      <c r="E168" s="1003"/>
      <c r="F168" s="1003"/>
      <c r="G168" s="1003"/>
      <c r="H168" s="1003"/>
      <c r="I168" s="1003"/>
      <c r="J168" s="1003"/>
      <c r="K168" s="1003"/>
      <c r="L168" s="1003"/>
      <c r="M168" s="1004"/>
    </row>
    <row r="169" spans="2:13" x14ac:dyDescent="0.25">
      <c r="B169" s="772"/>
      <c r="C169" s="1003"/>
      <c r="D169" s="1003"/>
      <c r="E169" s="1003"/>
      <c r="F169" s="1003"/>
      <c r="G169" s="1003"/>
      <c r="H169" s="1003"/>
      <c r="I169" s="1003"/>
      <c r="J169" s="1003"/>
      <c r="K169" s="1003"/>
      <c r="L169" s="1003"/>
      <c r="M169" s="1004"/>
    </row>
    <row r="170" spans="2:13" x14ac:dyDescent="0.25">
      <c r="B170" s="772"/>
      <c r="C170" s="1003"/>
      <c r="D170" s="1003"/>
      <c r="E170" s="1003"/>
      <c r="F170" s="1003"/>
      <c r="G170" s="1003"/>
      <c r="H170" s="1003"/>
      <c r="I170" s="1003"/>
      <c r="J170" s="1003"/>
      <c r="K170" s="1003"/>
      <c r="L170" s="1003"/>
      <c r="M170" s="1004"/>
    </row>
    <row r="171" spans="2:13" x14ac:dyDescent="0.25">
      <c r="B171" s="772"/>
      <c r="C171" s="1003"/>
      <c r="D171" s="1003"/>
      <c r="E171" s="1003"/>
      <c r="F171" s="1003"/>
      <c r="G171" s="1003"/>
      <c r="H171" s="1003"/>
      <c r="I171" s="1003"/>
      <c r="J171" s="1003"/>
      <c r="K171" s="1003"/>
      <c r="L171" s="1003"/>
      <c r="M171" s="1004"/>
    </row>
    <row r="172" spans="2:13" x14ac:dyDescent="0.25">
      <c r="B172" s="772"/>
      <c r="C172" s="1003"/>
      <c r="D172" s="1003"/>
      <c r="E172" s="1003"/>
      <c r="F172" s="1003"/>
      <c r="G172" s="1003"/>
      <c r="H172" s="1003"/>
      <c r="I172" s="1003"/>
      <c r="J172" s="1003"/>
      <c r="K172" s="1003"/>
      <c r="L172" s="1003"/>
      <c r="M172" s="1004"/>
    </row>
    <row r="173" spans="2:13" x14ac:dyDescent="0.25">
      <c r="B173" s="772"/>
      <c r="C173" s="1003"/>
      <c r="D173" s="1003"/>
      <c r="E173" s="1003"/>
      <c r="F173" s="1003"/>
      <c r="G173" s="1003"/>
      <c r="H173" s="1003"/>
      <c r="I173" s="1003"/>
      <c r="J173" s="1003"/>
      <c r="K173" s="1003"/>
      <c r="L173" s="1003"/>
      <c r="M173" s="1004"/>
    </row>
    <row r="174" spans="2:13" x14ac:dyDescent="0.25">
      <c r="B174" s="772"/>
      <c r="C174" s="1003"/>
      <c r="D174" s="1003"/>
      <c r="E174" s="1003"/>
      <c r="F174" s="1003"/>
      <c r="G174" s="1003"/>
      <c r="H174" s="1003"/>
      <c r="I174" s="1003"/>
      <c r="J174" s="1003"/>
      <c r="K174" s="1003"/>
      <c r="L174" s="1003"/>
      <c r="M174" s="1004"/>
    </row>
    <row r="175" spans="2:13" x14ac:dyDescent="0.25">
      <c r="B175" s="772"/>
      <c r="C175" s="1003"/>
      <c r="D175" s="1003"/>
      <c r="E175" s="1003"/>
      <c r="F175" s="1003"/>
      <c r="G175" s="1003"/>
      <c r="H175" s="1003"/>
      <c r="I175" s="1003"/>
      <c r="J175" s="1003"/>
      <c r="K175" s="1003"/>
      <c r="L175" s="1003"/>
      <c r="M175" s="1004"/>
    </row>
    <row r="176" spans="2:13" x14ac:dyDescent="0.25">
      <c r="B176" s="772"/>
      <c r="C176" s="1003"/>
      <c r="D176" s="1003"/>
      <c r="E176" s="1003"/>
      <c r="F176" s="1003"/>
      <c r="G176" s="1003"/>
      <c r="H176" s="1003"/>
      <c r="I176" s="1003"/>
      <c r="J176" s="1003"/>
      <c r="K176" s="1003"/>
      <c r="L176" s="1003"/>
      <c r="M176" s="1004"/>
    </row>
    <row r="177" spans="2:13" x14ac:dyDescent="0.25">
      <c r="B177" s="772"/>
      <c r="C177" s="1003"/>
      <c r="D177" s="1003"/>
      <c r="E177" s="1003"/>
      <c r="F177" s="1003"/>
      <c r="G177" s="1003"/>
      <c r="H177" s="1003"/>
      <c r="I177" s="1003"/>
      <c r="J177" s="1003"/>
      <c r="K177" s="1003"/>
      <c r="L177" s="1003"/>
      <c r="M177" s="1004"/>
    </row>
    <row r="178" spans="2:13" x14ac:dyDescent="0.25">
      <c r="B178" s="772"/>
      <c r="C178" s="1003"/>
      <c r="D178" s="1003"/>
      <c r="E178" s="1003"/>
      <c r="F178" s="1003"/>
      <c r="G178" s="1003"/>
      <c r="H178" s="1003"/>
      <c r="I178" s="1003"/>
      <c r="J178" s="1003"/>
      <c r="K178" s="1003"/>
      <c r="L178" s="1003"/>
      <c r="M178" s="1004"/>
    </row>
    <row r="179" spans="2:13" x14ac:dyDescent="0.25">
      <c r="B179" s="772"/>
      <c r="C179" s="1003"/>
      <c r="D179" s="1003"/>
      <c r="E179" s="1003"/>
      <c r="F179" s="1003"/>
      <c r="G179" s="1003"/>
      <c r="H179" s="1003"/>
      <c r="I179" s="1003"/>
      <c r="J179" s="1003"/>
      <c r="K179" s="1003"/>
      <c r="L179" s="1003"/>
      <c r="M179" s="1004"/>
    </row>
    <row r="180" spans="2:13" x14ac:dyDescent="0.25">
      <c r="B180" s="772"/>
      <c r="C180" s="1003"/>
      <c r="D180" s="1003"/>
      <c r="E180" s="1003"/>
      <c r="F180" s="1003"/>
      <c r="G180" s="1003"/>
      <c r="H180" s="1003"/>
      <c r="I180" s="1003"/>
      <c r="J180" s="1003"/>
      <c r="K180" s="1003"/>
      <c r="L180" s="1003"/>
      <c r="M180" s="1004"/>
    </row>
    <row r="181" spans="2:13" x14ac:dyDescent="0.25">
      <c r="B181" s="772"/>
      <c r="C181" s="1003"/>
      <c r="D181" s="1003"/>
      <c r="E181" s="1003"/>
      <c r="F181" s="1003"/>
      <c r="G181" s="1003"/>
      <c r="H181" s="1003"/>
      <c r="I181" s="1003"/>
      <c r="J181" s="1003"/>
      <c r="K181" s="1003"/>
      <c r="L181" s="1003"/>
      <c r="M181" s="1004"/>
    </row>
    <row r="182" spans="2:13" x14ac:dyDescent="0.25">
      <c r="B182" s="772"/>
      <c r="C182" s="1003"/>
      <c r="D182" s="1003"/>
      <c r="E182" s="1003"/>
      <c r="F182" s="1003"/>
      <c r="G182" s="1003"/>
      <c r="H182" s="1003"/>
      <c r="I182" s="1003"/>
      <c r="J182" s="1003"/>
      <c r="K182" s="1003"/>
      <c r="L182" s="1003"/>
      <c r="M182" s="1004"/>
    </row>
    <row r="183" spans="2:13" x14ac:dyDescent="0.25">
      <c r="B183" s="772"/>
      <c r="C183" s="1003"/>
      <c r="D183" s="1003"/>
      <c r="E183" s="1003"/>
      <c r="F183" s="1003"/>
      <c r="G183" s="1003"/>
      <c r="H183" s="1003"/>
      <c r="I183" s="1003"/>
      <c r="J183" s="1003"/>
      <c r="K183" s="1003"/>
      <c r="L183" s="1003"/>
      <c r="M183" s="1004"/>
    </row>
    <row r="184" spans="2:13" x14ac:dyDescent="0.25">
      <c r="B184" s="772" t="s">
        <v>991</v>
      </c>
      <c r="C184" s="1003"/>
      <c r="D184" s="1003"/>
      <c r="E184" s="1003" t="s">
        <v>1133</v>
      </c>
      <c r="F184" s="1003"/>
      <c r="G184" s="1003"/>
      <c r="H184" s="1003"/>
      <c r="I184" s="1003"/>
      <c r="J184" s="1003"/>
      <c r="K184" s="1003"/>
      <c r="L184" s="1003"/>
      <c r="M184" s="1004"/>
    </row>
    <row r="185" spans="2:13" x14ac:dyDescent="0.25">
      <c r="B185" s="772"/>
      <c r="C185" s="1003"/>
      <c r="D185" s="1003"/>
      <c r="E185" s="1003"/>
      <c r="F185" s="1003"/>
      <c r="G185" s="1003"/>
      <c r="H185" s="1003"/>
      <c r="I185" s="1003"/>
      <c r="J185" s="1003"/>
      <c r="K185" s="1003"/>
      <c r="L185" s="1003"/>
      <c r="M185" s="1004"/>
    </row>
    <row r="186" spans="2:13" x14ac:dyDescent="0.25">
      <c r="B186" s="772"/>
      <c r="C186" s="1003"/>
      <c r="D186" s="1003"/>
      <c r="E186" s="1003"/>
      <c r="F186" s="1003"/>
      <c r="G186" s="1003"/>
      <c r="H186" s="1003"/>
      <c r="I186" s="1003"/>
      <c r="J186" s="1003"/>
      <c r="K186" s="1003"/>
      <c r="L186" s="1003"/>
      <c r="M186" s="1004"/>
    </row>
    <row r="187" spans="2:13" x14ac:dyDescent="0.25">
      <c r="B187" s="772"/>
      <c r="C187" s="1003"/>
      <c r="D187" s="1003"/>
      <c r="E187" s="1003"/>
      <c r="F187" s="1003"/>
      <c r="G187" s="1003"/>
      <c r="H187" s="1003"/>
      <c r="I187" s="1003"/>
      <c r="J187" s="1003"/>
      <c r="K187" s="1003"/>
      <c r="L187" s="1003"/>
      <c r="M187" s="1004"/>
    </row>
    <row r="188" spans="2:13" x14ac:dyDescent="0.25">
      <c r="B188" s="772"/>
      <c r="C188" s="1003"/>
      <c r="D188" s="1003"/>
      <c r="E188" s="1003"/>
      <c r="F188" s="1003"/>
      <c r="G188" s="1003"/>
      <c r="H188" s="1003"/>
      <c r="I188" s="1003"/>
      <c r="J188" s="1003"/>
      <c r="K188" s="1003"/>
      <c r="L188" s="1003"/>
      <c r="M188" s="1004"/>
    </row>
    <row r="189" spans="2:13" x14ac:dyDescent="0.25">
      <c r="B189" s="772"/>
      <c r="C189" s="1003"/>
      <c r="D189" s="1003"/>
      <c r="E189" s="1003"/>
      <c r="F189" s="1003"/>
      <c r="G189" s="1003"/>
      <c r="H189" s="1003"/>
      <c r="I189" s="1003"/>
      <c r="J189" s="1003"/>
      <c r="K189" s="1003"/>
      <c r="L189" s="1003"/>
      <c r="M189" s="1004"/>
    </row>
    <row r="190" spans="2:13" x14ac:dyDescent="0.25">
      <c r="B190" s="772"/>
      <c r="C190" s="1003"/>
      <c r="D190" s="1003"/>
      <c r="E190" s="1003"/>
      <c r="F190" s="1003"/>
      <c r="G190" s="1003"/>
      <c r="H190" s="1003"/>
      <c r="I190" s="1003"/>
      <c r="J190" s="1003"/>
      <c r="K190" s="1003"/>
      <c r="L190" s="1003"/>
      <c r="M190" s="1004"/>
    </row>
    <row r="191" spans="2:13" x14ac:dyDescent="0.25">
      <c r="B191" s="772"/>
      <c r="C191" s="1003"/>
      <c r="D191" s="1003"/>
      <c r="E191" s="1003"/>
      <c r="F191" s="1003"/>
      <c r="G191" s="1003"/>
      <c r="H191" s="1003"/>
      <c r="I191" s="1003"/>
      <c r="J191" s="1003"/>
      <c r="K191" s="1003"/>
      <c r="L191" s="1003"/>
      <c r="M191" s="1004"/>
    </row>
    <row r="192" spans="2:13" x14ac:dyDescent="0.25">
      <c r="B192" s="772"/>
      <c r="C192" s="1003"/>
      <c r="D192" s="1003"/>
      <c r="E192" s="1003"/>
      <c r="F192" s="1003"/>
      <c r="G192" s="1003"/>
      <c r="H192" s="1003"/>
      <c r="I192" s="1003"/>
      <c r="J192" s="1003"/>
      <c r="K192" s="1003"/>
      <c r="L192" s="1003"/>
      <c r="M192" s="1004"/>
    </row>
    <row r="193" spans="2:13" x14ac:dyDescent="0.25">
      <c r="B193" s="772"/>
      <c r="C193" s="1003"/>
      <c r="D193" s="1003"/>
      <c r="E193" s="1003"/>
      <c r="F193" s="1003"/>
      <c r="G193" s="1003"/>
      <c r="H193" s="1003"/>
      <c r="I193" s="1003"/>
      <c r="J193" s="1003"/>
      <c r="K193" s="1003"/>
      <c r="L193" s="1003"/>
      <c r="M193" s="1004"/>
    </row>
    <row r="194" spans="2:13" x14ac:dyDescent="0.25">
      <c r="B194" s="772"/>
      <c r="C194" s="1003"/>
      <c r="D194" s="1003"/>
      <c r="E194" s="1003"/>
      <c r="F194" s="1003"/>
      <c r="G194" s="1003"/>
      <c r="H194" s="1003"/>
      <c r="I194" s="1003"/>
      <c r="J194" s="1003"/>
      <c r="K194" s="1003"/>
      <c r="L194" s="1003"/>
      <c r="M194" s="1004"/>
    </row>
    <row r="195" spans="2:13" x14ac:dyDescent="0.25">
      <c r="B195" s="772" t="s">
        <v>992</v>
      </c>
      <c r="C195" s="1003"/>
      <c r="D195" s="1003"/>
      <c r="E195" s="1003" t="s">
        <v>1132</v>
      </c>
      <c r="F195" s="1003"/>
      <c r="G195" s="1003"/>
      <c r="H195" s="1003"/>
      <c r="I195" s="1003"/>
      <c r="J195" s="1003"/>
      <c r="K195" s="1003"/>
      <c r="L195" s="1003"/>
      <c r="M195" s="1004"/>
    </row>
    <row r="196" spans="2:13" x14ac:dyDescent="0.25">
      <c r="B196" s="772"/>
      <c r="C196" s="1003"/>
      <c r="D196" s="1003"/>
      <c r="E196" s="1003"/>
      <c r="F196" s="1003"/>
      <c r="G196" s="1003"/>
      <c r="H196" s="1003"/>
      <c r="I196" s="1003"/>
      <c r="J196" s="1003"/>
      <c r="K196" s="1003"/>
      <c r="L196" s="1003"/>
      <c r="M196" s="1004"/>
    </row>
    <row r="197" spans="2:13" x14ac:dyDescent="0.25">
      <c r="B197" s="772"/>
      <c r="C197" s="1003"/>
      <c r="D197" s="1003"/>
      <c r="E197" s="1003"/>
      <c r="F197" s="1003"/>
      <c r="G197" s="1003"/>
      <c r="H197" s="1003"/>
      <c r="I197" s="1003"/>
      <c r="J197" s="1003"/>
      <c r="K197" s="1003"/>
      <c r="L197" s="1003"/>
      <c r="M197" s="1004"/>
    </row>
    <row r="198" spans="2:13" x14ac:dyDescent="0.25">
      <c r="B198" s="772"/>
      <c r="C198" s="1003"/>
      <c r="D198" s="1003"/>
      <c r="E198" s="1003"/>
      <c r="F198" s="1003"/>
      <c r="G198" s="1003"/>
      <c r="H198" s="1003"/>
      <c r="I198" s="1003"/>
      <c r="J198" s="1003"/>
      <c r="K198" s="1003"/>
      <c r="L198" s="1003"/>
      <c r="M198" s="1004"/>
    </row>
    <row r="199" spans="2:13" x14ac:dyDescent="0.25">
      <c r="B199" s="772"/>
      <c r="C199" s="1003"/>
      <c r="D199" s="1003"/>
      <c r="E199" s="1003"/>
      <c r="F199" s="1003"/>
      <c r="G199" s="1003"/>
      <c r="H199" s="1003"/>
      <c r="I199" s="1003"/>
      <c r="J199" s="1003"/>
      <c r="K199" s="1003"/>
      <c r="L199" s="1003"/>
      <c r="M199" s="1004"/>
    </row>
    <row r="200" spans="2:13" x14ac:dyDescent="0.25">
      <c r="B200" s="772"/>
      <c r="C200" s="1003"/>
      <c r="D200" s="1003"/>
      <c r="E200" s="1003"/>
      <c r="F200" s="1003"/>
      <c r="G200" s="1003"/>
      <c r="H200" s="1003"/>
      <c r="I200" s="1003"/>
      <c r="J200" s="1003"/>
      <c r="K200" s="1003"/>
      <c r="L200" s="1003"/>
      <c r="M200" s="1004"/>
    </row>
    <row r="201" spans="2:13" x14ac:dyDescent="0.25">
      <c r="B201" s="772"/>
      <c r="C201" s="1003"/>
      <c r="D201" s="1003"/>
      <c r="E201" s="1003"/>
      <c r="F201" s="1003"/>
      <c r="G201" s="1003"/>
      <c r="H201" s="1003"/>
      <c r="I201" s="1003"/>
      <c r="J201" s="1003"/>
      <c r="K201" s="1003"/>
      <c r="L201" s="1003"/>
      <c r="M201" s="1004"/>
    </row>
    <row r="202" spans="2:13" x14ac:dyDescent="0.25">
      <c r="B202" s="772"/>
      <c r="C202" s="1003"/>
      <c r="D202" s="1003"/>
      <c r="E202" s="1003"/>
      <c r="F202" s="1003"/>
      <c r="G202" s="1003"/>
      <c r="H202" s="1003"/>
      <c r="I202" s="1003"/>
      <c r="J202" s="1003"/>
      <c r="K202" s="1003"/>
      <c r="L202" s="1003"/>
      <c r="M202" s="1004"/>
    </row>
    <row r="203" spans="2:13" x14ac:dyDescent="0.25">
      <c r="B203" s="772"/>
      <c r="C203" s="1003"/>
      <c r="D203" s="1003"/>
      <c r="E203" s="1003"/>
      <c r="F203" s="1003"/>
      <c r="G203" s="1003"/>
      <c r="H203" s="1003"/>
      <c r="I203" s="1003"/>
      <c r="J203" s="1003"/>
      <c r="K203" s="1003"/>
      <c r="L203" s="1003"/>
      <c r="M203" s="1004"/>
    </row>
    <row r="204" spans="2:13" x14ac:dyDescent="0.25">
      <c r="B204" s="772"/>
      <c r="C204" s="1003"/>
      <c r="D204" s="1003"/>
      <c r="E204" s="1003"/>
      <c r="F204" s="1003"/>
      <c r="G204" s="1003"/>
      <c r="H204" s="1003"/>
      <c r="I204" s="1003"/>
      <c r="J204" s="1003"/>
      <c r="K204" s="1003"/>
      <c r="L204" s="1003"/>
      <c r="M204" s="1004"/>
    </row>
    <row r="205" spans="2:13" x14ac:dyDescent="0.25">
      <c r="B205" s="772"/>
      <c r="C205" s="1003"/>
      <c r="D205" s="1003"/>
      <c r="E205" s="1003"/>
      <c r="F205" s="1003"/>
      <c r="G205" s="1003"/>
      <c r="H205" s="1003"/>
      <c r="I205" s="1003"/>
      <c r="J205" s="1003"/>
      <c r="K205" s="1003"/>
      <c r="L205" s="1003"/>
      <c r="M205" s="1004"/>
    </row>
    <row r="206" spans="2:13" x14ac:dyDescent="0.25">
      <c r="B206" s="772"/>
      <c r="C206" s="1003"/>
      <c r="D206" s="1003"/>
      <c r="E206" s="1003"/>
      <c r="F206" s="1003"/>
      <c r="G206" s="1003"/>
      <c r="H206" s="1003"/>
      <c r="I206" s="1003"/>
      <c r="J206" s="1003"/>
      <c r="K206" s="1003"/>
      <c r="L206" s="1003"/>
      <c r="M206" s="1004"/>
    </row>
    <row r="207" spans="2:13" x14ac:dyDescent="0.25">
      <c r="B207" s="772"/>
      <c r="C207" s="1003"/>
      <c r="D207" s="1003"/>
      <c r="E207" s="1003"/>
      <c r="F207" s="1003"/>
      <c r="G207" s="1003"/>
      <c r="H207" s="1003"/>
      <c r="I207" s="1003"/>
      <c r="J207" s="1003"/>
      <c r="K207" s="1003"/>
      <c r="L207" s="1003"/>
      <c r="M207" s="1004"/>
    </row>
    <row r="208" spans="2:13" x14ac:dyDescent="0.25">
      <c r="B208" s="772" t="s">
        <v>993</v>
      </c>
      <c r="C208" s="1003"/>
      <c r="D208" s="1003"/>
      <c r="E208" s="1003" t="s">
        <v>1131</v>
      </c>
      <c r="F208" s="1003"/>
      <c r="G208" s="1003"/>
      <c r="H208" s="1003"/>
      <c r="I208" s="1003"/>
      <c r="J208" s="1003"/>
      <c r="K208" s="1003"/>
      <c r="L208" s="1003"/>
      <c r="M208" s="1004"/>
    </row>
    <row r="209" spans="2:13" x14ac:dyDescent="0.25">
      <c r="B209" s="772"/>
      <c r="C209" s="1003"/>
      <c r="D209" s="1003"/>
      <c r="E209" s="1003"/>
      <c r="F209" s="1003"/>
      <c r="G209" s="1003"/>
      <c r="H209" s="1003"/>
      <c r="I209" s="1003"/>
      <c r="J209" s="1003"/>
      <c r="K209" s="1003"/>
      <c r="L209" s="1003"/>
      <c r="M209" s="1004"/>
    </row>
    <row r="210" spans="2:13" x14ac:dyDescent="0.25">
      <c r="B210" s="772"/>
      <c r="C210" s="1003"/>
      <c r="D210" s="1003"/>
      <c r="E210" s="1003"/>
      <c r="F210" s="1003"/>
      <c r="G210" s="1003"/>
      <c r="H210" s="1003"/>
      <c r="I210" s="1003"/>
      <c r="J210" s="1003"/>
      <c r="K210" s="1003"/>
      <c r="L210" s="1003"/>
      <c r="M210" s="1004"/>
    </row>
    <row r="211" spans="2:13" x14ac:dyDescent="0.25">
      <c r="B211" s="772"/>
      <c r="C211" s="1003"/>
      <c r="D211" s="1003"/>
      <c r="E211" s="1003"/>
      <c r="F211" s="1003"/>
      <c r="G211" s="1003"/>
      <c r="H211" s="1003"/>
      <c r="I211" s="1003"/>
      <c r="J211" s="1003"/>
      <c r="K211" s="1003"/>
      <c r="L211" s="1003"/>
      <c r="M211" s="1004"/>
    </row>
    <row r="212" spans="2:13" x14ac:dyDescent="0.25">
      <c r="B212" s="772"/>
      <c r="C212" s="1003"/>
      <c r="D212" s="1003"/>
      <c r="E212" s="1003"/>
      <c r="F212" s="1003"/>
      <c r="G212" s="1003"/>
      <c r="H212" s="1003"/>
      <c r="I212" s="1003"/>
      <c r="J212" s="1003"/>
      <c r="K212" s="1003"/>
      <c r="L212" s="1003"/>
      <c r="M212" s="1004"/>
    </row>
    <row r="213" spans="2:13" x14ac:dyDescent="0.25">
      <c r="B213" s="772"/>
      <c r="C213" s="1003"/>
      <c r="D213" s="1003"/>
      <c r="E213" s="1003"/>
      <c r="F213" s="1003"/>
      <c r="G213" s="1003"/>
      <c r="H213" s="1003"/>
      <c r="I213" s="1003"/>
      <c r="J213" s="1003"/>
      <c r="K213" s="1003"/>
      <c r="L213" s="1003"/>
      <c r="M213" s="1004"/>
    </row>
    <row r="214" spans="2:13" x14ac:dyDescent="0.25">
      <c r="B214" s="864"/>
      <c r="C214" s="1005"/>
      <c r="D214" s="1005"/>
      <c r="E214" s="1005"/>
      <c r="F214" s="1005"/>
      <c r="G214" s="1005"/>
      <c r="H214" s="1005"/>
      <c r="I214" s="1005"/>
      <c r="J214" s="1005"/>
      <c r="K214" s="1005"/>
      <c r="L214" s="1005"/>
      <c r="M214" s="1006"/>
    </row>
    <row r="215" spans="2:13" x14ac:dyDescent="0.25">
      <c r="B215" s="780" t="s">
        <v>1115</v>
      </c>
      <c r="C215" s="780"/>
      <c r="D215" s="780"/>
      <c r="E215" s="780"/>
      <c r="F215" s="780"/>
      <c r="G215" s="780"/>
      <c r="H215" s="780"/>
      <c r="I215" s="780"/>
      <c r="J215" s="780"/>
      <c r="K215" s="780"/>
      <c r="L215" s="780"/>
      <c r="M215" s="780"/>
    </row>
    <row r="216" spans="2:13" x14ac:dyDescent="0.25">
      <c r="B216" s="862" t="s">
        <v>994</v>
      </c>
      <c r="C216" s="1007"/>
      <c r="D216" s="1007"/>
      <c r="E216" s="1007" t="s">
        <v>1130</v>
      </c>
      <c r="F216" s="1007"/>
      <c r="G216" s="1007"/>
      <c r="H216" s="1007"/>
      <c r="I216" s="1007"/>
      <c r="J216" s="1007"/>
      <c r="K216" s="1007"/>
      <c r="L216" s="1007"/>
      <c r="M216" s="1008"/>
    </row>
    <row r="217" spans="2:13" x14ac:dyDescent="0.25">
      <c r="B217" s="966"/>
      <c r="C217" s="1385"/>
      <c r="D217" s="1385"/>
      <c r="E217" s="1385"/>
      <c r="F217" s="1385"/>
      <c r="G217" s="1385"/>
      <c r="H217" s="1385"/>
      <c r="I217" s="1385"/>
      <c r="J217" s="1385"/>
      <c r="K217" s="1385"/>
      <c r="L217" s="1385"/>
      <c r="M217" s="1386"/>
    </row>
    <row r="218" spans="2:13" x14ac:dyDescent="0.25">
      <c r="B218" s="966"/>
      <c r="C218" s="1385"/>
      <c r="D218" s="1385"/>
      <c r="E218" s="1385"/>
      <c r="F218" s="1385"/>
      <c r="G218" s="1385"/>
      <c r="H218" s="1385"/>
      <c r="I218" s="1385"/>
      <c r="J218" s="1385"/>
      <c r="K218" s="1385"/>
      <c r="L218" s="1385"/>
      <c r="M218" s="1386"/>
    </row>
    <row r="219" spans="2:13" x14ac:dyDescent="0.25">
      <c r="B219" s="966"/>
      <c r="C219" s="1385"/>
      <c r="D219" s="1385"/>
      <c r="E219" s="1385"/>
      <c r="F219" s="1385"/>
      <c r="G219" s="1385"/>
      <c r="H219" s="1385"/>
      <c r="I219" s="1385"/>
      <c r="J219" s="1385"/>
      <c r="K219" s="1385"/>
      <c r="L219" s="1385"/>
      <c r="M219" s="1386"/>
    </row>
    <row r="220" spans="2:13" x14ac:dyDescent="0.25">
      <c r="B220" s="966"/>
      <c r="C220" s="1385"/>
      <c r="D220" s="1385"/>
      <c r="E220" s="1385"/>
      <c r="F220" s="1385"/>
      <c r="G220" s="1385"/>
      <c r="H220" s="1385"/>
      <c r="I220" s="1385"/>
      <c r="J220" s="1385"/>
      <c r="K220" s="1385"/>
      <c r="L220" s="1385"/>
      <c r="M220" s="1386"/>
    </row>
    <row r="221" spans="2:13" x14ac:dyDescent="0.25">
      <c r="B221" s="966"/>
      <c r="C221" s="1385"/>
      <c r="D221" s="1385"/>
      <c r="E221" s="1385"/>
      <c r="F221" s="1385"/>
      <c r="G221" s="1385"/>
      <c r="H221" s="1385"/>
      <c r="I221" s="1385"/>
      <c r="J221" s="1385"/>
      <c r="K221" s="1385"/>
      <c r="L221" s="1385"/>
      <c r="M221" s="1386"/>
    </row>
    <row r="222" spans="2:13" x14ac:dyDescent="0.25">
      <c r="B222" s="966"/>
      <c r="C222" s="1385"/>
      <c r="D222" s="1385"/>
      <c r="E222" s="1385"/>
      <c r="F222" s="1385"/>
      <c r="G222" s="1385"/>
      <c r="H222" s="1385"/>
      <c r="I222" s="1385"/>
      <c r="J222" s="1385"/>
      <c r="K222" s="1385"/>
      <c r="L222" s="1385"/>
      <c r="M222" s="1386"/>
    </row>
    <row r="223" spans="2:13" x14ac:dyDescent="0.25">
      <c r="B223" s="966"/>
      <c r="C223" s="1385"/>
      <c r="D223" s="1385"/>
      <c r="E223" s="1385"/>
      <c r="F223" s="1385"/>
      <c r="G223" s="1385"/>
      <c r="H223" s="1385"/>
      <c r="I223" s="1385"/>
      <c r="J223" s="1385"/>
      <c r="K223" s="1385"/>
      <c r="L223" s="1385"/>
      <c r="M223" s="1386"/>
    </row>
    <row r="224" spans="2:13" x14ac:dyDescent="0.25">
      <c r="B224" s="772"/>
      <c r="C224" s="1003"/>
      <c r="D224" s="1003"/>
      <c r="E224" s="1003"/>
      <c r="F224" s="1003"/>
      <c r="G224" s="1003"/>
      <c r="H224" s="1003"/>
      <c r="I224" s="1003"/>
      <c r="J224" s="1003"/>
      <c r="K224" s="1003"/>
      <c r="L224" s="1003"/>
      <c r="M224" s="1004"/>
    </row>
    <row r="225" spans="2:13" x14ac:dyDescent="0.25">
      <c r="B225" s="772"/>
      <c r="C225" s="1003"/>
      <c r="D225" s="1003"/>
      <c r="E225" s="1003"/>
      <c r="F225" s="1003"/>
      <c r="G225" s="1003"/>
      <c r="H225" s="1003"/>
      <c r="I225" s="1003"/>
      <c r="J225" s="1003"/>
      <c r="K225" s="1003"/>
      <c r="L225" s="1003"/>
      <c r="M225" s="1004"/>
    </row>
    <row r="226" spans="2:13" x14ac:dyDescent="0.25">
      <c r="B226" s="772"/>
      <c r="C226" s="1003"/>
      <c r="D226" s="1003"/>
      <c r="E226" s="1003"/>
      <c r="F226" s="1003"/>
      <c r="G226" s="1003"/>
      <c r="H226" s="1003"/>
      <c r="I226" s="1003"/>
      <c r="J226" s="1003"/>
      <c r="K226" s="1003"/>
      <c r="L226" s="1003"/>
      <c r="M226" s="1004"/>
    </row>
    <row r="227" spans="2:13" x14ac:dyDescent="0.25">
      <c r="B227" s="772" t="s">
        <v>995</v>
      </c>
      <c r="C227" s="1003"/>
      <c r="D227" s="1003"/>
      <c r="E227" s="1003" t="s">
        <v>1000</v>
      </c>
      <c r="F227" s="1003"/>
      <c r="G227" s="1003"/>
      <c r="H227" s="1003"/>
      <c r="I227" s="1003"/>
      <c r="J227" s="1003"/>
      <c r="K227" s="1003"/>
      <c r="L227" s="1003"/>
      <c r="M227" s="1004"/>
    </row>
    <row r="228" spans="2:13" x14ac:dyDescent="0.25">
      <c r="B228" s="772"/>
      <c r="C228" s="1003"/>
      <c r="D228" s="1003"/>
      <c r="E228" s="1003"/>
      <c r="F228" s="1003"/>
      <c r="G228" s="1003"/>
      <c r="H228" s="1003"/>
      <c r="I228" s="1003"/>
      <c r="J228" s="1003"/>
      <c r="K228" s="1003"/>
      <c r="L228" s="1003"/>
      <c r="M228" s="1004"/>
    </row>
    <row r="229" spans="2:13" x14ac:dyDescent="0.25">
      <c r="B229" s="772"/>
      <c r="C229" s="1003"/>
      <c r="D229" s="1003"/>
      <c r="E229" s="1003"/>
      <c r="F229" s="1003"/>
      <c r="G229" s="1003"/>
      <c r="H229" s="1003"/>
      <c r="I229" s="1003"/>
      <c r="J229" s="1003"/>
      <c r="K229" s="1003"/>
      <c r="L229" s="1003"/>
      <c r="M229" s="1004"/>
    </row>
    <row r="230" spans="2:13" x14ac:dyDescent="0.25">
      <c r="B230" s="772"/>
      <c r="C230" s="1003"/>
      <c r="D230" s="1003"/>
      <c r="E230" s="1003"/>
      <c r="F230" s="1003"/>
      <c r="G230" s="1003"/>
      <c r="H230" s="1003"/>
      <c r="I230" s="1003"/>
      <c r="J230" s="1003"/>
      <c r="K230" s="1003"/>
      <c r="L230" s="1003"/>
      <c r="M230" s="1004"/>
    </row>
    <row r="231" spans="2:13" x14ac:dyDescent="0.25">
      <c r="B231" s="772"/>
      <c r="C231" s="1003"/>
      <c r="D231" s="1003"/>
      <c r="E231" s="1003"/>
      <c r="F231" s="1003"/>
      <c r="G231" s="1003"/>
      <c r="H231" s="1003"/>
      <c r="I231" s="1003"/>
      <c r="J231" s="1003"/>
      <c r="K231" s="1003"/>
      <c r="L231" s="1003"/>
      <c r="M231" s="1004"/>
    </row>
    <row r="232" spans="2:13" x14ac:dyDescent="0.25">
      <c r="B232" s="772"/>
      <c r="C232" s="1003"/>
      <c r="D232" s="1003"/>
      <c r="E232" s="1003"/>
      <c r="F232" s="1003"/>
      <c r="G232" s="1003"/>
      <c r="H232" s="1003"/>
      <c r="I232" s="1003"/>
      <c r="J232" s="1003"/>
      <c r="K232" s="1003"/>
      <c r="L232" s="1003"/>
      <c r="M232" s="1004"/>
    </row>
    <row r="233" spans="2:13" x14ac:dyDescent="0.25">
      <c r="B233" s="772"/>
      <c r="C233" s="1003"/>
      <c r="D233" s="1003"/>
      <c r="E233" s="1003"/>
      <c r="F233" s="1003"/>
      <c r="G233" s="1003"/>
      <c r="H233" s="1003"/>
      <c r="I233" s="1003"/>
      <c r="J233" s="1003"/>
      <c r="K233" s="1003"/>
      <c r="L233" s="1003"/>
      <c r="M233" s="1004"/>
    </row>
    <row r="234" spans="2:13" x14ac:dyDescent="0.25">
      <c r="B234" s="772" t="s">
        <v>996</v>
      </c>
      <c r="C234" s="1003"/>
      <c r="D234" s="1003"/>
      <c r="E234" s="1003" t="s">
        <v>1129</v>
      </c>
      <c r="F234" s="1003"/>
      <c r="G234" s="1003"/>
      <c r="H234" s="1003"/>
      <c r="I234" s="1003"/>
      <c r="J234" s="1003"/>
      <c r="K234" s="1003"/>
      <c r="L234" s="1003"/>
      <c r="M234" s="1004"/>
    </row>
    <row r="235" spans="2:13" x14ac:dyDescent="0.25">
      <c r="B235" s="772"/>
      <c r="C235" s="1003"/>
      <c r="D235" s="1003"/>
      <c r="E235" s="1003"/>
      <c r="F235" s="1003"/>
      <c r="G235" s="1003"/>
      <c r="H235" s="1003"/>
      <c r="I235" s="1003"/>
      <c r="J235" s="1003"/>
      <c r="K235" s="1003"/>
      <c r="L235" s="1003"/>
      <c r="M235" s="1004"/>
    </row>
    <row r="236" spans="2:13" x14ac:dyDescent="0.25">
      <c r="B236" s="772"/>
      <c r="C236" s="1003"/>
      <c r="D236" s="1003"/>
      <c r="E236" s="1003"/>
      <c r="F236" s="1003"/>
      <c r="G236" s="1003"/>
      <c r="H236" s="1003"/>
      <c r="I236" s="1003"/>
      <c r="J236" s="1003"/>
      <c r="K236" s="1003"/>
      <c r="L236" s="1003"/>
      <c r="M236" s="1004"/>
    </row>
    <row r="237" spans="2:13" x14ac:dyDescent="0.25">
      <c r="B237" s="772"/>
      <c r="C237" s="1003"/>
      <c r="D237" s="1003"/>
      <c r="E237" s="1003"/>
      <c r="F237" s="1003"/>
      <c r="G237" s="1003"/>
      <c r="H237" s="1003"/>
      <c r="I237" s="1003"/>
      <c r="J237" s="1003"/>
      <c r="K237" s="1003"/>
      <c r="L237" s="1003"/>
      <c r="M237" s="1004"/>
    </row>
    <row r="238" spans="2:13" x14ac:dyDescent="0.25">
      <c r="B238" s="772"/>
      <c r="C238" s="1003"/>
      <c r="D238" s="1003"/>
      <c r="E238" s="1003"/>
      <c r="F238" s="1003"/>
      <c r="G238" s="1003"/>
      <c r="H238" s="1003"/>
      <c r="I238" s="1003"/>
      <c r="J238" s="1003"/>
      <c r="K238" s="1003"/>
      <c r="L238" s="1003"/>
      <c r="M238" s="1004"/>
    </row>
    <row r="239" spans="2:13" x14ac:dyDescent="0.25">
      <c r="B239" s="772"/>
      <c r="C239" s="1003"/>
      <c r="D239" s="1003"/>
      <c r="E239" s="1003"/>
      <c r="F239" s="1003"/>
      <c r="G239" s="1003"/>
      <c r="H239" s="1003"/>
      <c r="I239" s="1003"/>
      <c r="J239" s="1003"/>
      <c r="K239" s="1003"/>
      <c r="L239" s="1003"/>
      <c r="M239" s="1004"/>
    </row>
    <row r="240" spans="2:13" x14ac:dyDescent="0.25">
      <c r="B240" s="772"/>
      <c r="C240" s="1003"/>
      <c r="D240" s="1003"/>
      <c r="E240" s="1003"/>
      <c r="F240" s="1003"/>
      <c r="G240" s="1003"/>
      <c r="H240" s="1003"/>
      <c r="I240" s="1003"/>
      <c r="J240" s="1003"/>
      <c r="K240" s="1003"/>
      <c r="L240" s="1003"/>
      <c r="M240" s="1004"/>
    </row>
    <row r="241" spans="2:13" x14ac:dyDescent="0.25">
      <c r="B241" s="772"/>
      <c r="C241" s="1003"/>
      <c r="D241" s="1003"/>
      <c r="E241" s="1003"/>
      <c r="F241" s="1003"/>
      <c r="G241" s="1003"/>
      <c r="H241" s="1003"/>
      <c r="I241" s="1003"/>
      <c r="J241" s="1003"/>
      <c r="K241" s="1003"/>
      <c r="L241" s="1003"/>
      <c r="M241" s="1004"/>
    </row>
    <row r="242" spans="2:13" x14ac:dyDescent="0.25">
      <c r="B242" s="772"/>
      <c r="C242" s="1003"/>
      <c r="D242" s="1003"/>
      <c r="E242" s="1003"/>
      <c r="F242" s="1003"/>
      <c r="G242" s="1003"/>
      <c r="H242" s="1003"/>
      <c r="I242" s="1003"/>
      <c r="J242" s="1003"/>
      <c r="K242" s="1003"/>
      <c r="L242" s="1003"/>
      <c r="M242" s="1004"/>
    </row>
    <row r="243" spans="2:13" x14ac:dyDescent="0.25">
      <c r="B243" s="772"/>
      <c r="C243" s="1003"/>
      <c r="D243" s="1003"/>
      <c r="E243" s="1003"/>
      <c r="F243" s="1003"/>
      <c r="G243" s="1003"/>
      <c r="H243" s="1003"/>
      <c r="I243" s="1003"/>
      <c r="J243" s="1003"/>
      <c r="K243" s="1003"/>
      <c r="L243" s="1003"/>
      <c r="M243" s="1004"/>
    </row>
    <row r="244" spans="2:13" x14ac:dyDescent="0.25">
      <c r="B244" s="772"/>
      <c r="C244" s="1003"/>
      <c r="D244" s="1003"/>
      <c r="E244" s="1003"/>
      <c r="F244" s="1003"/>
      <c r="G244" s="1003"/>
      <c r="H244" s="1003"/>
      <c r="I244" s="1003"/>
      <c r="J244" s="1003"/>
      <c r="K244" s="1003"/>
      <c r="L244" s="1003"/>
      <c r="M244" s="1004"/>
    </row>
    <row r="245" spans="2:13" x14ac:dyDescent="0.25">
      <c r="B245" s="772"/>
      <c r="C245" s="1003"/>
      <c r="D245" s="1003"/>
      <c r="E245" s="1003"/>
      <c r="F245" s="1003"/>
      <c r="G245" s="1003"/>
      <c r="H245" s="1003"/>
      <c r="I245" s="1003"/>
      <c r="J245" s="1003"/>
      <c r="K245" s="1003"/>
      <c r="L245" s="1003"/>
      <c r="M245" s="1004"/>
    </row>
    <row r="246" spans="2:13" x14ac:dyDescent="0.25">
      <c r="B246" s="772"/>
      <c r="C246" s="1003"/>
      <c r="D246" s="1003"/>
      <c r="E246" s="1003"/>
      <c r="F246" s="1003"/>
      <c r="G246" s="1003"/>
      <c r="H246" s="1003"/>
      <c r="I246" s="1003"/>
      <c r="J246" s="1003"/>
      <c r="K246" s="1003"/>
      <c r="L246" s="1003"/>
      <c r="M246" s="1004"/>
    </row>
    <row r="247" spans="2:13" x14ac:dyDescent="0.25">
      <c r="B247" s="772" t="s">
        <v>997</v>
      </c>
      <c r="C247" s="1003"/>
      <c r="D247" s="1003"/>
      <c r="E247" s="1003" t="s">
        <v>1128</v>
      </c>
      <c r="F247" s="1003"/>
      <c r="G247" s="1003"/>
      <c r="H247" s="1003"/>
      <c r="I247" s="1003"/>
      <c r="J247" s="1003"/>
      <c r="K247" s="1003"/>
      <c r="L247" s="1003"/>
      <c r="M247" s="1004"/>
    </row>
    <row r="248" spans="2:13" x14ac:dyDescent="0.25">
      <c r="B248" s="772"/>
      <c r="C248" s="1003"/>
      <c r="D248" s="1003"/>
      <c r="E248" s="1003"/>
      <c r="F248" s="1003"/>
      <c r="G248" s="1003"/>
      <c r="H248" s="1003"/>
      <c r="I248" s="1003"/>
      <c r="J248" s="1003"/>
      <c r="K248" s="1003"/>
      <c r="L248" s="1003"/>
      <c r="M248" s="1004"/>
    </row>
    <row r="249" spans="2:13" x14ac:dyDescent="0.25">
      <c r="B249" s="772"/>
      <c r="C249" s="1003"/>
      <c r="D249" s="1003"/>
      <c r="E249" s="1003"/>
      <c r="F249" s="1003"/>
      <c r="G249" s="1003"/>
      <c r="H249" s="1003"/>
      <c r="I249" s="1003"/>
      <c r="J249" s="1003"/>
      <c r="K249" s="1003"/>
      <c r="L249" s="1003"/>
      <c r="M249" s="1004"/>
    </row>
    <row r="250" spans="2:13" x14ac:dyDescent="0.25">
      <c r="B250" s="772"/>
      <c r="C250" s="1003"/>
      <c r="D250" s="1003"/>
      <c r="E250" s="1003"/>
      <c r="F250" s="1003"/>
      <c r="G250" s="1003"/>
      <c r="H250" s="1003"/>
      <c r="I250" s="1003"/>
      <c r="J250" s="1003"/>
      <c r="K250" s="1003"/>
      <c r="L250" s="1003"/>
      <c r="M250" s="1004"/>
    </row>
    <row r="251" spans="2:13" x14ac:dyDescent="0.25">
      <c r="B251" s="772"/>
      <c r="C251" s="1003"/>
      <c r="D251" s="1003"/>
      <c r="E251" s="1003"/>
      <c r="F251" s="1003"/>
      <c r="G251" s="1003"/>
      <c r="H251" s="1003"/>
      <c r="I251" s="1003"/>
      <c r="J251" s="1003"/>
      <c r="K251" s="1003"/>
      <c r="L251" s="1003"/>
      <c r="M251" s="1004"/>
    </row>
    <row r="252" spans="2:13" x14ac:dyDescent="0.25">
      <c r="B252" s="772"/>
      <c r="C252" s="1003"/>
      <c r="D252" s="1003"/>
      <c r="E252" s="1003"/>
      <c r="F252" s="1003"/>
      <c r="G252" s="1003"/>
      <c r="H252" s="1003"/>
      <c r="I252" s="1003"/>
      <c r="J252" s="1003"/>
      <c r="K252" s="1003"/>
      <c r="L252" s="1003"/>
      <c r="M252" s="1004"/>
    </row>
    <row r="253" spans="2:13" x14ac:dyDescent="0.25">
      <c r="B253" s="864"/>
      <c r="C253" s="1005"/>
      <c r="D253" s="1005"/>
      <c r="E253" s="1005"/>
      <c r="F253" s="1005"/>
      <c r="G253" s="1005"/>
      <c r="H253" s="1005"/>
      <c r="I253" s="1005"/>
      <c r="J253" s="1005"/>
      <c r="K253" s="1005"/>
      <c r="L253" s="1005"/>
      <c r="M253" s="1006"/>
    </row>
    <row r="254" spans="2:13" x14ac:dyDescent="0.25">
      <c r="B254" s="780" t="s">
        <v>877</v>
      </c>
      <c r="C254" s="780"/>
      <c r="D254" s="780"/>
      <c r="E254" s="780"/>
      <c r="F254" s="780"/>
      <c r="G254" s="780"/>
      <c r="H254" s="780"/>
      <c r="I254" s="780"/>
      <c r="J254" s="780"/>
      <c r="K254" s="780"/>
      <c r="L254" s="780"/>
      <c r="M254" s="780"/>
    </row>
    <row r="255" spans="2:13" x14ac:dyDescent="0.25">
      <c r="B255" s="862" t="s">
        <v>1001</v>
      </c>
      <c r="C255" s="1007"/>
      <c r="D255" s="1007"/>
      <c r="E255" s="1007" t="s">
        <v>998</v>
      </c>
      <c r="F255" s="1007"/>
      <c r="G255" s="1007"/>
      <c r="H255" s="1007"/>
      <c r="I255" s="1007"/>
      <c r="J255" s="1007"/>
      <c r="K255" s="1007"/>
      <c r="L255" s="1007"/>
      <c r="M255" s="1008"/>
    </row>
    <row r="256" spans="2:13" x14ac:dyDescent="0.25">
      <c r="B256" s="772"/>
      <c r="C256" s="1003"/>
      <c r="D256" s="1003"/>
      <c r="E256" s="1003"/>
      <c r="F256" s="1003"/>
      <c r="G256" s="1003"/>
      <c r="H256" s="1003"/>
      <c r="I256" s="1003"/>
      <c r="J256" s="1003"/>
      <c r="K256" s="1003"/>
      <c r="L256" s="1003"/>
      <c r="M256" s="1004"/>
    </row>
    <row r="257" spans="2:13" x14ac:dyDescent="0.25">
      <c r="B257" s="772"/>
      <c r="C257" s="1003"/>
      <c r="D257" s="1003"/>
      <c r="E257" s="1003"/>
      <c r="F257" s="1003"/>
      <c r="G257" s="1003"/>
      <c r="H257" s="1003"/>
      <c r="I257" s="1003"/>
      <c r="J257" s="1003"/>
      <c r="K257" s="1003"/>
      <c r="L257" s="1003"/>
      <c r="M257" s="1004"/>
    </row>
    <row r="258" spans="2:13" x14ac:dyDescent="0.25">
      <c r="B258" s="772"/>
      <c r="C258" s="1003"/>
      <c r="D258" s="1003"/>
      <c r="E258" s="1003"/>
      <c r="F258" s="1003"/>
      <c r="G258" s="1003"/>
      <c r="H258" s="1003"/>
      <c r="I258" s="1003"/>
      <c r="J258" s="1003"/>
      <c r="K258" s="1003"/>
      <c r="L258" s="1003"/>
      <c r="M258" s="1004"/>
    </row>
    <row r="259" spans="2:13" x14ac:dyDescent="0.25">
      <c r="B259" s="772"/>
      <c r="C259" s="1003"/>
      <c r="D259" s="1003"/>
      <c r="E259" s="1003"/>
      <c r="F259" s="1003"/>
      <c r="G259" s="1003"/>
      <c r="H259" s="1003"/>
      <c r="I259" s="1003"/>
      <c r="J259" s="1003"/>
      <c r="K259" s="1003"/>
      <c r="L259" s="1003"/>
      <c r="M259" s="1004"/>
    </row>
    <row r="260" spans="2:13" x14ac:dyDescent="0.25">
      <c r="B260" s="772"/>
      <c r="C260" s="1003"/>
      <c r="D260" s="1003"/>
      <c r="E260" s="1003"/>
      <c r="F260" s="1003"/>
      <c r="G260" s="1003"/>
      <c r="H260" s="1003"/>
      <c r="I260" s="1003"/>
      <c r="J260" s="1003"/>
      <c r="K260" s="1003"/>
      <c r="L260" s="1003"/>
      <c r="M260" s="1004"/>
    </row>
    <row r="261" spans="2:13" x14ac:dyDescent="0.25">
      <c r="B261" s="1383" t="s">
        <v>1002</v>
      </c>
      <c r="C261" s="1384"/>
      <c r="D261" s="1384"/>
      <c r="E261" s="1003" t="s">
        <v>999</v>
      </c>
      <c r="F261" s="1003"/>
      <c r="G261" s="1003"/>
      <c r="H261" s="1003"/>
      <c r="I261" s="1003"/>
      <c r="J261" s="1003"/>
      <c r="K261" s="1003"/>
      <c r="L261" s="1003"/>
      <c r="M261" s="1004"/>
    </row>
    <row r="262" spans="2:13" x14ac:dyDescent="0.25">
      <c r="B262" s="1383"/>
      <c r="C262" s="1384"/>
      <c r="D262" s="1384"/>
      <c r="E262" s="1003"/>
      <c r="F262" s="1003"/>
      <c r="G262" s="1003"/>
      <c r="H262" s="1003"/>
      <c r="I262" s="1003"/>
      <c r="J262" s="1003"/>
      <c r="K262" s="1003"/>
      <c r="L262" s="1003"/>
      <c r="M262" s="1004"/>
    </row>
    <row r="263" spans="2:13" x14ac:dyDescent="0.25">
      <c r="B263" s="1383"/>
      <c r="C263" s="1384"/>
      <c r="D263" s="1384"/>
      <c r="E263" s="1003"/>
      <c r="F263" s="1003"/>
      <c r="G263" s="1003"/>
      <c r="H263" s="1003"/>
      <c r="I263" s="1003"/>
      <c r="J263" s="1003"/>
      <c r="K263" s="1003"/>
      <c r="L263" s="1003"/>
      <c r="M263" s="1004"/>
    </row>
    <row r="264" spans="2:13" x14ac:dyDescent="0.25">
      <c r="B264" s="1383"/>
      <c r="C264" s="1384"/>
      <c r="D264" s="1384"/>
      <c r="E264" s="1003"/>
      <c r="F264" s="1003"/>
      <c r="G264" s="1003"/>
      <c r="H264" s="1003"/>
      <c r="I264" s="1003"/>
      <c r="J264" s="1003"/>
      <c r="K264" s="1003"/>
      <c r="L264" s="1003"/>
      <c r="M264" s="1004"/>
    </row>
    <row r="265" spans="2:13" x14ac:dyDescent="0.25">
      <c r="B265" s="1383"/>
      <c r="C265" s="1384"/>
      <c r="D265" s="1384"/>
      <c r="E265" s="1003"/>
      <c r="F265" s="1003"/>
      <c r="G265" s="1003"/>
      <c r="H265" s="1003"/>
      <c r="I265" s="1003"/>
      <c r="J265" s="1003"/>
      <c r="K265" s="1003"/>
      <c r="L265" s="1003"/>
      <c r="M265" s="1004"/>
    </row>
    <row r="266" spans="2:13" x14ac:dyDescent="0.25">
      <c r="B266" s="772" t="s">
        <v>1003</v>
      </c>
      <c r="C266" s="1003"/>
      <c r="D266" s="1003"/>
      <c r="E266" s="1003" t="s">
        <v>1127</v>
      </c>
      <c r="F266" s="1003"/>
      <c r="G266" s="1003"/>
      <c r="H266" s="1003"/>
      <c r="I266" s="1003"/>
      <c r="J266" s="1003"/>
      <c r="K266" s="1003"/>
      <c r="L266" s="1003"/>
      <c r="M266" s="1004"/>
    </row>
    <row r="267" spans="2:13" x14ac:dyDescent="0.25">
      <c r="B267" s="772"/>
      <c r="C267" s="1003"/>
      <c r="D267" s="1003"/>
      <c r="E267" s="1003"/>
      <c r="F267" s="1003"/>
      <c r="G267" s="1003"/>
      <c r="H267" s="1003"/>
      <c r="I267" s="1003"/>
      <c r="J267" s="1003"/>
      <c r="K267" s="1003"/>
      <c r="L267" s="1003"/>
      <c r="M267" s="1004"/>
    </row>
    <row r="268" spans="2:13" x14ac:dyDescent="0.25">
      <c r="B268" s="772"/>
      <c r="C268" s="1003"/>
      <c r="D268" s="1003"/>
      <c r="E268" s="1003"/>
      <c r="F268" s="1003"/>
      <c r="G268" s="1003"/>
      <c r="H268" s="1003"/>
      <c r="I268" s="1003"/>
      <c r="J268" s="1003"/>
      <c r="K268" s="1003"/>
      <c r="L268" s="1003"/>
      <c r="M268" s="1004"/>
    </row>
    <row r="269" spans="2:13" x14ac:dyDescent="0.25">
      <c r="B269" s="772"/>
      <c r="C269" s="1003"/>
      <c r="D269" s="1003"/>
      <c r="E269" s="1003"/>
      <c r="F269" s="1003"/>
      <c r="G269" s="1003"/>
      <c r="H269" s="1003"/>
      <c r="I269" s="1003"/>
      <c r="J269" s="1003"/>
      <c r="K269" s="1003"/>
      <c r="L269" s="1003"/>
      <c r="M269" s="1004"/>
    </row>
    <row r="270" spans="2:13" x14ac:dyDescent="0.25">
      <c r="B270" s="772"/>
      <c r="C270" s="1003"/>
      <c r="D270" s="1003"/>
      <c r="E270" s="1003"/>
      <c r="F270" s="1003"/>
      <c r="G270" s="1003"/>
      <c r="H270" s="1003"/>
      <c r="I270" s="1003"/>
      <c r="J270" s="1003"/>
      <c r="K270" s="1003"/>
      <c r="L270" s="1003"/>
      <c r="M270" s="1004"/>
    </row>
    <row r="271" spans="2:13" x14ac:dyDescent="0.25">
      <c r="B271" s="772"/>
      <c r="C271" s="1003"/>
      <c r="D271" s="1003"/>
      <c r="E271" s="1003"/>
      <c r="F271" s="1003"/>
      <c r="G271" s="1003"/>
      <c r="H271" s="1003"/>
      <c r="I271" s="1003"/>
      <c r="J271" s="1003"/>
      <c r="K271" s="1003"/>
      <c r="L271" s="1003"/>
      <c r="M271" s="1004"/>
    </row>
    <row r="272" spans="2:13" x14ac:dyDescent="0.25">
      <c r="B272" s="772"/>
      <c r="C272" s="1003"/>
      <c r="D272" s="1003"/>
      <c r="E272" s="1003"/>
      <c r="F272" s="1003"/>
      <c r="G272" s="1003"/>
      <c r="H272" s="1003"/>
      <c r="I272" s="1003"/>
      <c r="J272" s="1003"/>
      <c r="K272" s="1003"/>
      <c r="L272" s="1003"/>
      <c r="M272" s="1004"/>
    </row>
    <row r="273" spans="2:13" x14ac:dyDescent="0.25">
      <c r="B273" s="772"/>
      <c r="C273" s="1003"/>
      <c r="D273" s="1003"/>
      <c r="E273" s="1003"/>
      <c r="F273" s="1003"/>
      <c r="G273" s="1003"/>
      <c r="H273" s="1003"/>
      <c r="I273" s="1003"/>
      <c r="J273" s="1003"/>
      <c r="K273" s="1003"/>
      <c r="L273" s="1003"/>
      <c r="M273" s="1004"/>
    </row>
    <row r="274" spans="2:13" x14ac:dyDescent="0.25">
      <c r="B274" s="772"/>
      <c r="C274" s="1003"/>
      <c r="D274" s="1003"/>
      <c r="E274" s="1003"/>
      <c r="F274" s="1003"/>
      <c r="G274" s="1003"/>
      <c r="H274" s="1003"/>
      <c r="I274" s="1003"/>
      <c r="J274" s="1003"/>
      <c r="K274" s="1003"/>
      <c r="L274" s="1003"/>
      <c r="M274" s="1004"/>
    </row>
    <row r="275" spans="2:13" x14ac:dyDescent="0.25">
      <c r="B275" s="772"/>
      <c r="C275" s="1003"/>
      <c r="D275" s="1003"/>
      <c r="E275" s="1003"/>
      <c r="F275" s="1003"/>
      <c r="G275" s="1003"/>
      <c r="H275" s="1003"/>
      <c r="I275" s="1003"/>
      <c r="J275" s="1003"/>
      <c r="K275" s="1003"/>
      <c r="L275" s="1003"/>
      <c r="M275" s="1004"/>
    </row>
    <row r="276" spans="2:13" x14ac:dyDescent="0.25">
      <c r="B276" s="772"/>
      <c r="C276" s="1003"/>
      <c r="D276" s="1003"/>
      <c r="E276" s="1003"/>
      <c r="F276" s="1003"/>
      <c r="G276" s="1003"/>
      <c r="H276" s="1003"/>
      <c r="I276" s="1003"/>
      <c r="J276" s="1003"/>
      <c r="K276" s="1003"/>
      <c r="L276" s="1003"/>
      <c r="M276" s="1004"/>
    </row>
    <row r="277" spans="2:13" x14ac:dyDescent="0.25">
      <c r="B277" s="772"/>
      <c r="C277" s="1003"/>
      <c r="D277" s="1003"/>
      <c r="E277" s="1003"/>
      <c r="F277" s="1003"/>
      <c r="G277" s="1003"/>
      <c r="H277" s="1003"/>
      <c r="I277" s="1003"/>
      <c r="J277" s="1003"/>
      <c r="K277" s="1003"/>
      <c r="L277" s="1003"/>
      <c r="M277" s="1004"/>
    </row>
    <row r="278" spans="2:13" x14ac:dyDescent="0.25">
      <c r="B278" s="772"/>
      <c r="C278" s="1003"/>
      <c r="D278" s="1003"/>
      <c r="E278" s="1003"/>
      <c r="F278" s="1003"/>
      <c r="G278" s="1003"/>
      <c r="H278" s="1003"/>
      <c r="I278" s="1003"/>
      <c r="J278" s="1003"/>
      <c r="K278" s="1003"/>
      <c r="L278" s="1003"/>
      <c r="M278" s="1004"/>
    </row>
    <row r="279" spans="2:13" x14ac:dyDescent="0.25">
      <c r="B279" s="772"/>
      <c r="C279" s="1003"/>
      <c r="D279" s="1003"/>
      <c r="E279" s="1003"/>
      <c r="F279" s="1003"/>
      <c r="G279" s="1003"/>
      <c r="H279" s="1003"/>
      <c r="I279" s="1003"/>
      <c r="J279" s="1003"/>
      <c r="K279" s="1003"/>
      <c r="L279" s="1003"/>
      <c r="M279" s="1004"/>
    </row>
    <row r="280" spans="2:13" x14ac:dyDescent="0.25">
      <c r="B280" s="772"/>
      <c r="C280" s="1003"/>
      <c r="D280" s="1003"/>
      <c r="E280" s="1003"/>
      <c r="F280" s="1003"/>
      <c r="G280" s="1003"/>
      <c r="H280" s="1003"/>
      <c r="I280" s="1003"/>
      <c r="J280" s="1003"/>
      <c r="K280" s="1003"/>
      <c r="L280" s="1003"/>
      <c r="M280" s="1004"/>
    </row>
    <row r="281" spans="2:13" x14ac:dyDescent="0.25">
      <c r="B281" s="772"/>
      <c r="C281" s="1003"/>
      <c r="D281" s="1003"/>
      <c r="E281" s="1003"/>
      <c r="F281" s="1003"/>
      <c r="G281" s="1003"/>
      <c r="H281" s="1003"/>
      <c r="I281" s="1003"/>
      <c r="J281" s="1003"/>
      <c r="K281" s="1003"/>
      <c r="L281" s="1003"/>
      <c r="M281" s="1004"/>
    </row>
    <row r="282" spans="2:13" x14ac:dyDescent="0.25">
      <c r="B282" s="772"/>
      <c r="C282" s="1003"/>
      <c r="D282" s="1003"/>
      <c r="E282" s="1003"/>
      <c r="F282" s="1003"/>
      <c r="G282" s="1003"/>
      <c r="H282" s="1003"/>
      <c r="I282" s="1003"/>
      <c r="J282" s="1003"/>
      <c r="K282" s="1003"/>
      <c r="L282" s="1003"/>
      <c r="M282" s="1004"/>
    </row>
    <row r="283" spans="2:13" x14ac:dyDescent="0.25">
      <c r="B283" s="772"/>
      <c r="C283" s="1003"/>
      <c r="D283" s="1003"/>
      <c r="E283" s="1003"/>
      <c r="F283" s="1003"/>
      <c r="G283" s="1003"/>
      <c r="H283" s="1003"/>
      <c r="I283" s="1003"/>
      <c r="J283" s="1003"/>
      <c r="K283" s="1003"/>
      <c r="L283" s="1003"/>
      <c r="M283" s="1004"/>
    </row>
    <row r="284" spans="2:13" x14ac:dyDescent="0.25">
      <c r="B284" s="772"/>
      <c r="C284" s="1003"/>
      <c r="D284" s="1003"/>
      <c r="E284" s="1003"/>
      <c r="F284" s="1003"/>
      <c r="G284" s="1003"/>
      <c r="H284" s="1003"/>
      <c r="I284" s="1003"/>
      <c r="J284" s="1003"/>
      <c r="K284" s="1003"/>
      <c r="L284" s="1003"/>
      <c r="M284" s="1004"/>
    </row>
    <row r="285" spans="2:13" x14ac:dyDescent="0.25">
      <c r="B285" s="772"/>
      <c r="C285" s="1003"/>
      <c r="D285" s="1003"/>
      <c r="E285" s="1003"/>
      <c r="F285" s="1003"/>
      <c r="G285" s="1003"/>
      <c r="H285" s="1003"/>
      <c r="I285" s="1003"/>
      <c r="J285" s="1003"/>
      <c r="K285" s="1003"/>
      <c r="L285" s="1003"/>
      <c r="M285" s="1004"/>
    </row>
    <row r="286" spans="2:13" x14ac:dyDescent="0.25">
      <c r="B286" s="772"/>
      <c r="C286" s="1003"/>
      <c r="D286" s="1003"/>
      <c r="E286" s="1003"/>
      <c r="F286" s="1003"/>
      <c r="G286" s="1003"/>
      <c r="H286" s="1003"/>
      <c r="I286" s="1003"/>
      <c r="J286" s="1003"/>
      <c r="K286" s="1003"/>
      <c r="L286" s="1003"/>
      <c r="M286" s="1004"/>
    </row>
    <row r="287" spans="2:13" x14ac:dyDescent="0.25">
      <c r="B287" s="864"/>
      <c r="C287" s="1005"/>
      <c r="D287" s="1005"/>
      <c r="E287" s="1005"/>
      <c r="F287" s="1005"/>
      <c r="G287" s="1005"/>
      <c r="H287" s="1005"/>
      <c r="I287" s="1005"/>
      <c r="J287" s="1005"/>
      <c r="K287" s="1005"/>
      <c r="L287" s="1005"/>
      <c r="M287" s="1006"/>
    </row>
  </sheetData>
  <sheetProtection algorithmName="SHA-512" hashValue="o6qxm/7C7WVTnIOTy+8A/4YBnW1xhfgUezLIi2cYl6iMntODppjrL4IEu/bt9fPTSNU9IrmLmz+nAWcD0Lzg4A==" saltValue="xQimUD8Kx/uAVJyg1GGNBw==" spinCount="100000" sheet="1" formatCells="0" formatColumns="0" formatRows="0"/>
  <mergeCells count="82">
    <mergeCell ref="E113:M117"/>
    <mergeCell ref="B113:D117"/>
    <mergeCell ref="B118:D126"/>
    <mergeCell ref="E118:M126"/>
    <mergeCell ref="B106:M106"/>
    <mergeCell ref="E107:M112"/>
    <mergeCell ref="B107:D112"/>
    <mergeCell ref="E101:M105"/>
    <mergeCell ref="B101:D105"/>
    <mergeCell ref="E53:M65"/>
    <mergeCell ref="B53:D65"/>
    <mergeCell ref="B66:D81"/>
    <mergeCell ref="E66:M81"/>
    <mergeCell ref="B82:M82"/>
    <mergeCell ref="E83:M91"/>
    <mergeCell ref="B83:D91"/>
    <mergeCell ref="B8:F8"/>
    <mergeCell ref="B9:F9"/>
    <mergeCell ref="B10:F10"/>
    <mergeCell ref="B11:F11"/>
    <mergeCell ref="E92:M100"/>
    <mergeCell ref="B92:D100"/>
    <mergeCell ref="E35:M52"/>
    <mergeCell ref="B35:D52"/>
    <mergeCell ref="E23:M33"/>
    <mergeCell ref="B23:D33"/>
    <mergeCell ref="B15:M15"/>
    <mergeCell ref="E16:M22"/>
    <mergeCell ref="B16:D22"/>
    <mergeCell ref="A1:A2"/>
    <mergeCell ref="B1:B2"/>
    <mergeCell ref="C1:C2"/>
    <mergeCell ref="D1:D2"/>
    <mergeCell ref="E1:E2"/>
    <mergeCell ref="B132:M132"/>
    <mergeCell ref="B133:F133"/>
    <mergeCell ref="B135:D135"/>
    <mergeCell ref="E135:M135"/>
    <mergeCell ref="M1:M2"/>
    <mergeCell ref="G1:G2"/>
    <mergeCell ref="H1:H2"/>
    <mergeCell ref="I1:I2"/>
    <mergeCell ref="J1:J2"/>
    <mergeCell ref="K1:K2"/>
    <mergeCell ref="L1:L2"/>
    <mergeCell ref="F1:F2"/>
    <mergeCell ref="B6:M7"/>
    <mergeCell ref="E14:M14"/>
    <mergeCell ref="B14:D14"/>
    <mergeCell ref="B34:M34"/>
    <mergeCell ref="B136:M136"/>
    <mergeCell ref="B137:D141"/>
    <mergeCell ref="E137:M141"/>
    <mergeCell ref="B147:D155"/>
    <mergeCell ref="E147:M155"/>
    <mergeCell ref="B142:D146"/>
    <mergeCell ref="E142:M146"/>
    <mergeCell ref="B156:M156"/>
    <mergeCell ref="B157:D183"/>
    <mergeCell ref="E157:M183"/>
    <mergeCell ref="B195:D207"/>
    <mergeCell ref="E195:M207"/>
    <mergeCell ref="B184:D194"/>
    <mergeCell ref="E184:M194"/>
    <mergeCell ref="B208:D214"/>
    <mergeCell ref="E208:M214"/>
    <mergeCell ref="B215:M215"/>
    <mergeCell ref="B216:D226"/>
    <mergeCell ref="E216:M226"/>
    <mergeCell ref="B266:D287"/>
    <mergeCell ref="E266:M287"/>
    <mergeCell ref="B234:D246"/>
    <mergeCell ref="E234:M246"/>
    <mergeCell ref="B247:D253"/>
    <mergeCell ref="E247:M253"/>
    <mergeCell ref="B254:M254"/>
    <mergeCell ref="B227:D233"/>
    <mergeCell ref="E227:M233"/>
    <mergeCell ref="B255:D260"/>
    <mergeCell ref="E255:M260"/>
    <mergeCell ref="B261:D265"/>
    <mergeCell ref="E261:M265"/>
  </mergeCells>
  <hyperlinks>
    <hyperlink ref="B10" r:id="rId1" xr:uid="{8C4D0F9C-84A5-4DC9-856F-F90AD358973E}"/>
    <hyperlink ref="B11" r:id="rId2" xr:uid="{C0091211-DCDA-44CB-A6E3-B643B381E459}"/>
    <hyperlink ref="B8" r:id="rId3" display="Relatório de Ação Climática 2022 do Grupo CSN" xr:uid="{2AFD8669-4A4D-4D62-8142-D9D25D3317B6}"/>
    <hyperlink ref="B8:F8" location="Materialidade!A86" display="Indicadores do tema material Mudança do Clima neste Databook" xr:uid="{365015AB-1B45-470C-B39F-327BB0C61710}"/>
    <hyperlink ref="I1:I2" location="'Índice GRI'!A3" display="Índice GRI" xr:uid="{7659AAEB-D136-4763-8FF7-4C6C5A6C56A3}"/>
    <hyperlink ref="J1:J2" location="'Índice SASB'!A3" display="Índice SASB" xr:uid="{E762AFCB-B94C-4D1E-8BDD-3C46C4ECECF1}"/>
    <hyperlink ref="D1:D2" location="Siderurgia!A3" display="Siderurgia" xr:uid="{960BAA5A-4523-4CD0-888C-0B310806AAE7}"/>
    <hyperlink ref="B1:B2" location="Início!A3" display="Início" xr:uid="{4A7546AA-0653-4C93-98BD-BDAE821C7B30}"/>
    <hyperlink ref="C1:C2" location="'Grupo CSN'!A3" display="Grupo CSN" xr:uid="{361FF602-AB81-441B-9CAA-1EB08EBF1E74}"/>
    <hyperlink ref="E1:E2" location="Mineração!A3" display="Mineração" xr:uid="{8C09B95A-29F4-471F-9FF7-BEB332FDEA00}"/>
    <hyperlink ref="F1:F2" location="Cimentos!A3" display="Cimentos" xr:uid="{AF9FB65F-3297-4590-B9E2-759AA81DC8E8}"/>
    <hyperlink ref="G1:G2" location="Logística!A3" display="Logística" xr:uid="{ADD2B50E-062E-4236-A636-59562F03B7F2}"/>
    <hyperlink ref="H1:H2" location="Energia!A3" display="Energia" xr:uid="{958999E3-13BA-451A-95C4-5CCF01F67420}"/>
    <hyperlink ref="K1:K2" location="Materialidade!A3" display="Materialidade" xr:uid="{7F101C5B-94BA-4B5C-9FF9-8466E61A41CF}"/>
    <hyperlink ref="L1:L2" location="TCFD_TNFD!A3" display="TCFD e TNFD" xr:uid="{59F01670-1072-440E-860B-FC7273064AF9}"/>
    <hyperlink ref="M1:M2" location="Ratings!A3" display="Ratings" xr:uid="{44D77420-6577-4634-90A6-86291DF22518}"/>
    <hyperlink ref="B9:F9" r:id="rId4" display="Relato Integrado 2023 do Grupo CSN" xr:uid="{4C4B86DC-EA0B-4ECE-A0D5-9F81428F7B5C}"/>
    <hyperlink ref="B9" r:id="rId5" xr:uid="{DE702B4A-A7D4-48E9-8CAF-AB1ED5B5ACD3}"/>
    <hyperlink ref="B133:F133" r:id="rId6" display="Relato Integrado 2023 do Grupo CSN" xr:uid="{7851FD2F-6200-4990-A61E-C0497279D5F3}"/>
  </hyperlinks>
  <pageMargins left="0.25" right="0.25" top="0.75" bottom="0.75" header="0.3" footer="0.3"/>
  <pageSetup paperSize="9" orientation="landscape"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DF2B-0EED-4E77-87BD-5AD65FAC4108}">
  <dimension ref="A1:M106"/>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695</v>
      </c>
    </row>
    <row r="6" spans="1:13" s="4" customFormat="1" ht="15" x14ac:dyDescent="0.25"/>
    <row r="7" spans="1:13" s="4" customFormat="1" ht="15" x14ac:dyDescent="0.25"/>
    <row r="8" spans="1:13" s="4" customFormat="1" ht="15" x14ac:dyDescent="0.25">
      <c r="B8" s="738" t="s">
        <v>849</v>
      </c>
      <c r="C8" s="739"/>
      <c r="D8" s="781">
        <v>2014</v>
      </c>
      <c r="E8" s="781">
        <v>2015</v>
      </c>
      <c r="F8" s="781">
        <v>2016</v>
      </c>
      <c r="G8" s="781">
        <v>2017</v>
      </c>
      <c r="H8" s="781">
        <v>2018</v>
      </c>
      <c r="I8" s="781">
        <v>2019</v>
      </c>
      <c r="J8" s="781">
        <v>2020</v>
      </c>
      <c r="K8" s="781">
        <v>2021</v>
      </c>
      <c r="L8" s="781">
        <v>2022</v>
      </c>
      <c r="M8" s="782">
        <v>2023</v>
      </c>
    </row>
    <row r="9" spans="1:13" s="4" customFormat="1" ht="15.5" thickBot="1" x14ac:dyDescent="0.3">
      <c r="B9" s="740"/>
      <c r="C9" s="741"/>
      <c r="D9" s="785"/>
      <c r="E9" s="785"/>
      <c r="F9" s="785"/>
      <c r="G9" s="785"/>
      <c r="H9" s="785"/>
      <c r="I9" s="785"/>
      <c r="J9" s="785"/>
      <c r="K9" s="785"/>
      <c r="L9" s="785"/>
      <c r="M9" s="787"/>
    </row>
    <row r="10" spans="1:13" s="4" customFormat="1" ht="15.5" thickTop="1" x14ac:dyDescent="0.25">
      <c r="B10" s="747" t="s">
        <v>883</v>
      </c>
      <c r="C10" s="924"/>
      <c r="D10" s="667" t="s">
        <v>885</v>
      </c>
      <c r="E10" s="667" t="s">
        <v>885</v>
      </c>
      <c r="F10" s="667" t="s">
        <v>885</v>
      </c>
      <c r="G10" s="667" t="s">
        <v>885</v>
      </c>
      <c r="H10" s="667" t="s">
        <v>885</v>
      </c>
      <c r="I10" s="373">
        <v>53.2</v>
      </c>
      <c r="J10" s="373">
        <v>50.1</v>
      </c>
      <c r="K10" s="373">
        <v>39.1</v>
      </c>
      <c r="L10" s="373">
        <v>26</v>
      </c>
      <c r="M10" s="374">
        <v>26.7</v>
      </c>
    </row>
    <row r="11" spans="1:13" s="4" customFormat="1" ht="15" x14ac:dyDescent="0.25">
      <c r="B11" s="759" t="s">
        <v>884</v>
      </c>
      <c r="C11" s="978"/>
      <c r="D11" s="668" t="s">
        <v>885</v>
      </c>
      <c r="E11" s="668" t="s">
        <v>885</v>
      </c>
      <c r="F11" s="668" t="s">
        <v>885</v>
      </c>
      <c r="G11" s="668" t="s">
        <v>885</v>
      </c>
      <c r="H11" s="668" t="s">
        <v>885</v>
      </c>
      <c r="I11" s="669" t="s">
        <v>885</v>
      </c>
      <c r="J11" s="669" t="s">
        <v>885</v>
      </c>
      <c r="K11" s="669" t="s">
        <v>885</v>
      </c>
      <c r="L11" s="669" t="s">
        <v>885</v>
      </c>
      <c r="M11" s="670">
        <v>23.1</v>
      </c>
    </row>
    <row r="12" spans="1:13" s="4" customFormat="1" ht="15" x14ac:dyDescent="0.25">
      <c r="B12" s="759" t="s">
        <v>850</v>
      </c>
      <c r="C12" s="978"/>
      <c r="D12" s="671" t="s">
        <v>885</v>
      </c>
      <c r="E12" s="671" t="s">
        <v>885</v>
      </c>
      <c r="F12" s="671" t="s">
        <v>885</v>
      </c>
      <c r="G12" s="671" t="s">
        <v>885</v>
      </c>
      <c r="H12" s="671" t="s">
        <v>885</v>
      </c>
      <c r="I12" s="671" t="s">
        <v>858</v>
      </c>
      <c r="J12" s="671" t="s">
        <v>858</v>
      </c>
      <c r="K12" s="671" t="s">
        <v>858</v>
      </c>
      <c r="L12" s="671" t="s">
        <v>856</v>
      </c>
      <c r="M12" s="672" t="s">
        <v>882</v>
      </c>
    </row>
    <row r="13" spans="1:13" s="4" customFormat="1" ht="15" x14ac:dyDescent="0.25">
      <c r="B13" s="759" t="s">
        <v>974</v>
      </c>
      <c r="C13" s="978"/>
      <c r="D13" s="671" t="s">
        <v>885</v>
      </c>
      <c r="E13" s="671" t="s">
        <v>885</v>
      </c>
      <c r="F13" s="671" t="s">
        <v>885</v>
      </c>
      <c r="G13" s="671" t="s">
        <v>885</v>
      </c>
      <c r="H13" s="671" t="s">
        <v>885</v>
      </c>
      <c r="I13" s="671">
        <v>7</v>
      </c>
      <c r="J13" s="671">
        <v>33</v>
      </c>
      <c r="K13" s="671">
        <v>44</v>
      </c>
      <c r="L13" s="671">
        <v>54</v>
      </c>
      <c r="M13" s="672">
        <v>54</v>
      </c>
    </row>
    <row r="14" spans="1:13" s="4" customFormat="1" ht="15" x14ac:dyDescent="0.25">
      <c r="B14" s="759" t="s">
        <v>975</v>
      </c>
      <c r="C14" s="978"/>
      <c r="D14" s="671" t="s">
        <v>885</v>
      </c>
      <c r="E14" s="671" t="s">
        <v>885</v>
      </c>
      <c r="F14" s="671" t="s">
        <v>885</v>
      </c>
      <c r="G14" s="671" t="s">
        <v>885</v>
      </c>
      <c r="H14" s="671" t="s">
        <v>885</v>
      </c>
      <c r="I14" s="671" t="s">
        <v>885</v>
      </c>
      <c r="J14" s="671" t="s">
        <v>885</v>
      </c>
      <c r="K14" s="671" t="s">
        <v>885</v>
      </c>
      <c r="L14" s="671" t="s">
        <v>885</v>
      </c>
      <c r="M14" s="672">
        <v>51</v>
      </c>
    </row>
    <row r="15" spans="1:13" s="4" customFormat="1" ht="15" x14ac:dyDescent="0.25">
      <c r="B15" s="759" t="s">
        <v>851</v>
      </c>
      <c r="C15" s="978"/>
      <c r="D15" s="671" t="s">
        <v>885</v>
      </c>
      <c r="E15" s="671" t="s">
        <v>885</v>
      </c>
      <c r="F15" s="671" t="s">
        <v>885</v>
      </c>
      <c r="G15" s="671" t="s">
        <v>885</v>
      </c>
      <c r="H15" s="671" t="s">
        <v>885</v>
      </c>
      <c r="I15" s="671" t="s">
        <v>885</v>
      </c>
      <c r="J15" s="671" t="s">
        <v>854</v>
      </c>
      <c r="K15" s="671" t="s">
        <v>859</v>
      </c>
      <c r="L15" s="671" t="s">
        <v>859</v>
      </c>
      <c r="M15" s="672" t="s">
        <v>886</v>
      </c>
    </row>
    <row r="16" spans="1:13" s="4" customFormat="1" ht="15" x14ac:dyDescent="0.25">
      <c r="B16" s="759" t="s">
        <v>976</v>
      </c>
      <c r="C16" s="978"/>
      <c r="D16" s="671" t="s">
        <v>854</v>
      </c>
      <c r="E16" s="671" t="s">
        <v>854</v>
      </c>
      <c r="F16" s="671" t="s">
        <v>854</v>
      </c>
      <c r="G16" s="671" t="s">
        <v>855</v>
      </c>
      <c r="H16" s="671" t="s">
        <v>854</v>
      </c>
      <c r="I16" s="671" t="s">
        <v>854</v>
      </c>
      <c r="J16" s="671" t="s">
        <v>855</v>
      </c>
      <c r="K16" s="671" t="s">
        <v>856</v>
      </c>
      <c r="L16" s="671" t="s">
        <v>856</v>
      </c>
      <c r="M16" s="672" t="s">
        <v>865</v>
      </c>
    </row>
    <row r="17" spans="2:13" s="4" customFormat="1" ht="15" x14ac:dyDescent="0.25">
      <c r="B17" s="759" t="s">
        <v>977</v>
      </c>
      <c r="C17" s="978"/>
      <c r="D17" s="671" t="s">
        <v>885</v>
      </c>
      <c r="E17" s="671" t="s">
        <v>885</v>
      </c>
      <c r="F17" s="671" t="s">
        <v>885</v>
      </c>
      <c r="G17" s="671" t="s">
        <v>885</v>
      </c>
      <c r="H17" s="671" t="s">
        <v>885</v>
      </c>
      <c r="I17" s="671" t="s">
        <v>885</v>
      </c>
      <c r="J17" s="671" t="s">
        <v>885</v>
      </c>
      <c r="K17" s="671" t="s">
        <v>857</v>
      </c>
      <c r="L17" s="671" t="s">
        <v>856</v>
      </c>
      <c r="M17" s="672" t="s">
        <v>856</v>
      </c>
    </row>
    <row r="18" spans="2:13" s="4" customFormat="1" ht="15" x14ac:dyDescent="0.25">
      <c r="B18" s="759" t="s">
        <v>978</v>
      </c>
      <c r="C18" s="978"/>
      <c r="D18" s="673"/>
      <c r="E18" s="671" t="s">
        <v>885</v>
      </c>
      <c r="F18" s="671" t="s">
        <v>885</v>
      </c>
      <c r="G18" s="671" t="s">
        <v>885</v>
      </c>
      <c r="H18" s="671" t="s">
        <v>885</v>
      </c>
      <c r="I18" s="671" t="s">
        <v>885</v>
      </c>
      <c r="J18" s="673" t="s">
        <v>855</v>
      </c>
      <c r="K18" s="673" t="s">
        <v>857</v>
      </c>
      <c r="L18" s="673" t="s">
        <v>857</v>
      </c>
      <c r="M18" s="674" t="s">
        <v>865</v>
      </c>
    </row>
    <row r="19" spans="2:13" s="4" customFormat="1" ht="15" x14ac:dyDescent="0.25">
      <c r="B19" s="759" t="s">
        <v>979</v>
      </c>
      <c r="C19" s="978"/>
      <c r="D19" s="673"/>
      <c r="E19" s="671" t="s">
        <v>885</v>
      </c>
      <c r="F19" s="671" t="s">
        <v>885</v>
      </c>
      <c r="G19" s="671" t="s">
        <v>885</v>
      </c>
      <c r="H19" s="671" t="s">
        <v>885</v>
      </c>
      <c r="I19" s="671" t="s">
        <v>885</v>
      </c>
      <c r="J19" s="673" t="s">
        <v>885</v>
      </c>
      <c r="K19" s="673" t="s">
        <v>855</v>
      </c>
      <c r="L19" s="673" t="s">
        <v>856</v>
      </c>
      <c r="M19" s="674" t="s">
        <v>856</v>
      </c>
    </row>
    <row r="20" spans="2:13" s="4" customFormat="1" ht="15" x14ac:dyDescent="0.25">
      <c r="B20" s="772" t="s">
        <v>980</v>
      </c>
      <c r="C20" s="1003"/>
      <c r="D20" s="1392" t="s">
        <v>885</v>
      </c>
      <c r="E20" s="1392" t="s">
        <v>885</v>
      </c>
      <c r="F20" s="1392" t="s">
        <v>885</v>
      </c>
      <c r="G20" s="1392" t="s">
        <v>885</v>
      </c>
      <c r="H20" s="1392" t="s">
        <v>885</v>
      </c>
      <c r="I20" s="1392" t="s">
        <v>398</v>
      </c>
      <c r="J20" s="1392">
        <v>2</v>
      </c>
      <c r="K20" s="1392">
        <v>3</v>
      </c>
      <c r="L20" s="1392">
        <v>3</v>
      </c>
      <c r="M20" s="1394">
        <v>3</v>
      </c>
    </row>
    <row r="21" spans="2:13" s="4" customFormat="1" ht="15" x14ac:dyDescent="0.25">
      <c r="B21" s="772"/>
      <c r="C21" s="1003"/>
      <c r="D21" s="1393"/>
      <c r="E21" s="1393"/>
      <c r="F21" s="1393"/>
      <c r="G21" s="1393"/>
      <c r="H21" s="1393"/>
      <c r="I21" s="1393"/>
      <c r="J21" s="1393"/>
      <c r="K21" s="1393"/>
      <c r="L21" s="1393"/>
      <c r="M21" s="1395"/>
    </row>
    <row r="22" spans="2:13" s="4" customFormat="1" ht="15" x14ac:dyDescent="0.25">
      <c r="B22" s="759" t="s">
        <v>981</v>
      </c>
      <c r="C22" s="978"/>
      <c r="D22" s="671" t="s">
        <v>885</v>
      </c>
      <c r="E22" s="671" t="s">
        <v>885</v>
      </c>
      <c r="F22" s="671" t="s">
        <v>885</v>
      </c>
      <c r="G22" s="671" t="s">
        <v>885</v>
      </c>
      <c r="H22" s="671" t="s">
        <v>885</v>
      </c>
      <c r="I22" s="671">
        <v>23</v>
      </c>
      <c r="J22" s="671">
        <v>27</v>
      </c>
      <c r="K22" s="671">
        <v>30</v>
      </c>
      <c r="L22" s="671">
        <v>45</v>
      </c>
      <c r="M22" s="672">
        <v>45</v>
      </c>
    </row>
    <row r="23" spans="2:13" s="4" customFormat="1" ht="15" x14ac:dyDescent="0.25">
      <c r="B23" s="759" t="s">
        <v>852</v>
      </c>
      <c r="C23" s="978"/>
      <c r="D23" s="671" t="s">
        <v>885</v>
      </c>
      <c r="E23" s="671" t="s">
        <v>885</v>
      </c>
      <c r="F23" s="671" t="s">
        <v>885</v>
      </c>
      <c r="G23" s="671" t="s">
        <v>885</v>
      </c>
      <c r="H23" s="671" t="s">
        <v>885</v>
      </c>
      <c r="I23" s="671" t="s">
        <v>885</v>
      </c>
      <c r="J23" s="675" t="s">
        <v>860</v>
      </c>
      <c r="K23" s="675" t="s">
        <v>860</v>
      </c>
      <c r="L23" s="675" t="s">
        <v>860</v>
      </c>
      <c r="M23" s="672" t="s">
        <v>860</v>
      </c>
    </row>
    <row r="24" spans="2:13" s="4" customFormat="1" ht="15" x14ac:dyDescent="0.25">
      <c r="B24" s="759" t="s">
        <v>887</v>
      </c>
      <c r="C24" s="978"/>
      <c r="D24" s="671" t="s">
        <v>885</v>
      </c>
      <c r="E24" s="671" t="s">
        <v>885</v>
      </c>
      <c r="F24" s="671" t="s">
        <v>885</v>
      </c>
      <c r="G24" s="671" t="s">
        <v>885</v>
      </c>
      <c r="H24" s="671" t="s">
        <v>885</v>
      </c>
      <c r="I24" s="671" t="s">
        <v>885</v>
      </c>
      <c r="J24" s="671" t="s">
        <v>885</v>
      </c>
      <c r="K24" s="671" t="s">
        <v>885</v>
      </c>
      <c r="L24" s="676">
        <v>2.5</v>
      </c>
      <c r="M24" s="674">
        <v>3.4</v>
      </c>
    </row>
    <row r="25" spans="2:13" s="4" customFormat="1" ht="15" x14ac:dyDescent="0.25">
      <c r="B25" s="759" t="s">
        <v>984</v>
      </c>
      <c r="C25" s="978"/>
      <c r="D25" s="671" t="s">
        <v>885</v>
      </c>
      <c r="E25" s="671" t="s">
        <v>885</v>
      </c>
      <c r="F25" s="671" t="s">
        <v>885</v>
      </c>
      <c r="G25" s="671" t="s">
        <v>885</v>
      </c>
      <c r="H25" s="671" t="s">
        <v>885</v>
      </c>
      <c r="I25" s="671" t="s">
        <v>885</v>
      </c>
      <c r="J25" s="671" t="s">
        <v>885</v>
      </c>
      <c r="K25" s="671" t="s">
        <v>885</v>
      </c>
      <c r="L25" s="676">
        <v>51</v>
      </c>
      <c r="M25" s="674" t="s">
        <v>165</v>
      </c>
    </row>
    <row r="26" spans="2:13" s="4" customFormat="1" ht="15" x14ac:dyDescent="0.25">
      <c r="B26" s="772" t="s">
        <v>853</v>
      </c>
      <c r="C26" s="1003"/>
      <c r="D26" s="1392" t="s">
        <v>885</v>
      </c>
      <c r="E26" s="1392" t="s">
        <v>885</v>
      </c>
      <c r="F26" s="1392" t="s">
        <v>885</v>
      </c>
      <c r="G26" s="1392" t="s">
        <v>885</v>
      </c>
      <c r="H26" s="1392" t="s">
        <v>885</v>
      </c>
      <c r="I26" s="1392" t="s">
        <v>885</v>
      </c>
      <c r="J26" s="1392" t="s">
        <v>885</v>
      </c>
      <c r="K26" s="1392" t="s">
        <v>860</v>
      </c>
      <c r="L26" s="1392" t="s">
        <v>860</v>
      </c>
      <c r="M26" s="1394" t="s">
        <v>860</v>
      </c>
    </row>
    <row r="27" spans="2:13" s="4" customFormat="1" ht="15" x14ac:dyDescent="0.25">
      <c r="B27" s="772"/>
      <c r="C27" s="1003"/>
      <c r="D27" s="1393"/>
      <c r="E27" s="1393"/>
      <c r="F27" s="1393"/>
      <c r="G27" s="1393"/>
      <c r="H27" s="1393"/>
      <c r="I27" s="1393"/>
      <c r="J27" s="1393"/>
      <c r="K27" s="1393"/>
      <c r="L27" s="1393"/>
      <c r="M27" s="1395"/>
    </row>
    <row r="28" spans="2:13" s="4" customFormat="1" ht="15" x14ac:dyDescent="0.25">
      <c r="B28" s="772" t="s">
        <v>983</v>
      </c>
      <c r="C28" s="1003"/>
      <c r="D28" s="1392" t="s">
        <v>860</v>
      </c>
      <c r="E28" s="1392" t="s">
        <v>860</v>
      </c>
      <c r="F28" s="1392" t="s">
        <v>860</v>
      </c>
      <c r="G28" s="1392" t="s">
        <v>860</v>
      </c>
      <c r="H28" s="1392" t="s">
        <v>860</v>
      </c>
      <c r="I28" s="1392" t="s">
        <v>860</v>
      </c>
      <c r="J28" s="1392" t="s">
        <v>860</v>
      </c>
      <c r="K28" s="1392" t="s">
        <v>860</v>
      </c>
      <c r="L28" s="1392" t="s">
        <v>860</v>
      </c>
      <c r="M28" s="1394" t="s">
        <v>860</v>
      </c>
    </row>
    <row r="29" spans="2:13" s="4" customFormat="1" ht="15" x14ac:dyDescent="0.25">
      <c r="B29" s="864"/>
      <c r="C29" s="1005"/>
      <c r="D29" s="1396"/>
      <c r="E29" s="1396"/>
      <c r="F29" s="1396"/>
      <c r="G29" s="1396"/>
      <c r="H29" s="1396"/>
      <c r="I29" s="1396"/>
      <c r="J29" s="1396"/>
      <c r="K29" s="1396"/>
      <c r="L29" s="1396"/>
      <c r="M29" s="1397"/>
    </row>
    <row r="30" spans="2:13" s="4" customFormat="1" ht="15" x14ac:dyDescent="0.25">
      <c r="B30" s="835" t="s">
        <v>982</v>
      </c>
      <c r="C30" s="835"/>
      <c r="D30" s="835"/>
      <c r="E30" s="835"/>
      <c r="F30" s="835"/>
      <c r="G30" s="835"/>
      <c r="H30" s="835"/>
      <c r="I30" s="835"/>
      <c r="J30" s="835"/>
      <c r="K30" s="835"/>
      <c r="L30" s="835"/>
      <c r="M30" s="835"/>
    </row>
    <row r="31" spans="2:13" s="4" customFormat="1" ht="15" x14ac:dyDescent="0.25"/>
    <row r="32" spans="2:13" s="4" customFormat="1" ht="15" x14ac:dyDescent="0.25"/>
    <row r="33" s="4" customFormat="1" ht="15" x14ac:dyDescent="0.25"/>
    <row r="34" s="4" customFormat="1" ht="15" x14ac:dyDescent="0.25"/>
    <row r="35" s="4" customFormat="1" ht="15" x14ac:dyDescent="0.25"/>
    <row r="36" s="4" customFormat="1" ht="15" x14ac:dyDescent="0.25"/>
    <row r="37" s="4" customFormat="1" ht="15" x14ac:dyDescent="0.25"/>
    <row r="38" s="4" customFormat="1" ht="15" x14ac:dyDescent="0.25"/>
    <row r="39" s="4" customFormat="1" ht="15" x14ac:dyDescent="0.25"/>
    <row r="40" s="4" customFormat="1" ht="15" x14ac:dyDescent="0.25"/>
    <row r="41" s="4" customFormat="1" ht="15" x14ac:dyDescent="0.25"/>
    <row r="42" s="4" customFormat="1" ht="15" x14ac:dyDescent="0.25"/>
    <row r="43" s="4" customFormat="1" ht="15" x14ac:dyDescent="0.25"/>
    <row r="44" s="4" customFormat="1" ht="15" x14ac:dyDescent="0.25"/>
    <row r="45" s="4" customFormat="1" ht="15" x14ac:dyDescent="0.25"/>
    <row r="46" s="4" customFormat="1" ht="15" x14ac:dyDescent="0.25"/>
    <row r="47" s="4" customFormat="1" ht="15" x14ac:dyDescent="0.25"/>
    <row r="48" s="4" customFormat="1" ht="15" x14ac:dyDescent="0.25"/>
    <row r="49" s="4" customFormat="1" ht="15" x14ac:dyDescent="0.25"/>
    <row r="50" s="4" customFormat="1" ht="15" x14ac:dyDescent="0.25"/>
    <row r="51" s="4" customFormat="1" ht="15" x14ac:dyDescent="0.25"/>
    <row r="52" s="4" customFormat="1" ht="15" x14ac:dyDescent="0.25"/>
    <row r="53" s="4" customFormat="1" ht="15" x14ac:dyDescent="0.25"/>
    <row r="54" s="4" customFormat="1" ht="15" x14ac:dyDescent="0.25"/>
    <row r="55" s="4" customFormat="1" ht="15" x14ac:dyDescent="0.25"/>
    <row r="56" s="4" customFormat="1" ht="15" x14ac:dyDescent="0.25"/>
    <row r="57" s="4" customFormat="1" ht="15" x14ac:dyDescent="0.25"/>
    <row r="58" s="4" customFormat="1" ht="15" x14ac:dyDescent="0.25"/>
    <row r="59" s="4" customFormat="1" ht="15" x14ac:dyDescent="0.25"/>
    <row r="60" s="4" customFormat="1" ht="15" x14ac:dyDescent="0.25"/>
    <row r="61" s="4" customFormat="1" ht="15" x14ac:dyDescent="0.25"/>
    <row r="62" s="4" customFormat="1" ht="15" x14ac:dyDescent="0.25"/>
    <row r="63" s="4" customFormat="1" ht="15" x14ac:dyDescent="0.25"/>
    <row r="64" s="4" customFormat="1" ht="15" x14ac:dyDescent="0.25"/>
    <row r="65" s="4" customFormat="1" ht="15" x14ac:dyDescent="0.25"/>
    <row r="66" s="4" customFormat="1" ht="15" x14ac:dyDescent="0.25"/>
    <row r="67" s="4" customFormat="1" ht="15" x14ac:dyDescent="0.25"/>
    <row r="68" s="4" customFormat="1" ht="15" x14ac:dyDescent="0.25"/>
    <row r="69" s="4" customFormat="1" ht="15" x14ac:dyDescent="0.25"/>
    <row r="70" s="4" customFormat="1" ht="15" x14ac:dyDescent="0.25"/>
    <row r="71" s="4" customFormat="1" ht="15" x14ac:dyDescent="0.25"/>
    <row r="72" s="4" customFormat="1" ht="15" x14ac:dyDescent="0.25"/>
    <row r="73" s="4" customFormat="1" ht="15" x14ac:dyDescent="0.25"/>
    <row r="74" s="4" customFormat="1" ht="15" x14ac:dyDescent="0.25"/>
    <row r="75" s="4" customFormat="1" ht="15" x14ac:dyDescent="0.25"/>
    <row r="76" s="4" customFormat="1" ht="15" x14ac:dyDescent="0.25"/>
    <row r="77" s="4" customFormat="1" ht="15" x14ac:dyDescent="0.25"/>
    <row r="78" s="4" customFormat="1" ht="15" x14ac:dyDescent="0.25"/>
    <row r="79" s="4" customFormat="1" ht="15" x14ac:dyDescent="0.25"/>
    <row r="80" s="4" customFormat="1" ht="15" x14ac:dyDescent="0.25"/>
    <row r="81" s="4" customFormat="1" ht="15" x14ac:dyDescent="0.25"/>
    <row r="82" s="4" customFormat="1" ht="15" x14ac:dyDescent="0.25"/>
    <row r="83" s="4" customFormat="1" ht="15" x14ac:dyDescent="0.25"/>
    <row r="84" s="4" customFormat="1" ht="15" x14ac:dyDescent="0.25"/>
    <row r="85" s="4" customFormat="1" ht="15" x14ac:dyDescent="0.25"/>
    <row r="86" s="4" customFormat="1" ht="15" x14ac:dyDescent="0.25"/>
    <row r="87" s="4" customFormat="1" ht="15" x14ac:dyDescent="0.25"/>
    <row r="88" s="4" customFormat="1" ht="15" x14ac:dyDescent="0.25"/>
    <row r="89" s="4" customFormat="1" ht="15" x14ac:dyDescent="0.25"/>
    <row r="90" s="4" customFormat="1" ht="15" x14ac:dyDescent="0.25"/>
    <row r="91" s="4" customFormat="1" ht="15" x14ac:dyDescent="0.25"/>
    <row r="92" s="4" customFormat="1" ht="15" x14ac:dyDescent="0.25"/>
    <row r="93" s="4" customFormat="1" ht="15" x14ac:dyDescent="0.25"/>
    <row r="94" s="4" customFormat="1" ht="15" x14ac:dyDescent="0.25"/>
    <row r="95" s="4" customFormat="1" ht="15" x14ac:dyDescent="0.25"/>
    <row r="96"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row r="102" s="4" customFormat="1" ht="15" x14ac:dyDescent="0.25"/>
    <row r="103" s="4" customFormat="1" ht="15" x14ac:dyDescent="0.25"/>
    <row r="104" s="4" customFormat="1" ht="15" x14ac:dyDescent="0.25"/>
    <row r="105" s="4" customFormat="1" ht="15" x14ac:dyDescent="0.25"/>
    <row r="106" s="4" customFormat="1" ht="15" x14ac:dyDescent="0.25"/>
  </sheetData>
  <sheetProtection algorithmName="SHA-512" hashValue="i6G1Nt6eCBaBgn5WvdlC6cfdXdN15vjdR9oQV+mmDyNH9wM+wngdaHm2VuqP2hBy+yPG31gUSq3UJTdImUdQng==" saltValue="JlHeQ+Su2a4tSP5PpPEmxg==" spinCount="100000" sheet="1" formatCells="0" formatColumns="0" formatRows="0"/>
  <mergeCells count="72">
    <mergeCell ref="I28:I29"/>
    <mergeCell ref="J28:J29"/>
    <mergeCell ref="K28:K29"/>
    <mergeCell ref="L28:L29"/>
    <mergeCell ref="M28:M29"/>
    <mergeCell ref="D28:D29"/>
    <mergeCell ref="E28:E29"/>
    <mergeCell ref="F28:F29"/>
    <mergeCell ref="G28:G29"/>
    <mergeCell ref="H28:H29"/>
    <mergeCell ref="L20:L21"/>
    <mergeCell ref="M20:M21"/>
    <mergeCell ref="D26:D27"/>
    <mergeCell ref="E26:E27"/>
    <mergeCell ref="F26:F27"/>
    <mergeCell ref="G26:G27"/>
    <mergeCell ref="H26:H27"/>
    <mergeCell ref="I26:I27"/>
    <mergeCell ref="J26:J27"/>
    <mergeCell ref="K26:K27"/>
    <mergeCell ref="L26:L27"/>
    <mergeCell ref="M26:M27"/>
    <mergeCell ref="G20:G21"/>
    <mergeCell ref="H20:H21"/>
    <mergeCell ref="I20:I21"/>
    <mergeCell ref="J20:J21"/>
    <mergeCell ref="K20:K21"/>
    <mergeCell ref="M8:M9"/>
    <mergeCell ref="B10:C10"/>
    <mergeCell ref="B12:C12"/>
    <mergeCell ref="B13:C13"/>
    <mergeCell ref="B15:C15"/>
    <mergeCell ref="B11:C11"/>
    <mergeCell ref="H8:H9"/>
    <mergeCell ref="I8:I9"/>
    <mergeCell ref="J8:J9"/>
    <mergeCell ref="K8:K9"/>
    <mergeCell ref="L8:L9"/>
    <mergeCell ref="B8:C9"/>
    <mergeCell ref="D8:D9"/>
    <mergeCell ref="E8:E9"/>
    <mergeCell ref="F8:F9"/>
    <mergeCell ref="G8:G9"/>
    <mergeCell ref="F1:F2"/>
    <mergeCell ref="A1:A2"/>
    <mergeCell ref="B1:B2"/>
    <mergeCell ref="C1:C2"/>
    <mergeCell ref="D1:D2"/>
    <mergeCell ref="E1:E2"/>
    <mergeCell ref="M1:M2"/>
    <mergeCell ref="G1:G2"/>
    <mergeCell ref="H1:H2"/>
    <mergeCell ref="I1:I2"/>
    <mergeCell ref="J1:J2"/>
    <mergeCell ref="K1:K2"/>
    <mergeCell ref="L1:L2"/>
    <mergeCell ref="B14:C14"/>
    <mergeCell ref="B18:C18"/>
    <mergeCell ref="B19:C19"/>
    <mergeCell ref="B30:M30"/>
    <mergeCell ref="B25:C25"/>
    <mergeCell ref="B23:C23"/>
    <mergeCell ref="B24:C24"/>
    <mergeCell ref="B26:C27"/>
    <mergeCell ref="B28:C29"/>
    <mergeCell ref="B16:C16"/>
    <mergeCell ref="B17:C17"/>
    <mergeCell ref="B22:C22"/>
    <mergeCell ref="B20:C21"/>
    <mergeCell ref="D20:D21"/>
    <mergeCell ref="E20:E21"/>
    <mergeCell ref="F20:F21"/>
  </mergeCells>
  <hyperlinks>
    <hyperlink ref="I1:I2" location="'Índice GRI'!A3" display="Índice GRI" xr:uid="{D15BE432-6B53-44FC-ADA2-2FE860C66C8C}"/>
    <hyperlink ref="J1:J2" location="'Índice SASB'!A3" display="Índice SASB" xr:uid="{706D9479-C9F7-45C8-9E1A-0A216BF560C6}"/>
    <hyperlink ref="D1:D2" location="Siderurgia!A3" display="Siderurgia" xr:uid="{F621EECE-3229-447B-ADBC-4AE41BC075AF}"/>
    <hyperlink ref="B1:B2" location="Início!A3" display="Início" xr:uid="{4202AC93-91D9-40B4-90D2-95A660982C2C}"/>
    <hyperlink ref="C1:C2" location="'Grupo CSN'!A3" display="Grupo CSN" xr:uid="{516612C6-63F4-4313-A5C1-CF38B45DC515}"/>
    <hyperlink ref="E1:E2" location="Mineração!A3" display="Mineração" xr:uid="{D4C9DEC7-E5EB-4824-8876-3B7847DA2792}"/>
    <hyperlink ref="F1:F2" location="Cimentos!A3" display="Cimentos" xr:uid="{EE8FE3C5-6597-4807-82D3-03ED2DCC1ECD}"/>
    <hyperlink ref="G1:G2" location="Logística!A3" display="Logística" xr:uid="{D006D323-1904-4791-A7F0-AFAD55F81C26}"/>
    <hyperlink ref="H1:H2" location="Energia!A3" display="Energia" xr:uid="{A90349B8-B413-4419-97DD-553CEE8E9003}"/>
    <hyperlink ref="K1:K2" location="Materialidade!A3" display="Materialidade" xr:uid="{92A735A0-2E70-4244-A13C-E3484F79196D}"/>
    <hyperlink ref="L1:L2" location="TCFD_TNFD!A3" display="TCFD e TNFD" xr:uid="{19A89968-74F9-4273-B1A7-86CF3A1DAFAB}"/>
    <hyperlink ref="M1:M2" location="Ratings!A3" display="Ratings" xr:uid="{B75F3907-E6E1-46FA-B3AD-1C191D8945BE}"/>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1283-8B79-4CCD-A2BC-8F9EB3FC95CB}">
  <sheetPr>
    <pageSetUpPr fitToPage="1"/>
  </sheetPr>
  <dimension ref="A1:Q790"/>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1043</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c r="A9" s="7"/>
      <c r="B9" s="7" t="s">
        <v>148</v>
      </c>
      <c r="C9" s="7"/>
      <c r="D9" s="7"/>
      <c r="E9" s="7"/>
      <c r="F9" s="7"/>
      <c r="G9" s="7"/>
      <c r="H9" s="7"/>
      <c r="I9" s="7"/>
      <c r="J9" s="7"/>
      <c r="K9" s="7"/>
      <c r="L9" s="7"/>
      <c r="M9" s="7"/>
    </row>
    <row r="10" spans="1:13" s="4" customFormat="1" ht="15" x14ac:dyDescent="0.25"/>
    <row r="11" spans="1:13" s="4" customFormat="1" ht="15" customHeight="1" x14ac:dyDescent="0.25">
      <c r="B11" s="735" t="s">
        <v>893</v>
      </c>
      <c r="C11" s="735"/>
      <c r="D11" s="735"/>
      <c r="E11" s="735"/>
      <c r="F11" s="735"/>
      <c r="G11" s="735"/>
      <c r="H11" s="735"/>
      <c r="I11" s="735"/>
      <c r="J11" s="735"/>
      <c r="K11" s="735"/>
      <c r="L11" s="735"/>
      <c r="M11" s="735"/>
    </row>
    <row r="12" spans="1:13" s="4" customFormat="1" ht="15" x14ac:dyDescent="0.25">
      <c r="B12" s="735"/>
      <c r="C12" s="735"/>
      <c r="D12" s="735"/>
      <c r="E12" s="735"/>
      <c r="F12" s="735"/>
      <c r="G12" s="735"/>
      <c r="H12" s="735"/>
      <c r="I12" s="735"/>
      <c r="J12" s="735"/>
      <c r="K12" s="735"/>
      <c r="L12" s="735"/>
      <c r="M12" s="735"/>
    </row>
    <row r="13" spans="1:13" s="4" customFormat="1" ht="15" x14ac:dyDescent="0.25"/>
    <row r="14" spans="1:13" s="4" customFormat="1" ht="15" x14ac:dyDescent="0.25"/>
    <row r="15" spans="1:13" s="4" customFormat="1" ht="15" x14ac:dyDescent="0.25">
      <c r="A15" s="7"/>
      <c r="B15" s="7" t="s">
        <v>89</v>
      </c>
      <c r="C15" s="7"/>
      <c r="D15" s="7"/>
      <c r="E15" s="7"/>
      <c r="F15" s="7"/>
      <c r="G15" s="7"/>
      <c r="H15" s="7"/>
      <c r="I15" s="7"/>
      <c r="J15" s="7"/>
      <c r="K15" s="7"/>
      <c r="L15" s="7"/>
      <c r="M15" s="7"/>
    </row>
    <row r="16" spans="1:13" s="4" customFormat="1" ht="15" x14ac:dyDescent="0.25"/>
    <row r="17" spans="2:13" s="4" customFormat="1" ht="15" customHeight="1" x14ac:dyDescent="0.25">
      <c r="B17" s="738" t="s">
        <v>623</v>
      </c>
      <c r="C17" s="738"/>
      <c r="D17" s="738"/>
      <c r="E17" s="738"/>
      <c r="F17" s="738"/>
      <c r="G17" s="739"/>
      <c r="H17" s="838">
        <v>2021</v>
      </c>
      <c r="I17" s="838"/>
      <c r="J17" s="838">
        <v>2022</v>
      </c>
      <c r="K17" s="838"/>
      <c r="L17" s="838">
        <v>2023</v>
      </c>
      <c r="M17" s="742"/>
    </row>
    <row r="18" spans="2:13" s="4" customFormat="1" ht="41" thickBot="1" x14ac:dyDescent="0.3">
      <c r="B18" s="740"/>
      <c r="C18" s="740"/>
      <c r="D18" s="740"/>
      <c r="E18" s="740"/>
      <c r="F18" s="740"/>
      <c r="G18" s="741"/>
      <c r="H18" s="349" t="s">
        <v>622</v>
      </c>
      <c r="I18" s="350" t="s">
        <v>699</v>
      </c>
      <c r="J18" s="349" t="s">
        <v>622</v>
      </c>
      <c r="K18" s="350" t="s">
        <v>699</v>
      </c>
      <c r="L18" s="349" t="s">
        <v>622</v>
      </c>
      <c r="M18" s="350" t="s">
        <v>894</v>
      </c>
    </row>
    <row r="19" spans="2:13" s="4" customFormat="1" ht="15.5" thickTop="1" x14ac:dyDescent="0.25">
      <c r="B19" s="839" t="s">
        <v>175</v>
      </c>
      <c r="C19" s="839"/>
      <c r="D19" s="839"/>
      <c r="E19" s="839"/>
      <c r="F19" s="839"/>
      <c r="G19" s="839"/>
      <c r="H19" s="839"/>
      <c r="I19" s="839"/>
      <c r="J19" s="839"/>
      <c r="K19" s="839"/>
      <c r="L19" s="415"/>
      <c r="M19" s="415"/>
    </row>
    <row r="20" spans="2:13" s="4" customFormat="1" ht="15" x14ac:dyDescent="0.25">
      <c r="B20" s="861" t="s">
        <v>408</v>
      </c>
      <c r="C20" s="861"/>
      <c r="D20" s="861"/>
      <c r="E20" s="861"/>
      <c r="F20" s="861"/>
      <c r="G20" s="862"/>
      <c r="H20" s="351">
        <v>85</v>
      </c>
      <c r="I20" s="354">
        <v>0.30499999999999999</v>
      </c>
      <c r="J20" s="351">
        <v>296</v>
      </c>
      <c r="K20" s="354">
        <v>0.81299999999999994</v>
      </c>
      <c r="L20" s="351">
        <v>398</v>
      </c>
      <c r="M20" s="547">
        <v>1</v>
      </c>
    </row>
    <row r="21" spans="2:13" s="4" customFormat="1" ht="15" x14ac:dyDescent="0.25">
      <c r="B21" s="771" t="s">
        <v>158</v>
      </c>
      <c r="C21" s="771"/>
      <c r="D21" s="771"/>
      <c r="E21" s="771"/>
      <c r="F21" s="771"/>
      <c r="G21" s="772"/>
      <c r="H21" s="352">
        <v>298</v>
      </c>
      <c r="I21" s="355">
        <v>0.25900000000000001</v>
      </c>
      <c r="J21" s="352">
        <v>1108</v>
      </c>
      <c r="K21" s="355">
        <v>0.60199999999999998</v>
      </c>
      <c r="L21" s="352">
        <v>2115</v>
      </c>
      <c r="M21" s="548">
        <v>1</v>
      </c>
    </row>
    <row r="22" spans="2:13" s="4" customFormat="1" ht="15" x14ac:dyDescent="0.25">
      <c r="B22" s="771" t="s">
        <v>718</v>
      </c>
      <c r="C22" s="771"/>
      <c r="D22" s="771"/>
      <c r="E22" s="771"/>
      <c r="F22" s="771"/>
      <c r="G22" s="772"/>
      <c r="H22" s="360" t="s">
        <v>196</v>
      </c>
      <c r="I22" s="361" t="s">
        <v>196</v>
      </c>
      <c r="J22" s="360" t="s">
        <v>196</v>
      </c>
      <c r="K22" s="361" t="s">
        <v>196</v>
      </c>
      <c r="L22" s="352">
        <v>54</v>
      </c>
      <c r="M22" s="548">
        <v>1</v>
      </c>
    </row>
    <row r="23" spans="2:13" s="4" customFormat="1" ht="15" x14ac:dyDescent="0.25">
      <c r="B23" s="771" t="s">
        <v>159</v>
      </c>
      <c r="C23" s="771"/>
      <c r="D23" s="771"/>
      <c r="E23" s="771"/>
      <c r="F23" s="771"/>
      <c r="G23" s="772"/>
      <c r="H23" s="352">
        <v>17480</v>
      </c>
      <c r="I23" s="355">
        <v>0.75900000000000001</v>
      </c>
      <c r="J23" s="352">
        <v>19707</v>
      </c>
      <c r="K23" s="355">
        <v>0.84299999999999997</v>
      </c>
      <c r="L23" s="352">
        <v>23766</v>
      </c>
      <c r="M23" s="548">
        <v>1</v>
      </c>
    </row>
    <row r="24" spans="2:13" s="4" customFormat="1" ht="15" x14ac:dyDescent="0.25">
      <c r="B24" s="863" t="s">
        <v>160</v>
      </c>
      <c r="C24" s="863"/>
      <c r="D24" s="863"/>
      <c r="E24" s="863"/>
      <c r="F24" s="863"/>
      <c r="G24" s="864"/>
      <c r="H24" s="353">
        <v>183</v>
      </c>
      <c r="I24" s="356">
        <v>0.26600000000000001</v>
      </c>
      <c r="J24" s="353">
        <v>640</v>
      </c>
      <c r="K24" s="356">
        <v>0.93</v>
      </c>
      <c r="L24" s="353">
        <v>1014</v>
      </c>
      <c r="M24" s="549">
        <v>1</v>
      </c>
    </row>
    <row r="25" spans="2:13" s="4" customFormat="1" ht="15" x14ac:dyDescent="0.25">
      <c r="B25" s="867" t="s">
        <v>179</v>
      </c>
      <c r="C25" s="867"/>
      <c r="D25" s="867"/>
      <c r="E25" s="867"/>
      <c r="F25" s="867"/>
      <c r="G25" s="867"/>
      <c r="H25" s="867"/>
      <c r="I25" s="867"/>
      <c r="J25" s="867"/>
      <c r="K25" s="867"/>
      <c r="L25" s="415"/>
      <c r="M25" s="415"/>
    </row>
    <row r="26" spans="2:13" s="4" customFormat="1" ht="15" x14ac:dyDescent="0.25">
      <c r="B26" s="861" t="s">
        <v>180</v>
      </c>
      <c r="C26" s="861"/>
      <c r="D26" s="861"/>
      <c r="E26" s="861"/>
      <c r="F26" s="861"/>
      <c r="G26" s="862"/>
      <c r="H26" s="357">
        <v>20</v>
      </c>
      <c r="I26" s="358">
        <v>1.0529999999999999</v>
      </c>
      <c r="J26" s="357">
        <v>23</v>
      </c>
      <c r="K26" s="358">
        <v>0.67600000000000005</v>
      </c>
      <c r="L26" s="359">
        <v>32</v>
      </c>
      <c r="M26" s="544">
        <v>1</v>
      </c>
    </row>
    <row r="27" spans="2:13" s="4" customFormat="1" ht="15" x14ac:dyDescent="0.25">
      <c r="B27" s="771" t="s">
        <v>181</v>
      </c>
      <c r="C27" s="771"/>
      <c r="D27" s="771"/>
      <c r="E27" s="771"/>
      <c r="F27" s="771"/>
      <c r="G27" s="772"/>
      <c r="H27" s="360">
        <v>1147</v>
      </c>
      <c r="I27" s="361">
        <v>1.01</v>
      </c>
      <c r="J27" s="360">
        <v>1165</v>
      </c>
      <c r="K27" s="361">
        <v>0.94799999999999995</v>
      </c>
      <c r="L27" s="362">
        <v>1533</v>
      </c>
      <c r="M27" s="545">
        <v>1</v>
      </c>
    </row>
    <row r="28" spans="2:13" s="4" customFormat="1" ht="15" x14ac:dyDescent="0.25">
      <c r="B28" s="771" t="s">
        <v>182</v>
      </c>
      <c r="C28" s="771"/>
      <c r="D28" s="771"/>
      <c r="E28" s="771"/>
      <c r="F28" s="771"/>
      <c r="G28" s="772"/>
      <c r="H28" s="784">
        <v>1101</v>
      </c>
      <c r="I28" s="783">
        <v>1.0169999999999999</v>
      </c>
      <c r="J28" s="360">
        <v>236</v>
      </c>
      <c r="K28" s="361">
        <v>0.93700000000000006</v>
      </c>
      <c r="L28" s="362">
        <v>353</v>
      </c>
      <c r="M28" s="545">
        <v>1</v>
      </c>
    </row>
    <row r="29" spans="2:13" s="4" customFormat="1" ht="15" x14ac:dyDescent="0.25">
      <c r="B29" s="771" t="s">
        <v>183</v>
      </c>
      <c r="C29" s="771"/>
      <c r="D29" s="771"/>
      <c r="E29" s="771"/>
      <c r="F29" s="771"/>
      <c r="G29" s="772"/>
      <c r="H29" s="784"/>
      <c r="I29" s="783"/>
      <c r="J29" s="360">
        <v>891</v>
      </c>
      <c r="K29" s="361">
        <v>0.97799999999999998</v>
      </c>
      <c r="L29" s="362">
        <v>1005</v>
      </c>
      <c r="M29" s="545">
        <v>1</v>
      </c>
    </row>
    <row r="30" spans="2:13" s="4" customFormat="1" ht="15" x14ac:dyDescent="0.25">
      <c r="B30" s="771" t="s">
        <v>193</v>
      </c>
      <c r="C30" s="771"/>
      <c r="D30" s="771"/>
      <c r="E30" s="771"/>
      <c r="F30" s="771"/>
      <c r="G30" s="772"/>
      <c r="H30" s="360">
        <v>1226</v>
      </c>
      <c r="I30" s="361">
        <v>1.0669999999999999</v>
      </c>
      <c r="J30" s="360">
        <v>1228</v>
      </c>
      <c r="K30" s="361">
        <v>0.95299999999999996</v>
      </c>
      <c r="L30" s="362">
        <v>1634</v>
      </c>
      <c r="M30" s="545">
        <v>1</v>
      </c>
    </row>
    <row r="31" spans="2:13" s="4" customFormat="1" ht="15" x14ac:dyDescent="0.25">
      <c r="B31" s="771" t="s">
        <v>184</v>
      </c>
      <c r="C31" s="771"/>
      <c r="D31" s="771"/>
      <c r="E31" s="771"/>
      <c r="F31" s="771"/>
      <c r="G31" s="772"/>
      <c r="H31" s="360">
        <v>3083</v>
      </c>
      <c r="I31" s="361">
        <v>0.89900000000000002</v>
      </c>
      <c r="J31" s="360">
        <v>2719</v>
      </c>
      <c r="K31" s="361">
        <v>0.88400000000000001</v>
      </c>
      <c r="L31" s="362">
        <v>3505</v>
      </c>
      <c r="M31" s="545">
        <v>1</v>
      </c>
    </row>
    <row r="32" spans="2:13" s="4" customFormat="1" ht="15" x14ac:dyDescent="0.25">
      <c r="B32" s="771" t="s">
        <v>185</v>
      </c>
      <c r="C32" s="771"/>
      <c r="D32" s="771"/>
      <c r="E32" s="771"/>
      <c r="F32" s="771"/>
      <c r="G32" s="772"/>
      <c r="H32" s="360">
        <v>988</v>
      </c>
      <c r="I32" s="361">
        <v>1.601</v>
      </c>
      <c r="J32" s="360">
        <v>640</v>
      </c>
      <c r="K32" s="361">
        <v>0.92100000000000004</v>
      </c>
      <c r="L32" s="362">
        <v>853</v>
      </c>
      <c r="M32" s="545">
        <v>1</v>
      </c>
    </row>
    <row r="33" spans="1:13" s="4" customFormat="1" ht="15" x14ac:dyDescent="0.25">
      <c r="B33" s="771" t="s">
        <v>186</v>
      </c>
      <c r="C33" s="771"/>
      <c r="D33" s="771"/>
      <c r="E33" s="771"/>
      <c r="F33" s="771"/>
      <c r="G33" s="772"/>
      <c r="H33" s="360">
        <v>9311</v>
      </c>
      <c r="I33" s="361">
        <v>0.55100000000000005</v>
      </c>
      <c r="J33" s="360">
        <v>13458</v>
      </c>
      <c r="K33" s="361">
        <v>0.79500000000000004</v>
      </c>
      <c r="L33" s="362">
        <v>17726</v>
      </c>
      <c r="M33" s="545">
        <v>1</v>
      </c>
    </row>
    <row r="34" spans="1:13" s="4" customFormat="1" ht="15" customHeight="1" x14ac:dyDescent="0.25">
      <c r="B34" s="771" t="s">
        <v>188</v>
      </c>
      <c r="C34" s="771"/>
      <c r="D34" s="771"/>
      <c r="E34" s="771"/>
      <c r="F34" s="771"/>
      <c r="G34" s="772"/>
      <c r="H34" s="784">
        <v>1170</v>
      </c>
      <c r="I34" s="783">
        <v>1.4159999999999999</v>
      </c>
      <c r="J34" s="360">
        <v>238</v>
      </c>
      <c r="K34" s="361">
        <v>0.5</v>
      </c>
      <c r="L34" s="362">
        <v>379</v>
      </c>
      <c r="M34" s="545">
        <v>1</v>
      </c>
    </row>
    <row r="35" spans="1:13" s="4" customFormat="1" ht="15" customHeight="1" x14ac:dyDescent="0.25">
      <c r="B35" s="771" t="s">
        <v>189</v>
      </c>
      <c r="C35" s="771"/>
      <c r="D35" s="771"/>
      <c r="E35" s="771"/>
      <c r="F35" s="771"/>
      <c r="G35" s="772"/>
      <c r="H35" s="784"/>
      <c r="I35" s="783"/>
      <c r="J35" s="360">
        <v>618</v>
      </c>
      <c r="K35" s="361">
        <v>0.77600000000000002</v>
      </c>
      <c r="L35" s="362">
        <v>267</v>
      </c>
      <c r="M35" s="545">
        <v>1</v>
      </c>
    </row>
    <row r="36" spans="1:13" s="4" customFormat="1" ht="15" customHeight="1" x14ac:dyDescent="0.25">
      <c r="B36" s="771" t="s">
        <v>195</v>
      </c>
      <c r="C36" s="771"/>
      <c r="D36" s="771"/>
      <c r="E36" s="771"/>
      <c r="F36" s="771"/>
      <c r="G36" s="772"/>
      <c r="H36" s="360" t="s">
        <v>196</v>
      </c>
      <c r="I36" s="361" t="s">
        <v>196</v>
      </c>
      <c r="J36" s="360">
        <v>49</v>
      </c>
      <c r="K36" s="361">
        <v>1</v>
      </c>
      <c r="L36" s="362">
        <v>60</v>
      </c>
      <c r="M36" s="545">
        <v>1</v>
      </c>
    </row>
    <row r="37" spans="1:13" s="4" customFormat="1" ht="15" customHeight="1" x14ac:dyDescent="0.25">
      <c r="B37" s="771" t="s">
        <v>1004</v>
      </c>
      <c r="C37" s="771"/>
      <c r="D37" s="771"/>
      <c r="E37" s="771"/>
      <c r="F37" s="771"/>
      <c r="G37" s="772"/>
      <c r="H37" s="360" t="s">
        <v>165</v>
      </c>
      <c r="I37" s="361" t="s">
        <v>165</v>
      </c>
      <c r="J37" s="360">
        <v>486</v>
      </c>
      <c r="K37" s="361">
        <v>0.95499999999999996</v>
      </c>
      <c r="L37" s="362" t="s">
        <v>165</v>
      </c>
      <c r="M37" s="545" t="s">
        <v>165</v>
      </c>
    </row>
    <row r="38" spans="1:13" s="4" customFormat="1" ht="15" x14ac:dyDescent="0.25">
      <c r="B38" s="865" t="s">
        <v>156</v>
      </c>
      <c r="C38" s="865"/>
      <c r="D38" s="865"/>
      <c r="E38" s="865"/>
      <c r="F38" s="865"/>
      <c r="G38" s="866"/>
      <c r="H38" s="363">
        <v>18046</v>
      </c>
      <c r="I38" s="364">
        <v>0.71799999999999997</v>
      </c>
      <c r="J38" s="363">
        <v>21751</v>
      </c>
      <c r="K38" s="364">
        <v>0.83</v>
      </c>
      <c r="L38" s="365">
        <v>27347</v>
      </c>
      <c r="M38" s="546">
        <v>1.0000000000000002</v>
      </c>
    </row>
    <row r="39" spans="1:13" s="4" customFormat="1" ht="15" customHeight="1" x14ac:dyDescent="0.25">
      <c r="B39" s="768" t="s">
        <v>1055</v>
      </c>
      <c r="C39" s="768"/>
      <c r="D39" s="768"/>
      <c r="E39" s="768"/>
      <c r="F39" s="768"/>
      <c r="G39" s="768"/>
      <c r="H39" s="768"/>
      <c r="I39" s="768"/>
      <c r="J39" s="768"/>
      <c r="K39" s="768"/>
      <c r="L39" s="768"/>
      <c r="M39" s="768"/>
    </row>
    <row r="40" spans="1:13" s="4" customFormat="1" ht="15" customHeight="1" x14ac:dyDescent="0.25">
      <c r="B40" s="769"/>
      <c r="C40" s="769"/>
      <c r="D40" s="769"/>
      <c r="E40" s="769"/>
      <c r="F40" s="769"/>
      <c r="G40" s="769"/>
      <c r="H40" s="769"/>
      <c r="I40" s="769"/>
      <c r="J40" s="769"/>
      <c r="K40" s="769"/>
      <c r="L40" s="769"/>
      <c r="M40" s="769"/>
    </row>
    <row r="41" spans="1:13" s="4" customFormat="1" ht="15" x14ac:dyDescent="0.25">
      <c r="B41" s="770"/>
      <c r="C41" s="770"/>
      <c r="D41" s="770"/>
      <c r="E41" s="770"/>
      <c r="F41" s="770"/>
      <c r="G41" s="770"/>
      <c r="H41" s="770"/>
      <c r="I41" s="770"/>
      <c r="J41" s="770"/>
      <c r="K41" s="770"/>
      <c r="L41" s="770"/>
      <c r="M41" s="770"/>
    </row>
    <row r="42" spans="1:13" s="4" customFormat="1" ht="15" x14ac:dyDescent="0.25"/>
    <row r="43" spans="1:13" s="4" customFormat="1" ht="15" x14ac:dyDescent="0.25"/>
    <row r="44" spans="1:13" s="4" customFormat="1" ht="15" x14ac:dyDescent="0.25">
      <c r="A44" s="7"/>
      <c r="B44" s="7" t="s">
        <v>90</v>
      </c>
      <c r="C44" s="7"/>
      <c r="D44" s="7"/>
      <c r="E44" s="7"/>
      <c r="F44" s="7"/>
      <c r="G44" s="7"/>
      <c r="H44" s="7"/>
      <c r="I44" s="7"/>
      <c r="J44" s="7"/>
      <c r="K44" s="7"/>
      <c r="L44" s="7"/>
      <c r="M44" s="7"/>
    </row>
    <row r="45" spans="1:13" s="4" customFormat="1" ht="15" x14ac:dyDescent="0.25"/>
    <row r="46" spans="1:13" s="4" customFormat="1" ht="15" x14ac:dyDescent="0.25">
      <c r="B46" s="738" t="s">
        <v>895</v>
      </c>
      <c r="C46" s="738"/>
      <c r="D46" s="738"/>
      <c r="E46" s="739"/>
      <c r="F46" s="781" t="s">
        <v>624</v>
      </c>
      <c r="G46" s="781" t="s">
        <v>625</v>
      </c>
      <c r="H46" s="781" t="s">
        <v>626</v>
      </c>
      <c r="I46" s="781" t="s">
        <v>627</v>
      </c>
      <c r="J46" s="838" t="s">
        <v>628</v>
      </c>
      <c r="K46" s="781" t="s">
        <v>629</v>
      </c>
      <c r="L46" s="781" t="s">
        <v>630</v>
      </c>
      <c r="M46" s="782" t="s">
        <v>631</v>
      </c>
    </row>
    <row r="47" spans="1:13" s="4" customFormat="1" ht="15.5" thickBot="1" x14ac:dyDescent="0.3">
      <c r="B47" s="740"/>
      <c r="C47" s="740"/>
      <c r="D47" s="740"/>
      <c r="E47" s="741"/>
      <c r="F47" s="785"/>
      <c r="G47" s="785"/>
      <c r="H47" s="785"/>
      <c r="I47" s="785"/>
      <c r="J47" s="833"/>
      <c r="K47" s="785"/>
      <c r="L47" s="785"/>
      <c r="M47" s="787"/>
    </row>
    <row r="48" spans="1:13" s="4" customFormat="1" ht="15.5" thickTop="1" x14ac:dyDescent="0.25">
      <c r="B48" s="746" t="s">
        <v>632</v>
      </c>
      <c r="C48" s="746"/>
      <c r="D48" s="746"/>
      <c r="E48" s="747"/>
      <c r="F48" s="373" t="s">
        <v>196</v>
      </c>
      <c r="G48" s="373" t="s">
        <v>196</v>
      </c>
      <c r="H48" s="373">
        <v>314656.73992000002</v>
      </c>
      <c r="I48" s="373" t="s">
        <v>196</v>
      </c>
      <c r="J48" s="373" t="s">
        <v>196</v>
      </c>
      <c r="K48" s="373" t="s">
        <v>196</v>
      </c>
      <c r="L48" s="373" t="s">
        <v>196</v>
      </c>
      <c r="M48" s="498">
        <f t="shared" ref="M48:M53" si="0">SUM(F48:L48)</f>
        <v>314656.73992000002</v>
      </c>
    </row>
    <row r="49" spans="2:13" s="4" customFormat="1" ht="15" x14ac:dyDescent="0.25">
      <c r="B49" s="758" t="s">
        <v>634</v>
      </c>
      <c r="C49" s="758" t="s">
        <v>634</v>
      </c>
      <c r="D49" s="758"/>
      <c r="E49" s="759"/>
      <c r="F49" s="69">
        <v>284265.09610999998</v>
      </c>
      <c r="G49" s="69">
        <v>88.638720000000006</v>
      </c>
      <c r="H49" s="69">
        <v>1692541.8879800001</v>
      </c>
      <c r="I49" s="69">
        <v>427.59751999999997</v>
      </c>
      <c r="J49" s="69">
        <v>82025.529769999994</v>
      </c>
      <c r="K49" s="69">
        <v>8.4007900000000006</v>
      </c>
      <c r="L49" s="69">
        <v>15133.3382</v>
      </c>
      <c r="M49" s="499">
        <f t="shared" si="0"/>
        <v>2074490.4890900003</v>
      </c>
    </row>
    <row r="50" spans="2:13" s="4" customFormat="1" ht="15" x14ac:dyDescent="0.25">
      <c r="B50" s="758" t="s">
        <v>633</v>
      </c>
      <c r="C50" s="758" t="s">
        <v>633</v>
      </c>
      <c r="D50" s="758"/>
      <c r="E50" s="759"/>
      <c r="F50" s="69" t="s">
        <v>196</v>
      </c>
      <c r="G50" s="69" t="s">
        <v>196</v>
      </c>
      <c r="H50" s="69">
        <v>728789.83038000006</v>
      </c>
      <c r="I50" s="69" t="s">
        <v>196</v>
      </c>
      <c r="J50" s="69" t="s">
        <v>196</v>
      </c>
      <c r="K50" s="69" t="s">
        <v>196</v>
      </c>
      <c r="L50" s="69" t="s">
        <v>196</v>
      </c>
      <c r="M50" s="499">
        <f t="shared" si="0"/>
        <v>728789.83038000006</v>
      </c>
    </row>
    <row r="51" spans="2:13" s="4" customFormat="1" ht="15" x14ac:dyDescent="0.25">
      <c r="B51" s="758" t="s">
        <v>635</v>
      </c>
      <c r="C51" s="758"/>
      <c r="D51" s="758"/>
      <c r="E51" s="759"/>
      <c r="F51" s="69">
        <v>63114.571530000001</v>
      </c>
      <c r="G51" s="69" t="s">
        <v>196</v>
      </c>
      <c r="H51" s="69">
        <v>3021617.3823500001</v>
      </c>
      <c r="I51" s="69">
        <v>7908.9663499999997</v>
      </c>
      <c r="J51" s="69" t="s">
        <v>196</v>
      </c>
      <c r="K51" s="69" t="s">
        <v>196</v>
      </c>
      <c r="L51" s="69">
        <v>249993.31534999999</v>
      </c>
      <c r="M51" s="499">
        <f t="shared" si="0"/>
        <v>3342634.2355799996</v>
      </c>
    </row>
    <row r="52" spans="2:13" s="4" customFormat="1" ht="15" x14ac:dyDescent="0.25">
      <c r="B52" s="758" t="s">
        <v>636</v>
      </c>
      <c r="C52" s="758"/>
      <c r="D52" s="758"/>
      <c r="E52" s="759"/>
      <c r="F52" s="69" t="s">
        <v>196</v>
      </c>
      <c r="G52" s="69" t="s">
        <v>196</v>
      </c>
      <c r="H52" s="69">
        <v>228323.92996000001</v>
      </c>
      <c r="I52" s="69" t="s">
        <v>196</v>
      </c>
      <c r="J52" s="69" t="s">
        <v>196</v>
      </c>
      <c r="K52" s="69" t="s">
        <v>196</v>
      </c>
      <c r="L52" s="69" t="s">
        <v>196</v>
      </c>
      <c r="M52" s="499">
        <f t="shared" si="0"/>
        <v>228323.92996000001</v>
      </c>
    </row>
    <row r="53" spans="2:13" s="4" customFormat="1" ht="15" x14ac:dyDescent="0.25">
      <c r="B53" s="764" t="s">
        <v>631</v>
      </c>
      <c r="C53" s="764"/>
      <c r="D53" s="764"/>
      <c r="E53" s="765"/>
      <c r="F53" s="500">
        <f t="shared" ref="F53:L53" si="1">SUM(F48:F52)</f>
        <v>347379.66764</v>
      </c>
      <c r="G53" s="500">
        <f t="shared" si="1"/>
        <v>88.638720000000006</v>
      </c>
      <c r="H53" s="500">
        <f t="shared" si="1"/>
        <v>5985929.7705900008</v>
      </c>
      <c r="I53" s="500">
        <f t="shared" si="1"/>
        <v>8336.56387</v>
      </c>
      <c r="J53" s="500">
        <f t="shared" si="1"/>
        <v>82025.529769999994</v>
      </c>
      <c r="K53" s="500">
        <f t="shared" si="1"/>
        <v>8.4007900000000006</v>
      </c>
      <c r="L53" s="500">
        <f t="shared" si="1"/>
        <v>265126.65354999999</v>
      </c>
      <c r="M53" s="501">
        <f t="shared" si="0"/>
        <v>6688895.2249300005</v>
      </c>
    </row>
    <row r="54" spans="2:13" s="4" customFormat="1" ht="15" x14ac:dyDescent="0.25"/>
    <row r="55" spans="2:13" s="4" customFormat="1" ht="15" customHeight="1" x14ac:dyDescent="0.25">
      <c r="B55" s="738" t="s">
        <v>637</v>
      </c>
      <c r="C55" s="738"/>
      <c r="D55" s="738"/>
      <c r="E55" s="738"/>
      <c r="F55" s="739"/>
      <c r="G55" s="781" t="s">
        <v>624</v>
      </c>
      <c r="H55" s="781" t="s">
        <v>626</v>
      </c>
      <c r="I55" s="781" t="s">
        <v>627</v>
      </c>
      <c r="J55" s="838" t="s">
        <v>628</v>
      </c>
      <c r="K55" s="781" t="s">
        <v>896</v>
      </c>
      <c r="L55" s="781" t="s">
        <v>630</v>
      </c>
      <c r="M55" s="782" t="s">
        <v>631</v>
      </c>
    </row>
    <row r="56" spans="2:13" s="4" customFormat="1" ht="15.5" thickBot="1" x14ac:dyDescent="0.3">
      <c r="B56" s="740"/>
      <c r="C56" s="740"/>
      <c r="D56" s="740"/>
      <c r="E56" s="740"/>
      <c r="F56" s="741"/>
      <c r="G56" s="785"/>
      <c r="H56" s="785"/>
      <c r="I56" s="785"/>
      <c r="J56" s="833"/>
      <c r="K56" s="785"/>
      <c r="L56" s="785"/>
      <c r="M56" s="787"/>
    </row>
    <row r="57" spans="2:13" s="4" customFormat="1" ht="15.5" thickTop="1" x14ac:dyDescent="0.25">
      <c r="B57" s="746" t="s">
        <v>632</v>
      </c>
      <c r="C57" s="746"/>
      <c r="D57" s="746"/>
      <c r="E57" s="746"/>
      <c r="F57" s="747"/>
      <c r="G57" s="373" t="s">
        <v>196</v>
      </c>
      <c r="H57" s="373">
        <v>445588.83912000002</v>
      </c>
      <c r="I57" s="373" t="s">
        <v>196</v>
      </c>
      <c r="J57" s="373" t="s">
        <v>196</v>
      </c>
      <c r="K57" s="373" t="s">
        <v>196</v>
      </c>
      <c r="L57" s="373" t="s">
        <v>196</v>
      </c>
      <c r="M57" s="498">
        <f t="shared" ref="M57:M62" si="2">SUM(F57:L57)</f>
        <v>445588.83912000002</v>
      </c>
    </row>
    <row r="58" spans="2:13" s="4" customFormat="1" ht="15" x14ac:dyDescent="0.25">
      <c r="B58" s="758" t="s">
        <v>634</v>
      </c>
      <c r="C58" s="758"/>
      <c r="D58" s="758"/>
      <c r="E58" s="758"/>
      <c r="F58" s="759"/>
      <c r="G58" s="69">
        <v>81383.092340000003</v>
      </c>
      <c r="H58" s="69">
        <v>1137640.8331800001</v>
      </c>
      <c r="I58" s="69">
        <v>13.28464</v>
      </c>
      <c r="J58" s="69">
        <v>23283.002659999998</v>
      </c>
      <c r="K58" s="69">
        <v>1422.02711</v>
      </c>
      <c r="L58" s="69">
        <v>51.150379999999998</v>
      </c>
      <c r="M58" s="499">
        <f>SUM(F58:L58)</f>
        <v>1243793.3903099999</v>
      </c>
    </row>
    <row r="59" spans="2:13" s="4" customFormat="1" ht="15" x14ac:dyDescent="0.25">
      <c r="B59" s="758" t="s">
        <v>633</v>
      </c>
      <c r="C59" s="758"/>
      <c r="D59" s="758"/>
      <c r="E59" s="758"/>
      <c r="F59" s="759"/>
      <c r="G59" s="69" t="s">
        <v>196</v>
      </c>
      <c r="H59" s="69">
        <v>1004558.78815</v>
      </c>
      <c r="I59" s="69" t="s">
        <v>196</v>
      </c>
      <c r="J59" s="69" t="s">
        <v>196</v>
      </c>
      <c r="K59" s="69" t="s">
        <v>196</v>
      </c>
      <c r="L59" s="69" t="s">
        <v>196</v>
      </c>
      <c r="M59" s="499">
        <f t="shared" si="2"/>
        <v>1004558.78815</v>
      </c>
    </row>
    <row r="60" spans="2:13" s="4" customFormat="1" ht="15" x14ac:dyDescent="0.25">
      <c r="B60" s="758" t="s">
        <v>635</v>
      </c>
      <c r="C60" s="758"/>
      <c r="D60" s="758"/>
      <c r="E60" s="758"/>
      <c r="F60" s="759"/>
      <c r="G60" s="69">
        <v>6285.3118599999998</v>
      </c>
      <c r="H60" s="69">
        <v>4365706.5973100001</v>
      </c>
      <c r="I60" s="69">
        <v>1498.9135000000001</v>
      </c>
      <c r="J60" s="69" t="s">
        <v>196</v>
      </c>
      <c r="K60" s="69" t="s">
        <v>196</v>
      </c>
      <c r="L60" s="69">
        <v>33891.52089</v>
      </c>
      <c r="M60" s="499">
        <f t="shared" si="2"/>
        <v>4407382.34356</v>
      </c>
    </row>
    <row r="61" spans="2:13" s="4" customFormat="1" ht="15" x14ac:dyDescent="0.25">
      <c r="B61" s="758" t="s">
        <v>636</v>
      </c>
      <c r="C61" s="758"/>
      <c r="D61" s="758"/>
      <c r="E61" s="758"/>
      <c r="F61" s="759"/>
      <c r="G61" s="69" t="s">
        <v>196</v>
      </c>
      <c r="H61" s="69">
        <v>349566.79755999998</v>
      </c>
      <c r="I61" s="69" t="s">
        <v>196</v>
      </c>
      <c r="J61" s="69" t="s">
        <v>196</v>
      </c>
      <c r="K61" s="69" t="s">
        <v>196</v>
      </c>
      <c r="L61" s="69" t="s">
        <v>196</v>
      </c>
      <c r="M61" s="499">
        <f t="shared" si="2"/>
        <v>349566.79755999998</v>
      </c>
    </row>
    <row r="62" spans="2:13" s="4" customFormat="1" ht="15" x14ac:dyDescent="0.25">
      <c r="B62" s="764" t="s">
        <v>631</v>
      </c>
      <c r="C62" s="764"/>
      <c r="D62" s="764"/>
      <c r="E62" s="764"/>
      <c r="F62" s="765"/>
      <c r="G62" s="500">
        <f t="shared" ref="G62:L62" si="3">SUM(G57:G61)</f>
        <v>87668.404200000004</v>
      </c>
      <c r="H62" s="500">
        <f t="shared" si="3"/>
        <v>7303061.8553200001</v>
      </c>
      <c r="I62" s="500">
        <f t="shared" si="3"/>
        <v>1512.1981400000002</v>
      </c>
      <c r="J62" s="500">
        <f t="shared" si="3"/>
        <v>23283.002659999998</v>
      </c>
      <c r="K62" s="500">
        <f t="shared" si="3"/>
        <v>1422.02711</v>
      </c>
      <c r="L62" s="500">
        <f t="shared" si="3"/>
        <v>33942.671269999999</v>
      </c>
      <c r="M62" s="501">
        <f t="shared" si="2"/>
        <v>7450890.1586999996</v>
      </c>
    </row>
    <row r="63" spans="2:13" s="4" customFormat="1" ht="15" x14ac:dyDescent="0.25">
      <c r="B63" s="1"/>
      <c r="C63" s="1"/>
      <c r="D63" s="1"/>
      <c r="E63" s="1"/>
      <c r="F63" s="1"/>
      <c r="G63" s="1"/>
      <c r="H63" s="1"/>
      <c r="I63" s="1"/>
      <c r="J63" s="1"/>
      <c r="K63" s="1"/>
      <c r="L63" s="1"/>
      <c r="M63" s="1"/>
    </row>
    <row r="64" spans="2:13" s="4" customFormat="1" ht="15" x14ac:dyDescent="0.25">
      <c r="B64" s="1"/>
      <c r="C64" s="1"/>
      <c r="D64" s="1"/>
      <c r="E64" s="1"/>
      <c r="F64" s="1"/>
      <c r="G64" s="1"/>
      <c r="H64" s="1"/>
      <c r="I64" s="1"/>
      <c r="J64" s="1"/>
      <c r="K64" s="1"/>
      <c r="L64" s="1"/>
      <c r="M64" s="1"/>
    </row>
    <row r="65" spans="1:13" s="4" customFormat="1" ht="15" x14ac:dyDescent="0.25">
      <c r="A65" s="7"/>
      <c r="B65" s="7" t="s">
        <v>129</v>
      </c>
      <c r="C65" s="7"/>
      <c r="D65" s="7"/>
      <c r="E65" s="7"/>
      <c r="F65" s="7"/>
      <c r="G65" s="7"/>
      <c r="H65" s="7"/>
      <c r="I65" s="7"/>
      <c r="J65" s="7"/>
      <c r="K65" s="7"/>
      <c r="L65" s="7"/>
      <c r="M65" s="7"/>
    </row>
    <row r="66" spans="1:13" s="4" customFormat="1" ht="15" x14ac:dyDescent="0.25"/>
    <row r="67" spans="1:13" s="4" customFormat="1" ht="15" customHeight="1" x14ac:dyDescent="0.25">
      <c r="B67" s="735" t="s">
        <v>897</v>
      </c>
      <c r="C67" s="735"/>
      <c r="D67" s="735"/>
      <c r="E67" s="735"/>
      <c r="F67" s="735"/>
      <c r="G67" s="735"/>
      <c r="H67" s="735"/>
      <c r="I67" s="735"/>
      <c r="J67" s="735"/>
      <c r="K67" s="735"/>
      <c r="L67" s="735"/>
      <c r="M67" s="735"/>
    </row>
    <row r="68" spans="1:13" s="4" customFormat="1" ht="15" customHeight="1" x14ac:dyDescent="0.25">
      <c r="B68" s="735"/>
      <c r="C68" s="735"/>
      <c r="D68" s="735"/>
      <c r="E68" s="735"/>
      <c r="F68" s="735"/>
      <c r="G68" s="735"/>
      <c r="H68" s="735"/>
      <c r="I68" s="735"/>
      <c r="J68" s="735"/>
      <c r="K68" s="735"/>
      <c r="L68" s="735"/>
      <c r="M68" s="735"/>
    </row>
    <row r="69" spans="1:13" s="4" customFormat="1" ht="15" customHeight="1" x14ac:dyDescent="0.25">
      <c r="B69" s="735"/>
      <c r="C69" s="735"/>
      <c r="D69" s="735"/>
      <c r="E69" s="735"/>
      <c r="F69" s="735"/>
      <c r="G69" s="735"/>
      <c r="H69" s="735"/>
      <c r="I69" s="735"/>
      <c r="J69" s="735"/>
      <c r="K69" s="735"/>
      <c r="L69" s="735"/>
      <c r="M69" s="735"/>
    </row>
    <row r="70" spans="1:13" s="4" customFormat="1" ht="15" customHeight="1" x14ac:dyDescent="0.25">
      <c r="B70" s="735"/>
      <c r="C70" s="735"/>
      <c r="D70" s="735"/>
      <c r="E70" s="735"/>
      <c r="F70" s="735"/>
      <c r="G70" s="735"/>
      <c r="H70" s="735"/>
      <c r="I70" s="735"/>
      <c r="J70" s="735"/>
      <c r="K70" s="735"/>
      <c r="L70" s="735"/>
      <c r="M70" s="735"/>
    </row>
    <row r="71" spans="1:13" s="4" customFormat="1" ht="15" customHeight="1" x14ac:dyDescent="0.25">
      <c r="B71" s="735"/>
      <c r="C71" s="735"/>
      <c r="D71" s="735"/>
      <c r="E71" s="735"/>
      <c r="F71" s="735"/>
      <c r="G71" s="735"/>
      <c r="H71" s="735"/>
      <c r="I71" s="735"/>
      <c r="J71" s="735"/>
      <c r="K71" s="735"/>
      <c r="L71" s="735"/>
      <c r="M71" s="735"/>
    </row>
    <row r="72" spans="1:13" s="4" customFormat="1" ht="15" customHeight="1" x14ac:dyDescent="0.25">
      <c r="B72" s="735"/>
      <c r="C72" s="735"/>
      <c r="D72" s="735"/>
      <c r="E72" s="735"/>
      <c r="F72" s="735"/>
      <c r="G72" s="735"/>
      <c r="H72" s="735"/>
      <c r="I72" s="735"/>
      <c r="J72" s="735"/>
      <c r="K72" s="735"/>
      <c r="L72" s="735"/>
      <c r="M72" s="735"/>
    </row>
    <row r="73" spans="1:13" s="4" customFormat="1" ht="15" x14ac:dyDescent="0.25"/>
    <row r="74" spans="1:13" s="4" customFormat="1" ht="15" x14ac:dyDescent="0.25"/>
    <row r="75" spans="1:13" s="4" customFormat="1" ht="15" x14ac:dyDescent="0.25"/>
    <row r="76" spans="1:13" s="4" customFormat="1" ht="15" x14ac:dyDescent="0.25"/>
    <row r="77" spans="1:13" s="154" customFormat="1" ht="24.5" x14ac:dyDescent="0.25">
      <c r="B77" s="155" t="s">
        <v>18</v>
      </c>
    </row>
    <row r="78" spans="1:13" s="4" customFormat="1" ht="15" x14ac:dyDescent="0.25"/>
    <row r="79" spans="1:13" s="4" customFormat="1" ht="15" x14ac:dyDescent="0.25"/>
    <row r="80" spans="1:13" s="4" customFormat="1" ht="15" x14ac:dyDescent="0.25">
      <c r="A80" s="7"/>
      <c r="B80" s="7" t="s">
        <v>8</v>
      </c>
      <c r="C80" s="7"/>
      <c r="D80" s="7"/>
      <c r="E80" s="7"/>
      <c r="F80" s="7"/>
      <c r="G80" s="7"/>
      <c r="H80" s="7"/>
      <c r="I80" s="7"/>
      <c r="J80" s="7"/>
      <c r="K80" s="7"/>
      <c r="L80" s="7"/>
      <c r="M80" s="7"/>
    </row>
    <row r="81" spans="2:17" s="4" customFormat="1" ht="15" x14ac:dyDescent="0.25"/>
    <row r="82" spans="2:17" s="4" customFormat="1" ht="15" customHeight="1" x14ac:dyDescent="0.25">
      <c r="B82" s="738" t="s">
        <v>639</v>
      </c>
      <c r="C82" s="738"/>
      <c r="D82" s="739"/>
      <c r="E82" s="807">
        <v>2021</v>
      </c>
      <c r="F82" s="807"/>
      <c r="G82" s="807"/>
      <c r="H82" s="807">
        <v>2022</v>
      </c>
      <c r="I82" s="807"/>
      <c r="J82" s="807"/>
      <c r="K82" s="807">
        <v>2023</v>
      </c>
      <c r="L82" s="807"/>
      <c r="M82" s="808"/>
    </row>
    <row r="83" spans="2:17" s="4" customFormat="1" ht="15" x14ac:dyDescent="0.25">
      <c r="B83" s="738"/>
      <c r="C83" s="738"/>
      <c r="D83" s="739"/>
      <c r="E83" s="848"/>
      <c r="F83" s="848"/>
      <c r="G83" s="848"/>
      <c r="H83" s="848"/>
      <c r="I83" s="848"/>
      <c r="J83" s="848"/>
      <c r="K83" s="848"/>
      <c r="L83" s="848"/>
      <c r="M83" s="849"/>
    </row>
    <row r="84" spans="2:17" s="4" customFormat="1" ht="15" x14ac:dyDescent="0.25">
      <c r="B84" s="738"/>
      <c r="C84" s="738"/>
      <c r="D84" s="739"/>
      <c r="E84" s="842" t="s">
        <v>154</v>
      </c>
      <c r="F84" s="844" t="s">
        <v>155</v>
      </c>
      <c r="G84" s="840" t="s">
        <v>156</v>
      </c>
      <c r="H84" s="842" t="s">
        <v>154</v>
      </c>
      <c r="I84" s="844" t="s">
        <v>155</v>
      </c>
      <c r="J84" s="840" t="s">
        <v>156</v>
      </c>
      <c r="K84" s="842" t="s">
        <v>154</v>
      </c>
      <c r="L84" s="844" t="s">
        <v>155</v>
      </c>
      <c r="M84" s="846" t="s">
        <v>156</v>
      </c>
    </row>
    <row r="85" spans="2:17" s="4" customFormat="1" ht="15.5" thickBot="1" x14ac:dyDescent="0.3">
      <c r="B85" s="740"/>
      <c r="C85" s="740"/>
      <c r="D85" s="741"/>
      <c r="E85" s="843"/>
      <c r="F85" s="845"/>
      <c r="G85" s="841"/>
      <c r="H85" s="843"/>
      <c r="I85" s="845"/>
      <c r="J85" s="841"/>
      <c r="K85" s="843"/>
      <c r="L85" s="845"/>
      <c r="M85" s="847"/>
    </row>
    <row r="86" spans="2:17" s="4" customFormat="1" ht="15.5" thickTop="1" x14ac:dyDescent="0.25">
      <c r="B86" s="786" t="s">
        <v>157</v>
      </c>
      <c r="C86" s="786"/>
      <c r="D86" s="786"/>
      <c r="E86" s="786"/>
      <c r="F86" s="786"/>
      <c r="G86" s="786"/>
      <c r="H86" s="786"/>
      <c r="I86" s="786"/>
      <c r="J86" s="786"/>
      <c r="K86" s="786"/>
      <c r="L86" s="786"/>
      <c r="M86" s="786"/>
    </row>
    <row r="87" spans="2:17" s="4" customFormat="1" ht="15" x14ac:dyDescent="0.25">
      <c r="B87" s="829" t="s">
        <v>408</v>
      </c>
      <c r="C87" s="829"/>
      <c r="D87" s="830"/>
      <c r="E87" s="18">
        <v>241</v>
      </c>
      <c r="F87" s="9">
        <v>37</v>
      </c>
      <c r="G87" s="19">
        <f>SUM(E87:F87)</f>
        <v>278</v>
      </c>
      <c r="H87" s="15">
        <v>291</v>
      </c>
      <c r="I87" s="9">
        <v>70</v>
      </c>
      <c r="J87" s="19">
        <f>SUM(H87:I87)</f>
        <v>361</v>
      </c>
      <c r="K87" s="18">
        <v>320</v>
      </c>
      <c r="L87" s="9">
        <v>76</v>
      </c>
      <c r="M87" s="10">
        <f>SUM(K87:L87)</f>
        <v>396</v>
      </c>
      <c r="O87" s="495"/>
      <c r="P87" s="495"/>
      <c r="Q87" s="495"/>
    </row>
    <row r="88" spans="2:17" s="4" customFormat="1" ht="15" x14ac:dyDescent="0.25">
      <c r="B88" s="758" t="s">
        <v>753</v>
      </c>
      <c r="C88" s="758"/>
      <c r="D88" s="759"/>
      <c r="E88" s="144">
        <v>1010</v>
      </c>
      <c r="F88" s="163">
        <v>116</v>
      </c>
      <c r="G88" s="21">
        <f t="shared" ref="G88:G92" si="4">SUM(E88:F88)</f>
        <v>1126</v>
      </c>
      <c r="H88" s="368">
        <v>1522</v>
      </c>
      <c r="I88" s="163">
        <v>189</v>
      </c>
      <c r="J88" s="21">
        <f t="shared" ref="J88:J92" si="5">SUM(H88:I88)</f>
        <v>1711</v>
      </c>
      <c r="K88" s="144">
        <v>1820</v>
      </c>
      <c r="L88" s="163">
        <v>271</v>
      </c>
      <c r="M88" s="12">
        <f t="shared" ref="M88:M90" si="6">SUM(K88:L88)</f>
        <v>2091</v>
      </c>
      <c r="O88" s="495"/>
      <c r="P88" s="495"/>
      <c r="Q88" s="495"/>
    </row>
    <row r="89" spans="2:17" s="4" customFormat="1" ht="15" x14ac:dyDescent="0.25">
      <c r="B89" s="758" t="s">
        <v>754</v>
      </c>
      <c r="C89" s="758"/>
      <c r="D89" s="759"/>
      <c r="E89" s="401" t="s">
        <v>196</v>
      </c>
      <c r="F89" s="457" t="s">
        <v>196</v>
      </c>
      <c r="G89" s="392" t="s">
        <v>196</v>
      </c>
      <c r="H89" s="401" t="s">
        <v>196</v>
      </c>
      <c r="I89" s="457" t="s">
        <v>196</v>
      </c>
      <c r="J89" s="392" t="s">
        <v>196</v>
      </c>
      <c r="K89" s="144">
        <v>55</v>
      </c>
      <c r="L89" s="163">
        <v>6</v>
      </c>
      <c r="M89" s="12">
        <f t="shared" si="6"/>
        <v>61</v>
      </c>
      <c r="O89" s="495"/>
      <c r="P89" s="495"/>
      <c r="Q89" s="495"/>
    </row>
    <row r="90" spans="2:17" s="4" customFormat="1" ht="15" x14ac:dyDescent="0.25">
      <c r="B90" s="758" t="s">
        <v>159</v>
      </c>
      <c r="C90" s="758"/>
      <c r="D90" s="759"/>
      <c r="E90" s="144">
        <v>18507</v>
      </c>
      <c r="F90" s="163">
        <v>3227</v>
      </c>
      <c r="G90" s="21">
        <f t="shared" si="4"/>
        <v>21734</v>
      </c>
      <c r="H90" s="368">
        <v>17603</v>
      </c>
      <c r="I90" s="163">
        <v>3351</v>
      </c>
      <c r="J90" s="21">
        <f t="shared" si="5"/>
        <v>20954</v>
      </c>
      <c r="K90" s="144">
        <v>18696</v>
      </c>
      <c r="L90" s="163">
        <v>3971</v>
      </c>
      <c r="M90" s="12">
        <f t="shared" si="6"/>
        <v>22667</v>
      </c>
      <c r="O90" s="495"/>
      <c r="P90" s="495"/>
      <c r="Q90" s="495"/>
    </row>
    <row r="91" spans="2:17" s="4" customFormat="1" ht="15" x14ac:dyDescent="0.25">
      <c r="B91" s="758" t="s">
        <v>752</v>
      </c>
      <c r="C91" s="758"/>
      <c r="D91" s="759"/>
      <c r="E91" s="20">
        <v>542</v>
      </c>
      <c r="F91" s="11">
        <v>125</v>
      </c>
      <c r="G91" s="21">
        <f t="shared" si="4"/>
        <v>667</v>
      </c>
      <c r="H91" s="16">
        <v>516</v>
      </c>
      <c r="I91" s="11">
        <v>145</v>
      </c>
      <c r="J91" s="21">
        <f t="shared" si="5"/>
        <v>661</v>
      </c>
      <c r="K91" s="20">
        <v>655</v>
      </c>
      <c r="L91" s="11">
        <v>183</v>
      </c>
      <c r="M91" s="12">
        <f t="shared" ref="M91:M92" si="7">SUM(K91:L91)</f>
        <v>838</v>
      </c>
      <c r="O91" s="495"/>
      <c r="P91" s="495"/>
      <c r="Q91" s="495"/>
    </row>
    <row r="92" spans="2:17" s="4" customFormat="1" ht="15" x14ac:dyDescent="0.25">
      <c r="B92" s="758" t="s">
        <v>638</v>
      </c>
      <c r="C92" s="758"/>
      <c r="D92" s="759"/>
      <c r="E92" s="20">
        <v>629</v>
      </c>
      <c r="F92" s="11">
        <v>82</v>
      </c>
      <c r="G92" s="21">
        <f t="shared" si="4"/>
        <v>711</v>
      </c>
      <c r="H92" s="16">
        <v>888</v>
      </c>
      <c r="I92" s="11">
        <v>110</v>
      </c>
      <c r="J92" s="21">
        <f t="shared" si="5"/>
        <v>998</v>
      </c>
      <c r="K92" s="20">
        <v>891</v>
      </c>
      <c r="L92" s="11">
        <v>113</v>
      </c>
      <c r="M92" s="12">
        <f t="shared" si="7"/>
        <v>1004</v>
      </c>
      <c r="O92" s="495"/>
      <c r="P92" s="495"/>
      <c r="Q92" s="495"/>
    </row>
    <row r="93" spans="2:17" s="4" customFormat="1" ht="15" x14ac:dyDescent="0.25">
      <c r="B93" s="764" t="s">
        <v>156</v>
      </c>
      <c r="C93" s="764"/>
      <c r="D93" s="765"/>
      <c r="E93" s="417">
        <v>20929</v>
      </c>
      <c r="F93" s="418">
        <f>SUM(F87:F92)</f>
        <v>3587</v>
      </c>
      <c r="G93" s="419">
        <f>SUM(G87:G92)</f>
        <v>24516</v>
      </c>
      <c r="H93" s="421">
        <f>SUM(H87:H92)</f>
        <v>20820</v>
      </c>
      <c r="I93" s="418">
        <v>3865</v>
      </c>
      <c r="J93" s="419">
        <f>SUM(J87:J92)</f>
        <v>24685</v>
      </c>
      <c r="K93" s="417">
        <v>22437</v>
      </c>
      <c r="L93" s="418">
        <v>4620</v>
      </c>
      <c r="M93" s="420">
        <f>SUM(M87:M92)</f>
        <v>27057</v>
      </c>
      <c r="O93" s="495"/>
      <c r="P93" s="495"/>
      <c r="Q93" s="495"/>
    </row>
    <row r="94" spans="2:17" s="4" customFormat="1" ht="15" x14ac:dyDescent="0.25">
      <c r="B94" s="780" t="s">
        <v>161</v>
      </c>
      <c r="C94" s="780"/>
      <c r="D94" s="780"/>
      <c r="E94" s="780"/>
      <c r="F94" s="780"/>
      <c r="G94" s="780"/>
      <c r="H94" s="780"/>
      <c r="I94" s="780"/>
      <c r="J94" s="780"/>
      <c r="K94" s="780"/>
      <c r="L94" s="780"/>
      <c r="M94" s="780"/>
    </row>
    <row r="95" spans="2:17" s="4" customFormat="1" ht="15" x14ac:dyDescent="0.25">
      <c r="B95" s="829" t="s">
        <v>408</v>
      </c>
      <c r="C95" s="829"/>
      <c r="D95" s="830"/>
      <c r="E95" s="18">
        <v>1</v>
      </c>
      <c r="F95" s="9">
        <v>0</v>
      </c>
      <c r="G95" s="19">
        <f>SUM(E95:F95)</f>
        <v>1</v>
      </c>
      <c r="H95" s="18">
        <v>0</v>
      </c>
      <c r="I95" s="9">
        <v>0</v>
      </c>
      <c r="J95" s="19">
        <f>SUM(H95:I95)</f>
        <v>0</v>
      </c>
      <c r="K95" s="18">
        <v>0</v>
      </c>
      <c r="L95" s="9">
        <v>3</v>
      </c>
      <c r="M95" s="10">
        <f>SUM(K95:L95)</f>
        <v>3</v>
      </c>
      <c r="O95" s="495"/>
      <c r="P95" s="495"/>
      <c r="Q95" s="495"/>
    </row>
    <row r="96" spans="2:17" s="4" customFormat="1" ht="15" x14ac:dyDescent="0.25">
      <c r="B96" s="758" t="s">
        <v>158</v>
      </c>
      <c r="C96" s="758"/>
      <c r="D96" s="759"/>
      <c r="E96" s="144">
        <v>0</v>
      </c>
      <c r="F96" s="163">
        <v>2</v>
      </c>
      <c r="G96" s="21">
        <f t="shared" ref="G96:G100" si="8">SUM(E96:F96)</f>
        <v>2</v>
      </c>
      <c r="H96" s="144">
        <v>3</v>
      </c>
      <c r="I96" s="163">
        <v>5</v>
      </c>
      <c r="J96" s="21">
        <f t="shared" ref="J96:J100" si="9">SUM(H96:I96)</f>
        <v>8</v>
      </c>
      <c r="K96" s="144">
        <v>3</v>
      </c>
      <c r="L96" s="163">
        <v>20</v>
      </c>
      <c r="M96" s="12">
        <f t="shared" ref="M96:M98" si="10">SUM(K96:L96)</f>
        <v>23</v>
      </c>
      <c r="O96" s="495"/>
      <c r="P96" s="495"/>
      <c r="Q96" s="495"/>
    </row>
    <row r="97" spans="2:17" s="4" customFormat="1" ht="15" x14ac:dyDescent="0.25">
      <c r="B97" s="758" t="s">
        <v>718</v>
      </c>
      <c r="C97" s="758"/>
      <c r="D97" s="759"/>
      <c r="E97" s="401" t="s">
        <v>196</v>
      </c>
      <c r="F97" s="457" t="s">
        <v>196</v>
      </c>
      <c r="G97" s="392" t="s">
        <v>196</v>
      </c>
      <c r="H97" s="401" t="s">
        <v>196</v>
      </c>
      <c r="I97" s="457" t="s">
        <v>196</v>
      </c>
      <c r="J97" s="392" t="s">
        <v>196</v>
      </c>
      <c r="K97" s="144">
        <v>0</v>
      </c>
      <c r="L97" s="163">
        <v>0</v>
      </c>
      <c r="M97" s="12">
        <f t="shared" si="10"/>
        <v>0</v>
      </c>
      <c r="O97" s="495"/>
      <c r="P97" s="495"/>
      <c r="Q97" s="495"/>
    </row>
    <row r="98" spans="2:17" s="4" customFormat="1" ht="15" x14ac:dyDescent="0.25">
      <c r="B98" s="758" t="s">
        <v>159</v>
      </c>
      <c r="C98" s="758"/>
      <c r="D98" s="759"/>
      <c r="E98" s="144">
        <v>12</v>
      </c>
      <c r="F98" s="163">
        <v>12</v>
      </c>
      <c r="G98" s="21">
        <f t="shared" si="8"/>
        <v>24</v>
      </c>
      <c r="H98" s="144">
        <v>48</v>
      </c>
      <c r="I98" s="163">
        <v>52</v>
      </c>
      <c r="J98" s="21">
        <f t="shared" si="9"/>
        <v>100</v>
      </c>
      <c r="K98" s="144">
        <v>61</v>
      </c>
      <c r="L98" s="163">
        <v>100</v>
      </c>
      <c r="M98" s="12">
        <f t="shared" si="10"/>
        <v>161</v>
      </c>
      <c r="O98" s="495"/>
      <c r="P98" s="495"/>
      <c r="Q98" s="495"/>
    </row>
    <row r="99" spans="2:17" s="4" customFormat="1" ht="15" x14ac:dyDescent="0.25">
      <c r="B99" s="758" t="s">
        <v>160</v>
      </c>
      <c r="C99" s="758"/>
      <c r="D99" s="759"/>
      <c r="E99" s="20">
        <v>0</v>
      </c>
      <c r="F99" s="11">
        <v>0</v>
      </c>
      <c r="G99" s="21">
        <f t="shared" si="8"/>
        <v>0</v>
      </c>
      <c r="H99" s="20">
        <v>0</v>
      </c>
      <c r="I99" s="11">
        <v>0</v>
      </c>
      <c r="J99" s="21">
        <f t="shared" si="9"/>
        <v>0</v>
      </c>
      <c r="K99" s="20">
        <v>0</v>
      </c>
      <c r="L99" s="11">
        <v>0</v>
      </c>
      <c r="M99" s="12">
        <f t="shared" ref="M99:M100" si="11">SUM(K99:L99)</f>
        <v>0</v>
      </c>
      <c r="O99" s="495"/>
      <c r="P99" s="495"/>
      <c r="Q99" s="495"/>
    </row>
    <row r="100" spans="2:17" s="4" customFormat="1" ht="15" x14ac:dyDescent="0.25">
      <c r="B100" s="758" t="s">
        <v>638</v>
      </c>
      <c r="C100" s="758"/>
      <c r="D100" s="759"/>
      <c r="E100" s="20">
        <v>232</v>
      </c>
      <c r="F100" s="11">
        <v>29</v>
      </c>
      <c r="G100" s="21">
        <f t="shared" si="8"/>
        <v>261</v>
      </c>
      <c r="H100" s="20">
        <v>45</v>
      </c>
      <c r="I100" s="11">
        <v>3</v>
      </c>
      <c r="J100" s="21">
        <f t="shared" si="9"/>
        <v>48</v>
      </c>
      <c r="K100" s="20">
        <v>45</v>
      </c>
      <c r="L100" s="11">
        <v>2</v>
      </c>
      <c r="M100" s="12">
        <f t="shared" si="11"/>
        <v>47</v>
      </c>
      <c r="O100" s="495"/>
      <c r="P100" s="495"/>
      <c r="Q100" s="495"/>
    </row>
    <row r="101" spans="2:17" s="4" customFormat="1" ht="15" x14ac:dyDescent="0.25">
      <c r="B101" s="764" t="s">
        <v>156</v>
      </c>
      <c r="C101" s="764"/>
      <c r="D101" s="765"/>
      <c r="E101" s="417">
        <f t="shared" ref="E101:M101" si="12">SUM(E95:E100)</f>
        <v>245</v>
      </c>
      <c r="F101" s="418">
        <f t="shared" si="12"/>
        <v>43</v>
      </c>
      <c r="G101" s="419">
        <f t="shared" si="12"/>
        <v>288</v>
      </c>
      <c r="H101" s="417">
        <f t="shared" si="12"/>
        <v>96</v>
      </c>
      <c r="I101" s="418">
        <f t="shared" si="12"/>
        <v>60</v>
      </c>
      <c r="J101" s="419">
        <f t="shared" si="12"/>
        <v>156</v>
      </c>
      <c r="K101" s="417">
        <v>109</v>
      </c>
      <c r="L101" s="418">
        <v>125</v>
      </c>
      <c r="M101" s="420">
        <f t="shared" si="12"/>
        <v>234</v>
      </c>
      <c r="O101" s="495"/>
      <c r="P101" s="495"/>
      <c r="Q101" s="495"/>
    </row>
    <row r="102" spans="2:17" s="4" customFormat="1" ht="15" x14ac:dyDescent="0.25">
      <c r="B102" s="780" t="s">
        <v>755</v>
      </c>
      <c r="C102" s="780"/>
      <c r="D102" s="780"/>
      <c r="E102" s="780"/>
      <c r="F102" s="780"/>
      <c r="G102" s="780"/>
      <c r="H102" s="780"/>
      <c r="I102" s="780"/>
      <c r="J102" s="780"/>
      <c r="K102" s="780"/>
      <c r="L102" s="780"/>
      <c r="M102" s="780"/>
    </row>
    <row r="103" spans="2:17" s="4" customFormat="1" ht="15" x14ac:dyDescent="0.25">
      <c r="B103" s="829" t="s">
        <v>408</v>
      </c>
      <c r="C103" s="829"/>
      <c r="D103" s="830"/>
      <c r="E103" s="18">
        <v>0</v>
      </c>
      <c r="F103" s="9">
        <v>0</v>
      </c>
      <c r="G103" s="19">
        <f>SUM(E103:F103)</f>
        <v>0</v>
      </c>
      <c r="H103" s="18">
        <v>0</v>
      </c>
      <c r="I103" s="9">
        <v>2</v>
      </c>
      <c r="J103" s="19">
        <f>SUM(H103:I103)</f>
        <v>2</v>
      </c>
      <c r="K103" s="18">
        <v>1</v>
      </c>
      <c r="L103" s="9">
        <v>2</v>
      </c>
      <c r="M103" s="10">
        <v>3</v>
      </c>
      <c r="O103" s="495"/>
      <c r="P103" s="495"/>
      <c r="Q103" s="495"/>
    </row>
    <row r="104" spans="2:17" s="4" customFormat="1" ht="15" x14ac:dyDescent="0.25">
      <c r="B104" s="758" t="s">
        <v>158</v>
      </c>
      <c r="C104" s="758"/>
      <c r="D104" s="759"/>
      <c r="E104" s="144">
        <v>3</v>
      </c>
      <c r="F104" s="163">
        <v>20</v>
      </c>
      <c r="G104" s="21">
        <f t="shared" ref="G104:G107" si="13">SUM(E104:F104)</f>
        <v>23</v>
      </c>
      <c r="H104" s="144">
        <v>6</v>
      </c>
      <c r="I104" s="163">
        <v>50</v>
      </c>
      <c r="J104" s="21">
        <f t="shared" ref="J104:J108" si="14">SUM(H104:I104)</f>
        <v>56</v>
      </c>
      <c r="K104" s="144">
        <v>5</v>
      </c>
      <c r="L104" s="163">
        <v>75</v>
      </c>
      <c r="M104" s="12">
        <v>80</v>
      </c>
      <c r="O104" s="495"/>
      <c r="P104" s="495"/>
      <c r="Q104" s="495"/>
    </row>
    <row r="105" spans="2:17" s="4" customFormat="1" ht="15" x14ac:dyDescent="0.25">
      <c r="B105" s="758" t="s">
        <v>718</v>
      </c>
      <c r="C105" s="758"/>
      <c r="D105" s="759"/>
      <c r="E105" s="401" t="s">
        <v>196</v>
      </c>
      <c r="F105" s="457" t="s">
        <v>196</v>
      </c>
      <c r="G105" s="392" t="s">
        <v>196</v>
      </c>
      <c r="H105" s="401" t="s">
        <v>196</v>
      </c>
      <c r="I105" s="457" t="s">
        <v>196</v>
      </c>
      <c r="J105" s="392" t="s">
        <v>196</v>
      </c>
      <c r="K105" s="144">
        <v>1</v>
      </c>
      <c r="L105" s="163">
        <v>0</v>
      </c>
      <c r="M105" s="12">
        <v>1</v>
      </c>
      <c r="O105" s="495"/>
      <c r="P105" s="495"/>
      <c r="Q105" s="495"/>
    </row>
    <row r="106" spans="2:17" s="4" customFormat="1" ht="15" x14ac:dyDescent="0.25">
      <c r="B106" s="758" t="s">
        <v>159</v>
      </c>
      <c r="C106" s="758"/>
      <c r="D106" s="759"/>
      <c r="E106" s="144">
        <v>508</v>
      </c>
      <c r="F106" s="163">
        <v>763</v>
      </c>
      <c r="G106" s="21">
        <f t="shared" si="13"/>
        <v>1271</v>
      </c>
      <c r="H106" s="144">
        <v>635</v>
      </c>
      <c r="I106" s="163">
        <v>1222</v>
      </c>
      <c r="J106" s="21">
        <f t="shared" si="14"/>
        <v>1857</v>
      </c>
      <c r="K106" s="144">
        <v>600</v>
      </c>
      <c r="L106" s="163">
        <v>1560</v>
      </c>
      <c r="M106" s="12">
        <v>2160</v>
      </c>
      <c r="O106" s="495"/>
      <c r="P106" s="495"/>
      <c r="Q106" s="495"/>
    </row>
    <row r="107" spans="2:17" s="4" customFormat="1" ht="15" x14ac:dyDescent="0.25">
      <c r="B107" s="758" t="s">
        <v>160</v>
      </c>
      <c r="C107" s="758"/>
      <c r="D107" s="759"/>
      <c r="E107" s="20">
        <v>9</v>
      </c>
      <c r="F107" s="11">
        <v>12</v>
      </c>
      <c r="G107" s="21">
        <f t="shared" si="13"/>
        <v>21</v>
      </c>
      <c r="H107" s="20">
        <v>4</v>
      </c>
      <c r="I107" s="11">
        <v>6</v>
      </c>
      <c r="J107" s="21">
        <f t="shared" si="14"/>
        <v>10</v>
      </c>
      <c r="K107" s="20">
        <v>12</v>
      </c>
      <c r="L107" s="11">
        <v>16</v>
      </c>
      <c r="M107" s="12">
        <v>28</v>
      </c>
      <c r="O107" s="495"/>
      <c r="P107" s="495"/>
      <c r="Q107" s="495"/>
    </row>
    <row r="108" spans="2:17" s="4" customFormat="1" ht="15" x14ac:dyDescent="0.25">
      <c r="B108" s="758" t="s">
        <v>638</v>
      </c>
      <c r="C108" s="758"/>
      <c r="D108" s="759"/>
      <c r="E108" s="132" t="s">
        <v>165</v>
      </c>
      <c r="F108" s="127" t="s">
        <v>165</v>
      </c>
      <c r="G108" s="21">
        <v>42</v>
      </c>
      <c r="H108" s="20">
        <v>0</v>
      </c>
      <c r="I108" s="11">
        <v>0</v>
      </c>
      <c r="J108" s="21">
        <f t="shared" si="14"/>
        <v>0</v>
      </c>
      <c r="K108" s="20">
        <v>0</v>
      </c>
      <c r="L108" s="11">
        <v>0</v>
      </c>
      <c r="M108" s="12">
        <v>0</v>
      </c>
      <c r="O108" s="495"/>
      <c r="P108" s="495"/>
      <c r="Q108" s="495"/>
    </row>
    <row r="109" spans="2:17" s="4" customFormat="1" ht="15" x14ac:dyDescent="0.25">
      <c r="B109" s="788" t="s">
        <v>156</v>
      </c>
      <c r="C109" s="788"/>
      <c r="D109" s="789"/>
      <c r="E109" s="211">
        <f t="shared" ref="E109:J109" si="15">SUM(E103:E108)</f>
        <v>520</v>
      </c>
      <c r="F109" s="270">
        <f t="shared" si="15"/>
        <v>795</v>
      </c>
      <c r="G109" s="21">
        <f t="shared" si="15"/>
        <v>1357</v>
      </c>
      <c r="H109" s="211">
        <f t="shared" si="15"/>
        <v>645</v>
      </c>
      <c r="I109" s="270">
        <f t="shared" si="15"/>
        <v>1280</v>
      </c>
      <c r="J109" s="21">
        <f t="shared" si="15"/>
        <v>1925</v>
      </c>
      <c r="K109" s="211">
        <v>619</v>
      </c>
      <c r="L109" s="270">
        <v>1653</v>
      </c>
      <c r="M109" s="12">
        <v>2272</v>
      </c>
      <c r="O109" s="495"/>
      <c r="P109" s="495"/>
      <c r="Q109" s="495"/>
    </row>
    <row r="110" spans="2:17" s="4" customFormat="1" ht="15" x14ac:dyDescent="0.25">
      <c r="B110" s="836" t="s">
        <v>640</v>
      </c>
      <c r="C110" s="836"/>
      <c r="D110" s="837"/>
      <c r="E110" s="369">
        <v>21694</v>
      </c>
      <c r="F110" s="370">
        <v>4425</v>
      </c>
      <c r="G110" s="371">
        <v>26161</v>
      </c>
      <c r="H110" s="369">
        <v>21561</v>
      </c>
      <c r="I110" s="370">
        <v>5250</v>
      </c>
      <c r="J110" s="371">
        <v>26766</v>
      </c>
      <c r="K110" s="369">
        <f>K93+K101+K109</f>
        <v>23165</v>
      </c>
      <c r="L110" s="370">
        <f>L93+L101+L109</f>
        <v>6398</v>
      </c>
      <c r="M110" s="372">
        <f>M93+M101+M109</f>
        <v>29563</v>
      </c>
      <c r="O110" s="495"/>
      <c r="P110" s="495"/>
      <c r="Q110" s="495"/>
    </row>
    <row r="111" spans="2:17" s="4" customFormat="1" ht="15" customHeight="1" x14ac:dyDescent="0.25">
      <c r="B111" s="768" t="s">
        <v>756</v>
      </c>
      <c r="C111" s="768"/>
      <c r="D111" s="768"/>
      <c r="E111" s="768"/>
      <c r="F111" s="768"/>
      <c r="G111" s="768"/>
      <c r="H111" s="768"/>
      <c r="I111" s="768"/>
      <c r="J111" s="768"/>
      <c r="K111" s="768"/>
      <c r="L111" s="768"/>
      <c r="M111" s="768"/>
    </row>
    <row r="112" spans="2:17" s="4" customFormat="1" ht="15" customHeight="1" x14ac:dyDescent="0.25">
      <c r="B112" s="769"/>
      <c r="C112" s="769"/>
      <c r="D112" s="769"/>
      <c r="E112" s="769"/>
      <c r="F112" s="769"/>
      <c r="G112" s="769"/>
      <c r="H112" s="769"/>
      <c r="I112" s="769"/>
      <c r="J112" s="769"/>
      <c r="K112" s="769"/>
      <c r="L112" s="769"/>
      <c r="M112" s="769"/>
    </row>
    <row r="113" spans="1:13" s="4" customFormat="1" ht="15" x14ac:dyDescent="0.25">
      <c r="B113" s="769"/>
      <c r="C113" s="769"/>
      <c r="D113" s="769"/>
      <c r="E113" s="769"/>
      <c r="F113" s="769"/>
      <c r="G113" s="769"/>
      <c r="H113" s="769"/>
      <c r="I113" s="769"/>
      <c r="J113" s="769"/>
      <c r="K113" s="769"/>
      <c r="L113" s="769"/>
      <c r="M113" s="769"/>
    </row>
    <row r="114" spans="1:13" s="4" customFormat="1" ht="15" x14ac:dyDescent="0.25">
      <c r="B114" s="770"/>
      <c r="C114" s="770"/>
      <c r="D114" s="770"/>
      <c r="E114" s="770"/>
      <c r="F114" s="770"/>
      <c r="G114" s="770"/>
      <c r="H114" s="770"/>
      <c r="I114" s="770"/>
      <c r="J114" s="770"/>
      <c r="K114" s="770"/>
      <c r="L114" s="770"/>
      <c r="M114" s="770"/>
    </row>
    <row r="115" spans="1:13" s="4" customFormat="1" ht="15" x14ac:dyDescent="0.25"/>
    <row r="116" spans="1:13" s="4" customFormat="1" ht="15" x14ac:dyDescent="0.25"/>
    <row r="117" spans="1:13" s="4" customFormat="1" ht="15" x14ac:dyDescent="0.25">
      <c r="A117" s="7"/>
      <c r="B117" s="7" t="s">
        <v>9</v>
      </c>
      <c r="C117" s="7"/>
      <c r="D117" s="7"/>
      <c r="E117" s="7"/>
      <c r="F117" s="7"/>
      <c r="G117" s="7"/>
      <c r="H117" s="7"/>
      <c r="I117" s="7"/>
      <c r="J117" s="7"/>
      <c r="K117" s="7"/>
      <c r="L117" s="7"/>
      <c r="M117" s="7"/>
    </row>
    <row r="118" spans="1:13" s="4" customFormat="1" ht="15" x14ac:dyDescent="0.25"/>
    <row r="119" spans="1:13" s="4" customFormat="1" ht="15" customHeight="1" x14ac:dyDescent="0.25">
      <c r="B119" s="868" t="s">
        <v>410</v>
      </c>
      <c r="C119" s="868"/>
      <c r="D119" s="868"/>
      <c r="E119" s="868"/>
      <c r="F119" s="868"/>
      <c r="G119" s="868"/>
      <c r="H119" s="868"/>
      <c r="I119" s="868"/>
      <c r="J119" s="868"/>
      <c r="K119" s="868"/>
      <c r="L119" s="868"/>
      <c r="M119" s="868"/>
    </row>
    <row r="120" spans="1:13" s="4" customFormat="1" ht="15" x14ac:dyDescent="0.25">
      <c r="B120" s="868"/>
      <c r="C120" s="868"/>
      <c r="D120" s="868"/>
      <c r="E120" s="868"/>
      <c r="F120" s="868"/>
      <c r="G120" s="868"/>
      <c r="H120" s="868"/>
      <c r="I120" s="868"/>
      <c r="J120" s="868"/>
      <c r="K120" s="868"/>
      <c r="L120" s="868"/>
      <c r="M120" s="868"/>
    </row>
    <row r="121" spans="1:13" s="4" customFormat="1" ht="15" x14ac:dyDescent="0.25">
      <c r="B121" s="868"/>
      <c r="C121" s="868"/>
      <c r="D121" s="868"/>
      <c r="E121" s="868"/>
      <c r="F121" s="868"/>
      <c r="G121" s="868"/>
      <c r="H121" s="868"/>
      <c r="I121" s="868"/>
      <c r="J121" s="868"/>
      <c r="K121" s="868"/>
      <c r="L121" s="868"/>
      <c r="M121" s="868"/>
    </row>
    <row r="122" spans="1:13" s="4" customFormat="1" ht="15" x14ac:dyDescent="0.25">
      <c r="B122" s="1"/>
      <c r="C122" s="1"/>
      <c r="D122" s="1"/>
      <c r="E122" s="1"/>
      <c r="F122" s="1"/>
      <c r="G122" s="1"/>
      <c r="H122" s="1"/>
      <c r="I122" s="1"/>
      <c r="J122" s="1"/>
      <c r="K122" s="1"/>
      <c r="L122" s="1"/>
      <c r="M122" s="1"/>
    </row>
    <row r="123" spans="1:13" s="4" customFormat="1" ht="15.5" thickBot="1" x14ac:dyDescent="0.3">
      <c r="B123" s="869" t="s">
        <v>740</v>
      </c>
      <c r="C123" s="785"/>
      <c r="D123" s="785"/>
      <c r="E123" s="288">
        <v>2021</v>
      </c>
      <c r="F123" s="288">
        <v>2022</v>
      </c>
      <c r="G123" s="289">
        <v>2023</v>
      </c>
      <c r="H123" s="1"/>
      <c r="I123" s="1"/>
      <c r="J123" s="1"/>
      <c r="K123" s="1"/>
      <c r="L123" s="1"/>
      <c r="M123" s="1"/>
    </row>
    <row r="124" spans="1:13" s="4" customFormat="1" ht="15.5" thickTop="1" x14ac:dyDescent="0.25">
      <c r="B124" s="851" t="s">
        <v>0</v>
      </c>
      <c r="C124" s="870"/>
      <c r="D124" s="870"/>
      <c r="E124" s="304">
        <v>11608</v>
      </c>
      <c r="F124" s="304">
        <v>9726</v>
      </c>
      <c r="G124" s="305">
        <f>19630+43</f>
        <v>19673</v>
      </c>
      <c r="H124" s="1"/>
      <c r="I124" s="1"/>
      <c r="J124" s="1"/>
      <c r="K124" s="1"/>
      <c r="L124" s="1"/>
      <c r="M124" s="1"/>
    </row>
    <row r="125" spans="1:13" s="4" customFormat="1" ht="15" x14ac:dyDescent="0.25">
      <c r="B125" s="768" t="s">
        <v>741</v>
      </c>
      <c r="C125" s="768"/>
      <c r="D125" s="768"/>
      <c r="E125" s="768"/>
      <c r="F125" s="768"/>
      <c r="G125" s="768"/>
      <c r="H125" s="1"/>
      <c r="I125" s="1"/>
      <c r="J125" s="1"/>
      <c r="K125" s="1"/>
      <c r="L125" s="1"/>
      <c r="M125" s="1"/>
    </row>
    <row r="126" spans="1:13" s="4" customFormat="1" ht="15" x14ac:dyDescent="0.25">
      <c r="B126" s="769"/>
      <c r="C126" s="769"/>
      <c r="D126" s="769"/>
      <c r="E126" s="769"/>
      <c r="F126" s="769"/>
      <c r="G126" s="769"/>
      <c r="H126" s="1"/>
      <c r="I126" s="1"/>
      <c r="J126" s="1"/>
      <c r="K126" s="1"/>
      <c r="L126" s="1"/>
      <c r="M126" s="1"/>
    </row>
    <row r="127" spans="1:13" s="4" customFormat="1" ht="15" x14ac:dyDescent="0.25">
      <c r="B127" s="770"/>
      <c r="C127" s="770"/>
      <c r="D127" s="770"/>
      <c r="E127" s="770"/>
      <c r="F127" s="770"/>
      <c r="G127" s="770"/>
      <c r="H127" s="1"/>
      <c r="I127" s="1"/>
      <c r="J127" s="1"/>
      <c r="K127" s="1"/>
      <c r="L127" s="1"/>
      <c r="M127" s="1"/>
    </row>
    <row r="128" spans="1:13" s="4" customFormat="1" ht="15" x14ac:dyDescent="0.25"/>
    <row r="129" spans="1:13" s="4" customFormat="1" ht="15" x14ac:dyDescent="0.25"/>
    <row r="130" spans="1:13" s="4" customFormat="1" ht="15" x14ac:dyDescent="0.25">
      <c r="A130" s="7"/>
      <c r="B130" s="7" t="s">
        <v>641</v>
      </c>
      <c r="C130" s="7"/>
      <c r="D130" s="7"/>
      <c r="E130" s="7"/>
      <c r="F130" s="7"/>
      <c r="G130" s="7"/>
      <c r="H130" s="7"/>
      <c r="I130" s="7"/>
      <c r="J130" s="7"/>
      <c r="K130" s="7"/>
      <c r="L130" s="7"/>
      <c r="M130" s="7"/>
    </row>
    <row r="131" spans="1:13" s="4" customFormat="1" ht="15" x14ac:dyDescent="0.25"/>
    <row r="132" spans="1:13" s="4" customFormat="1" ht="15.5" thickBot="1" x14ac:dyDescent="0.3">
      <c r="B132" s="854" t="s">
        <v>642</v>
      </c>
      <c r="C132" s="854"/>
      <c r="D132" s="854"/>
      <c r="E132" s="854"/>
      <c r="F132" s="854"/>
      <c r="G132" s="854"/>
      <c r="H132" s="854"/>
      <c r="I132" s="854"/>
      <c r="J132" s="869"/>
      <c r="K132" s="288">
        <v>2021</v>
      </c>
      <c r="L132" s="288">
        <v>2022</v>
      </c>
      <c r="M132" s="289">
        <v>2023</v>
      </c>
    </row>
    <row r="133" spans="1:13" s="4" customFormat="1" ht="15.5" thickTop="1" x14ac:dyDescent="0.25">
      <c r="B133" s="746" t="s">
        <v>720</v>
      </c>
      <c r="C133" s="746"/>
      <c r="D133" s="746"/>
      <c r="E133" s="746"/>
      <c r="F133" s="746"/>
      <c r="G133" s="746"/>
      <c r="H133" s="746"/>
      <c r="I133" s="746"/>
      <c r="J133" s="747"/>
      <c r="K133" s="373">
        <v>32.4</v>
      </c>
      <c r="L133" s="373">
        <v>31.7</v>
      </c>
      <c r="M133" s="374">
        <v>29.4</v>
      </c>
    </row>
    <row r="134" spans="1:13" s="4" customFormat="1" ht="15" x14ac:dyDescent="0.25">
      <c r="B134" s="831" t="s">
        <v>721</v>
      </c>
      <c r="C134" s="831"/>
      <c r="D134" s="831"/>
      <c r="E134" s="831"/>
      <c r="F134" s="831"/>
      <c r="G134" s="831"/>
      <c r="H134" s="831"/>
      <c r="I134" s="831"/>
      <c r="J134" s="832"/>
      <c r="K134" s="323" t="s">
        <v>165</v>
      </c>
      <c r="L134" s="317">
        <v>0.81399999999999995</v>
      </c>
      <c r="M134" s="318">
        <v>0.309</v>
      </c>
    </row>
    <row r="135" spans="1:13" s="4" customFormat="1" ht="15" x14ac:dyDescent="0.25">
      <c r="B135" s="768" t="s">
        <v>1056</v>
      </c>
      <c r="C135" s="768"/>
      <c r="D135" s="768"/>
      <c r="E135" s="768"/>
      <c r="F135" s="768"/>
      <c r="G135" s="768"/>
      <c r="H135" s="768"/>
      <c r="I135" s="768"/>
      <c r="J135" s="768"/>
      <c r="K135" s="768"/>
      <c r="L135" s="768"/>
      <c r="M135" s="768"/>
    </row>
    <row r="136" spans="1:13" s="4" customFormat="1" ht="15" x14ac:dyDescent="0.25">
      <c r="B136" s="769"/>
      <c r="C136" s="769"/>
      <c r="D136" s="769"/>
      <c r="E136" s="769"/>
      <c r="F136" s="769"/>
      <c r="G136" s="769"/>
      <c r="H136" s="769"/>
      <c r="I136" s="769"/>
      <c r="J136" s="769"/>
      <c r="K136" s="769"/>
      <c r="L136" s="769"/>
      <c r="M136" s="769"/>
    </row>
    <row r="137" spans="1:13" s="4" customFormat="1" ht="15" x14ac:dyDescent="0.25">
      <c r="B137" s="769"/>
      <c r="C137" s="769"/>
      <c r="D137" s="769"/>
      <c r="E137" s="769"/>
      <c r="F137" s="769"/>
      <c r="G137" s="769"/>
      <c r="H137" s="769"/>
      <c r="I137" s="769"/>
      <c r="J137" s="769"/>
      <c r="K137" s="769"/>
      <c r="L137" s="769"/>
      <c r="M137" s="769"/>
    </row>
    <row r="138" spans="1:13" s="4" customFormat="1" ht="15" x14ac:dyDescent="0.25">
      <c r="B138" s="770"/>
      <c r="C138" s="770"/>
      <c r="D138" s="770"/>
      <c r="E138" s="770"/>
      <c r="F138" s="770"/>
      <c r="G138" s="770"/>
      <c r="H138" s="770"/>
      <c r="I138" s="770"/>
      <c r="J138" s="770"/>
      <c r="K138" s="770"/>
      <c r="L138" s="770"/>
      <c r="M138" s="770"/>
    </row>
    <row r="139" spans="1:13" s="4" customFormat="1" ht="15" x14ac:dyDescent="0.25"/>
    <row r="140" spans="1:13" s="4" customFormat="1" ht="15" x14ac:dyDescent="0.25"/>
    <row r="141" spans="1:13" s="4" customFormat="1" ht="15" hidden="1" x14ac:dyDescent="0.25"/>
    <row r="142" spans="1:13" s="4" customFormat="1" ht="15" x14ac:dyDescent="0.25">
      <c r="A142" s="7"/>
      <c r="B142" s="7" t="s">
        <v>19</v>
      </c>
      <c r="C142" s="7"/>
      <c r="D142" s="7"/>
      <c r="E142" s="7"/>
      <c r="F142" s="7"/>
      <c r="G142" s="7"/>
      <c r="H142" s="7"/>
      <c r="I142" s="7"/>
      <c r="J142" s="7"/>
      <c r="K142" s="7"/>
      <c r="L142" s="7"/>
      <c r="M142" s="7"/>
    </row>
    <row r="143" spans="1:13" s="4" customFormat="1" ht="15" x14ac:dyDescent="0.25"/>
    <row r="144" spans="1:13" s="4" customFormat="1" ht="15" customHeight="1" x14ac:dyDescent="0.25">
      <c r="A144" s="1"/>
      <c r="B144" s="738" t="s">
        <v>643</v>
      </c>
      <c r="C144" s="738"/>
      <c r="D144" s="738"/>
      <c r="E144" s="738"/>
      <c r="F144" s="738"/>
      <c r="G144" s="739"/>
      <c r="H144" s="781">
        <v>2021</v>
      </c>
      <c r="I144" s="781"/>
      <c r="J144" s="781" t="s">
        <v>1005</v>
      </c>
      <c r="K144" s="781"/>
      <c r="L144" s="781">
        <v>2023</v>
      </c>
      <c r="M144" s="782"/>
    </row>
    <row r="145" spans="1:13" s="4" customFormat="1" ht="15.5" thickBot="1" x14ac:dyDescent="0.3">
      <c r="A145" s="1"/>
      <c r="B145" s="740"/>
      <c r="C145" s="740"/>
      <c r="D145" s="740"/>
      <c r="E145" s="740"/>
      <c r="F145" s="740"/>
      <c r="G145" s="741"/>
      <c r="H145" s="422" t="s">
        <v>170</v>
      </c>
      <c r="I145" s="423" t="s">
        <v>171</v>
      </c>
      <c r="J145" s="422" t="s">
        <v>170</v>
      </c>
      <c r="K145" s="423" t="s">
        <v>171</v>
      </c>
      <c r="L145" s="422" t="s">
        <v>170</v>
      </c>
      <c r="M145" s="424" t="s">
        <v>171</v>
      </c>
    </row>
    <row r="146" spans="1:13" s="4" customFormat="1" ht="15.5" thickTop="1" x14ac:dyDescent="0.25">
      <c r="A146" s="1"/>
      <c r="B146" s="786" t="s">
        <v>172</v>
      </c>
      <c r="C146" s="786"/>
      <c r="D146" s="786"/>
      <c r="E146" s="786"/>
      <c r="F146" s="786"/>
      <c r="G146" s="786"/>
      <c r="H146" s="786"/>
      <c r="I146" s="786"/>
      <c r="J146" s="786"/>
      <c r="K146" s="786"/>
      <c r="L146" s="786"/>
      <c r="M146" s="786"/>
    </row>
    <row r="147" spans="1:13" s="4" customFormat="1" ht="15" x14ac:dyDescent="0.25">
      <c r="A147" s="1"/>
      <c r="B147" s="829" t="s">
        <v>154</v>
      </c>
      <c r="C147" s="829"/>
      <c r="D147" s="829"/>
      <c r="E147" s="829"/>
      <c r="F147" s="829"/>
      <c r="G147" s="830"/>
      <c r="H147" s="18">
        <v>4131</v>
      </c>
      <c r="I147" s="31">
        <v>3487</v>
      </c>
      <c r="J147" s="15">
        <v>3293</v>
      </c>
      <c r="K147" s="31">
        <v>3858</v>
      </c>
      <c r="L147" s="18">
        <v>3010</v>
      </c>
      <c r="M147" s="32">
        <v>2950</v>
      </c>
    </row>
    <row r="148" spans="1:13" s="4" customFormat="1" ht="15" x14ac:dyDescent="0.25">
      <c r="A148" s="1"/>
      <c r="B148" s="831" t="s">
        <v>155</v>
      </c>
      <c r="C148" s="831"/>
      <c r="D148" s="831"/>
      <c r="E148" s="831"/>
      <c r="F148" s="831"/>
      <c r="G148" s="832"/>
      <c r="H148" s="33">
        <v>1919</v>
      </c>
      <c r="I148" s="34">
        <v>987</v>
      </c>
      <c r="J148" s="35">
        <v>1841</v>
      </c>
      <c r="K148" s="34">
        <v>1082</v>
      </c>
      <c r="L148" s="33">
        <v>2067</v>
      </c>
      <c r="M148" s="36">
        <v>1178</v>
      </c>
    </row>
    <row r="149" spans="1:13" s="4" customFormat="1" ht="15" x14ac:dyDescent="0.25">
      <c r="A149" s="1"/>
      <c r="B149" s="780" t="s">
        <v>173</v>
      </c>
      <c r="C149" s="780"/>
      <c r="D149" s="780"/>
      <c r="E149" s="780"/>
      <c r="F149" s="780"/>
      <c r="G149" s="780"/>
      <c r="H149" s="780"/>
      <c r="I149" s="780"/>
      <c r="J149" s="780"/>
      <c r="K149" s="780"/>
      <c r="L149" s="780"/>
      <c r="M149" s="780"/>
    </row>
    <row r="150" spans="1:13" s="4" customFormat="1" ht="15" x14ac:dyDescent="0.25">
      <c r="A150" s="1"/>
      <c r="B150" s="829" t="s">
        <v>174</v>
      </c>
      <c r="C150" s="829"/>
      <c r="D150" s="829"/>
      <c r="E150" s="829"/>
      <c r="F150" s="829"/>
      <c r="G150" s="830"/>
      <c r="H150" s="18">
        <v>3674</v>
      </c>
      <c r="I150" s="31">
        <v>2018</v>
      </c>
      <c r="J150" s="15">
        <v>3212</v>
      </c>
      <c r="K150" s="31">
        <v>2130</v>
      </c>
      <c r="L150" s="18">
        <v>3018</v>
      </c>
      <c r="M150" s="32">
        <v>2069</v>
      </c>
    </row>
    <row r="151" spans="1:13" s="4" customFormat="1" ht="15" x14ac:dyDescent="0.25">
      <c r="A151" s="1"/>
      <c r="B151" s="758" t="s">
        <v>176</v>
      </c>
      <c r="C151" s="758"/>
      <c r="D151" s="758"/>
      <c r="E151" s="758"/>
      <c r="F151" s="758"/>
      <c r="G151" s="759"/>
      <c r="H151" s="20">
        <v>2191</v>
      </c>
      <c r="I151" s="37">
        <v>2102</v>
      </c>
      <c r="J151" s="16">
        <v>1760</v>
      </c>
      <c r="K151" s="37">
        <v>2500</v>
      </c>
      <c r="L151" s="20">
        <v>1897</v>
      </c>
      <c r="M151" s="38">
        <v>1811</v>
      </c>
    </row>
    <row r="152" spans="1:13" s="4" customFormat="1" ht="15" x14ac:dyDescent="0.25">
      <c r="A152" s="1"/>
      <c r="B152" s="831" t="s">
        <v>177</v>
      </c>
      <c r="C152" s="831"/>
      <c r="D152" s="831"/>
      <c r="E152" s="831"/>
      <c r="F152" s="831"/>
      <c r="G152" s="832"/>
      <c r="H152" s="33">
        <v>185</v>
      </c>
      <c r="I152" s="34">
        <v>355</v>
      </c>
      <c r="J152" s="35">
        <v>162</v>
      </c>
      <c r="K152" s="34">
        <v>310</v>
      </c>
      <c r="L152" s="33">
        <v>162</v>
      </c>
      <c r="M152" s="36">
        <v>248</v>
      </c>
    </row>
    <row r="153" spans="1:13" s="4" customFormat="1" ht="15" x14ac:dyDescent="0.25">
      <c r="A153" s="1"/>
      <c r="B153" s="780" t="s">
        <v>175</v>
      </c>
      <c r="C153" s="780"/>
      <c r="D153" s="780"/>
      <c r="E153" s="780"/>
      <c r="F153" s="780"/>
      <c r="G153" s="780"/>
      <c r="H153" s="780"/>
      <c r="I153" s="780"/>
      <c r="J153" s="780"/>
      <c r="K153" s="780"/>
      <c r="L153" s="780"/>
      <c r="M153" s="780"/>
    </row>
    <row r="154" spans="1:13" s="4" customFormat="1" ht="15" x14ac:dyDescent="0.25">
      <c r="A154" s="1"/>
      <c r="B154" s="829" t="s">
        <v>408</v>
      </c>
      <c r="C154" s="829"/>
      <c r="D154" s="829"/>
      <c r="E154" s="829"/>
      <c r="F154" s="829"/>
      <c r="G154" s="830"/>
      <c r="H154" s="18">
        <v>76</v>
      </c>
      <c r="I154" s="31">
        <v>81</v>
      </c>
      <c r="J154" s="15">
        <v>196</v>
      </c>
      <c r="K154" s="31">
        <v>110</v>
      </c>
      <c r="L154" s="18">
        <v>192</v>
      </c>
      <c r="M154" s="32">
        <v>151</v>
      </c>
    </row>
    <row r="155" spans="1:13" s="4" customFormat="1" ht="15" x14ac:dyDescent="0.25">
      <c r="A155" s="1"/>
      <c r="B155" s="758" t="s">
        <v>158</v>
      </c>
      <c r="C155" s="758"/>
      <c r="D155" s="758"/>
      <c r="E155" s="758"/>
      <c r="F155" s="758"/>
      <c r="G155" s="759"/>
      <c r="H155" s="144">
        <v>269</v>
      </c>
      <c r="I155" s="145">
        <v>195</v>
      </c>
      <c r="J155" s="368">
        <v>506</v>
      </c>
      <c r="K155" s="145">
        <v>204</v>
      </c>
      <c r="L155" s="144">
        <v>390</v>
      </c>
      <c r="M155" s="146">
        <v>221</v>
      </c>
    </row>
    <row r="156" spans="1:13" s="4" customFormat="1" ht="15" x14ac:dyDescent="0.25">
      <c r="A156" s="1"/>
      <c r="B156" s="758" t="s">
        <v>718</v>
      </c>
      <c r="C156" s="758"/>
      <c r="D156" s="758"/>
      <c r="E156" s="758"/>
      <c r="F156" s="758"/>
      <c r="G156" s="759"/>
      <c r="H156" s="401" t="s">
        <v>196</v>
      </c>
      <c r="I156" s="403" t="s">
        <v>196</v>
      </c>
      <c r="J156" s="677" t="s">
        <v>196</v>
      </c>
      <c r="K156" s="403" t="s">
        <v>196</v>
      </c>
      <c r="L156" s="144">
        <v>2</v>
      </c>
      <c r="M156" s="146">
        <v>1</v>
      </c>
    </row>
    <row r="157" spans="1:13" s="4" customFormat="1" ht="15" x14ac:dyDescent="0.25">
      <c r="A157" s="1"/>
      <c r="B157" s="758" t="s">
        <v>159</v>
      </c>
      <c r="C157" s="758"/>
      <c r="D157" s="758"/>
      <c r="E157" s="758"/>
      <c r="F157" s="758"/>
      <c r="G157" s="759"/>
      <c r="H157" s="144">
        <v>5552</v>
      </c>
      <c r="I157" s="145">
        <v>4064</v>
      </c>
      <c r="J157" s="368">
        <v>4354</v>
      </c>
      <c r="K157" s="145">
        <v>4535</v>
      </c>
      <c r="L157" s="144">
        <v>4416</v>
      </c>
      <c r="M157" s="146">
        <v>3687</v>
      </c>
    </row>
    <row r="158" spans="1:13" s="4" customFormat="1" ht="15" x14ac:dyDescent="0.25">
      <c r="A158" s="1"/>
      <c r="B158" s="758" t="s">
        <v>160</v>
      </c>
      <c r="C158" s="758"/>
      <c r="D158" s="758"/>
      <c r="E158" s="758"/>
      <c r="F158" s="758"/>
      <c r="G158" s="759"/>
      <c r="H158" s="20">
        <v>153</v>
      </c>
      <c r="I158" s="37">
        <v>134</v>
      </c>
      <c r="J158" s="16">
        <v>78</v>
      </c>
      <c r="K158" s="37">
        <v>91</v>
      </c>
      <c r="L158" s="20">
        <v>77</v>
      </c>
      <c r="M158" s="38">
        <v>68</v>
      </c>
    </row>
    <row r="159" spans="1:13" s="4" customFormat="1" ht="15" x14ac:dyDescent="0.25">
      <c r="A159" s="1"/>
      <c r="B159" s="764" t="s">
        <v>156</v>
      </c>
      <c r="C159" s="764"/>
      <c r="D159" s="764"/>
      <c r="E159" s="764"/>
      <c r="F159" s="764"/>
      <c r="G159" s="765"/>
      <c r="H159" s="22">
        <v>6050</v>
      </c>
      <c r="I159" s="23">
        <f>SUM(I154:I158)</f>
        <v>4474</v>
      </c>
      <c r="J159" s="22">
        <f>SUM(J154:J158)</f>
        <v>5134</v>
      </c>
      <c r="K159" s="23">
        <v>4940</v>
      </c>
      <c r="L159" s="22">
        <v>5077</v>
      </c>
      <c r="M159" s="14">
        <v>4128</v>
      </c>
    </row>
    <row r="160" spans="1:13" s="4" customFormat="1" ht="15" customHeight="1" x14ac:dyDescent="0.25">
      <c r="A160" s="1"/>
      <c r="B160" s="768" t="s">
        <v>1006</v>
      </c>
      <c r="C160" s="768"/>
      <c r="D160" s="768"/>
      <c r="E160" s="768"/>
      <c r="F160" s="768"/>
      <c r="G160" s="768"/>
      <c r="H160" s="768"/>
      <c r="I160" s="768"/>
      <c r="J160" s="768"/>
      <c r="K160" s="768"/>
      <c r="L160" s="768"/>
      <c r="M160" s="768"/>
    </row>
    <row r="161" spans="1:13" s="4" customFormat="1" ht="15" customHeight="1" x14ac:dyDescent="0.25">
      <c r="A161" s="1"/>
      <c r="B161" s="769"/>
      <c r="C161" s="769"/>
      <c r="D161" s="769"/>
      <c r="E161" s="769"/>
      <c r="F161" s="769"/>
      <c r="G161" s="769"/>
      <c r="H161" s="769"/>
      <c r="I161" s="769"/>
      <c r="J161" s="769"/>
      <c r="K161" s="769"/>
      <c r="L161" s="769"/>
      <c r="M161" s="769"/>
    </row>
    <row r="162" spans="1:13" s="4" customFormat="1" ht="15" customHeight="1" x14ac:dyDescent="0.25">
      <c r="A162" s="1"/>
      <c r="B162" s="770"/>
      <c r="C162" s="770"/>
      <c r="D162" s="770"/>
      <c r="E162" s="770"/>
      <c r="F162" s="770"/>
      <c r="G162" s="770"/>
      <c r="H162" s="770"/>
      <c r="I162" s="770"/>
      <c r="J162" s="770"/>
      <c r="K162" s="770"/>
      <c r="L162" s="770"/>
      <c r="M162" s="770"/>
    </row>
    <row r="163" spans="1:13" s="4" customFormat="1" ht="15" x14ac:dyDescent="0.25">
      <c r="A163" s="1"/>
      <c r="B163" s="1"/>
      <c r="C163" s="1"/>
      <c r="D163" s="1"/>
      <c r="E163" s="1"/>
      <c r="F163" s="1"/>
      <c r="G163" s="1"/>
      <c r="H163" s="1"/>
      <c r="I163" s="1"/>
      <c r="J163" s="1"/>
      <c r="K163" s="1"/>
      <c r="L163" s="1"/>
      <c r="M163" s="1"/>
    </row>
    <row r="164" spans="1:13" s="4" customFormat="1" ht="15" customHeight="1" x14ac:dyDescent="0.25">
      <c r="A164" s="1"/>
      <c r="B164" s="738" t="s">
        <v>644</v>
      </c>
      <c r="C164" s="738"/>
      <c r="D164" s="738"/>
      <c r="E164" s="738"/>
      <c r="F164" s="738"/>
      <c r="G164" s="739"/>
      <c r="H164" s="781">
        <v>2021</v>
      </c>
      <c r="I164" s="781"/>
      <c r="J164" s="781" t="s">
        <v>1005</v>
      </c>
      <c r="K164" s="781"/>
      <c r="L164" s="781">
        <v>2023</v>
      </c>
      <c r="M164" s="782"/>
    </row>
    <row r="165" spans="1:13" s="4" customFormat="1" ht="25" thickBot="1" x14ac:dyDescent="0.3">
      <c r="A165" s="1"/>
      <c r="B165" s="740"/>
      <c r="C165" s="740"/>
      <c r="D165" s="740"/>
      <c r="E165" s="740"/>
      <c r="F165" s="740"/>
      <c r="G165" s="741"/>
      <c r="H165" s="425" t="s">
        <v>1008</v>
      </c>
      <c r="I165" s="426" t="s">
        <v>1009</v>
      </c>
      <c r="J165" s="425" t="s">
        <v>1008</v>
      </c>
      <c r="K165" s="426" t="s">
        <v>1009</v>
      </c>
      <c r="L165" s="425" t="s">
        <v>1008</v>
      </c>
      <c r="M165" s="427" t="s">
        <v>1009</v>
      </c>
    </row>
    <row r="166" spans="1:13" s="4" customFormat="1" ht="15.5" thickTop="1" x14ac:dyDescent="0.25">
      <c r="A166" s="1"/>
      <c r="B166" s="786" t="s">
        <v>172</v>
      </c>
      <c r="C166" s="786"/>
      <c r="D166" s="786"/>
      <c r="E166" s="786"/>
      <c r="F166" s="786"/>
      <c r="G166" s="786"/>
      <c r="H166" s="786"/>
      <c r="I166" s="786"/>
      <c r="J166" s="786"/>
      <c r="K166" s="786"/>
      <c r="L166" s="786"/>
      <c r="M166" s="786"/>
    </row>
    <row r="167" spans="1:13" s="4" customFormat="1" ht="15" x14ac:dyDescent="0.25">
      <c r="A167" s="1"/>
      <c r="B167" s="758" t="s">
        <v>154</v>
      </c>
      <c r="C167" s="758"/>
      <c r="D167" s="758"/>
      <c r="E167" s="758"/>
      <c r="F167" s="758"/>
      <c r="G167" s="759"/>
      <c r="H167" s="39">
        <v>0.19800000000000001</v>
      </c>
      <c r="I167" s="40">
        <v>0.16700000000000001</v>
      </c>
      <c r="J167" s="41">
        <v>0.16</v>
      </c>
      <c r="K167" s="40">
        <v>0.188</v>
      </c>
      <c r="L167" s="39">
        <v>0.14363549407492959</v>
      </c>
      <c r="M167" s="42">
        <v>0.14055495434757515</v>
      </c>
    </row>
    <row r="168" spans="1:13" s="4" customFormat="1" ht="15" x14ac:dyDescent="0.25">
      <c r="A168" s="1"/>
      <c r="B168" s="758" t="s">
        <v>155</v>
      </c>
      <c r="C168" s="758"/>
      <c r="D168" s="758"/>
      <c r="E168" s="758"/>
      <c r="F168" s="758"/>
      <c r="G168" s="759"/>
      <c r="H168" s="43">
        <v>0.47699999999999998</v>
      </c>
      <c r="I168" s="44">
        <v>0.23799999999999999</v>
      </c>
      <c r="J168" s="45">
        <v>0.39200000000000002</v>
      </c>
      <c r="K168" s="44">
        <v>0.23400000000000001</v>
      </c>
      <c r="L168" s="43">
        <v>0.37226018733572136</v>
      </c>
      <c r="M168" s="46">
        <v>0.21660398304081407</v>
      </c>
    </row>
    <row r="169" spans="1:13" s="4" customFormat="1" ht="15" x14ac:dyDescent="0.25">
      <c r="A169" s="1"/>
      <c r="B169" s="780" t="s">
        <v>173</v>
      </c>
      <c r="C169" s="780"/>
      <c r="D169" s="780"/>
      <c r="E169" s="780"/>
      <c r="F169" s="780"/>
      <c r="G169" s="780"/>
      <c r="H169" s="780"/>
      <c r="I169" s="780"/>
      <c r="J169" s="780"/>
      <c r="K169" s="780"/>
      <c r="L169" s="780"/>
      <c r="M169" s="780"/>
    </row>
    <row r="170" spans="1:13" s="4" customFormat="1" ht="15" x14ac:dyDescent="0.25">
      <c r="A170" s="1"/>
      <c r="B170" s="758" t="s">
        <v>174</v>
      </c>
      <c r="C170" s="758"/>
      <c r="D170" s="758"/>
      <c r="E170" s="758"/>
      <c r="F170" s="758"/>
      <c r="G170" s="759"/>
      <c r="H170" s="53">
        <v>0.505</v>
      </c>
      <c r="I170" s="54">
        <v>0.27500000000000002</v>
      </c>
      <c r="J170" s="41">
        <v>0.42699999999999999</v>
      </c>
      <c r="K170" s="40">
        <v>0.28499999999999998</v>
      </c>
      <c r="L170" s="39">
        <v>0.38433250729632817</v>
      </c>
      <c r="M170" s="42">
        <v>0.26466379234148918</v>
      </c>
    </row>
    <row r="171" spans="1:13" s="4" customFormat="1" ht="15" x14ac:dyDescent="0.25">
      <c r="A171" s="1"/>
      <c r="B171" s="758" t="s">
        <v>176</v>
      </c>
      <c r="C171" s="758"/>
      <c r="D171" s="758"/>
      <c r="E171" s="758"/>
      <c r="F171" s="758"/>
      <c r="G171" s="759"/>
      <c r="H171" s="55">
        <v>0.14699999999999999</v>
      </c>
      <c r="I171" s="56">
        <v>0.14099999999999999</v>
      </c>
      <c r="J171" s="49">
        <v>0.11899999999999999</v>
      </c>
      <c r="K171" s="48">
        <v>0.16900000000000001</v>
      </c>
      <c r="L171" s="47">
        <v>0.1230829622528781</v>
      </c>
      <c r="M171" s="50">
        <v>0.11805496508041832</v>
      </c>
    </row>
    <row r="172" spans="1:13" s="4" customFormat="1" ht="15" x14ac:dyDescent="0.25">
      <c r="A172" s="1"/>
      <c r="B172" s="758" t="s">
        <v>177</v>
      </c>
      <c r="C172" s="758"/>
      <c r="D172" s="758"/>
      <c r="E172" s="758"/>
      <c r="F172" s="758"/>
      <c r="G172" s="759"/>
      <c r="H172" s="57">
        <v>6.9000000000000006E-2</v>
      </c>
      <c r="I172" s="58">
        <v>0.13200000000000001</v>
      </c>
      <c r="J172" s="45">
        <v>5.7000000000000002E-2</v>
      </c>
      <c r="K172" s="44">
        <v>0.11</v>
      </c>
      <c r="L172" s="43">
        <v>5.0753703608003069E-2</v>
      </c>
      <c r="M172" s="46">
        <v>7.657697834980591E-2</v>
      </c>
    </row>
    <row r="173" spans="1:13" s="4" customFormat="1" ht="15" x14ac:dyDescent="0.25">
      <c r="A173" s="1"/>
      <c r="B173" s="780" t="s">
        <v>175</v>
      </c>
      <c r="C173" s="780"/>
      <c r="D173" s="780"/>
      <c r="E173" s="780"/>
      <c r="F173" s="780"/>
      <c r="G173" s="780"/>
      <c r="H173" s="780"/>
      <c r="I173" s="780"/>
      <c r="J173" s="780"/>
      <c r="K173" s="780"/>
      <c r="L173" s="780"/>
      <c r="M173" s="780"/>
    </row>
    <row r="174" spans="1:13" s="4" customFormat="1" ht="15" x14ac:dyDescent="0.25">
      <c r="A174" s="1"/>
      <c r="B174" s="758" t="s">
        <v>408</v>
      </c>
      <c r="C174" s="758"/>
      <c r="D174" s="758"/>
      <c r="E174" s="758"/>
      <c r="F174" s="758"/>
      <c r="G174" s="759"/>
      <c r="H174" s="39">
        <v>0.26600000000000001</v>
      </c>
      <c r="I174" s="40">
        <v>0.28499999999999998</v>
      </c>
      <c r="J174" s="41">
        <v>0.58899999999999997</v>
      </c>
      <c r="K174" s="41">
        <v>0.32600000000000001</v>
      </c>
      <c r="L174" s="39">
        <v>0.47348419884953991</v>
      </c>
      <c r="M174" s="42">
        <v>0.37294448206561465</v>
      </c>
    </row>
    <row r="175" spans="1:13" s="4" customFormat="1" ht="15" x14ac:dyDescent="0.25">
      <c r="A175" s="1"/>
      <c r="B175" s="758" t="s">
        <v>158</v>
      </c>
      <c r="C175" s="758"/>
      <c r="D175" s="758"/>
      <c r="E175" s="758"/>
      <c r="F175" s="758"/>
      <c r="G175" s="759"/>
      <c r="H175" s="378">
        <v>0.24</v>
      </c>
      <c r="I175" s="379">
        <v>0.17499999999999999</v>
      </c>
      <c r="J175" s="678">
        <v>0.34899999999999998</v>
      </c>
      <c r="K175" s="379">
        <v>0.13600000000000001</v>
      </c>
      <c r="L175" s="378">
        <v>0.20233464150578739</v>
      </c>
      <c r="M175" s="380">
        <v>0.11511097964850917</v>
      </c>
    </row>
    <row r="176" spans="1:13" s="4" customFormat="1" ht="15" x14ac:dyDescent="0.25">
      <c r="A176" s="1"/>
      <c r="B176" s="758" t="s">
        <v>718</v>
      </c>
      <c r="C176" s="758"/>
      <c r="D176" s="758"/>
      <c r="E176" s="758"/>
      <c r="F176" s="758"/>
      <c r="G176" s="759"/>
      <c r="H176" s="484" t="s">
        <v>196</v>
      </c>
      <c r="I176" s="485" t="s">
        <v>196</v>
      </c>
      <c r="J176" s="679" t="s">
        <v>196</v>
      </c>
      <c r="K176" s="485" t="s">
        <v>196</v>
      </c>
      <c r="L176" s="378">
        <v>3.5087719298245612E-2</v>
      </c>
      <c r="M176" s="380">
        <v>1.7543859649122806E-2</v>
      </c>
    </row>
    <row r="177" spans="1:13" s="4" customFormat="1" ht="15" x14ac:dyDescent="0.25">
      <c r="A177" s="1"/>
      <c r="B177" s="758" t="s">
        <v>159</v>
      </c>
      <c r="C177" s="758"/>
      <c r="D177" s="758"/>
      <c r="E177" s="758"/>
      <c r="F177" s="758"/>
      <c r="G177" s="759"/>
      <c r="H177" s="47">
        <v>0.24399999999999999</v>
      </c>
      <c r="I177" s="48">
        <v>0.17699999999999999</v>
      </c>
      <c r="J177" s="49">
        <v>0.192</v>
      </c>
      <c r="K177" s="48">
        <v>0.2</v>
      </c>
      <c r="L177" s="47">
        <v>0.18787815774988731</v>
      </c>
      <c r="M177" s="50">
        <v>0.15747535508524024</v>
      </c>
    </row>
    <row r="178" spans="1:13" s="4" customFormat="1" ht="15" x14ac:dyDescent="0.25">
      <c r="A178" s="1"/>
      <c r="B178" s="758" t="s">
        <v>160</v>
      </c>
      <c r="C178" s="758"/>
      <c r="D178" s="758"/>
      <c r="E178" s="758"/>
      <c r="F178" s="758"/>
      <c r="G178" s="759"/>
      <c r="H178" s="47">
        <v>0.22600000000000001</v>
      </c>
      <c r="I178" s="48">
        <v>0.19900000000000001</v>
      </c>
      <c r="J178" s="49">
        <v>0.115</v>
      </c>
      <c r="K178" s="48">
        <v>0.13500000000000001</v>
      </c>
      <c r="L178" s="47">
        <v>0.11352843195445406</v>
      </c>
      <c r="M178" s="50">
        <v>0.10043775008718672</v>
      </c>
    </row>
    <row r="179" spans="1:13" s="4" customFormat="1" ht="15" x14ac:dyDescent="0.25">
      <c r="A179" s="1"/>
      <c r="B179" s="788" t="s">
        <v>156</v>
      </c>
      <c r="C179" s="788"/>
      <c r="D179" s="788"/>
      <c r="E179" s="788"/>
      <c r="F179" s="788"/>
      <c r="G179" s="789"/>
      <c r="H179" s="51">
        <v>0.24299999999999999</v>
      </c>
      <c r="I179" s="52">
        <v>0.17899999999999999</v>
      </c>
      <c r="J179" s="51">
        <v>0.20399999999999999</v>
      </c>
      <c r="K179" s="52">
        <v>0.19700000000000001</v>
      </c>
      <c r="L179" s="51">
        <v>0.19148121682598288</v>
      </c>
      <c r="M179" s="209">
        <v>0.15616455196316259</v>
      </c>
    </row>
    <row r="180" spans="1:13" s="4" customFormat="1" ht="15" customHeight="1" x14ac:dyDescent="0.25">
      <c r="A180" s="1"/>
      <c r="B180" s="768" t="s">
        <v>1007</v>
      </c>
      <c r="C180" s="768"/>
      <c r="D180" s="768"/>
      <c r="E180" s="768"/>
      <c r="F180" s="768"/>
      <c r="G180" s="768"/>
      <c r="H180" s="768"/>
      <c r="I180" s="768"/>
      <c r="J180" s="768"/>
      <c r="K180" s="768"/>
      <c r="L180" s="768"/>
      <c r="M180" s="768"/>
    </row>
    <row r="181" spans="1:13" s="4" customFormat="1" ht="15" customHeight="1" x14ac:dyDescent="0.25">
      <c r="A181" s="1"/>
      <c r="B181" s="769"/>
      <c r="C181" s="769"/>
      <c r="D181" s="769"/>
      <c r="E181" s="769"/>
      <c r="F181" s="769"/>
      <c r="G181" s="769"/>
      <c r="H181" s="769"/>
      <c r="I181" s="769"/>
      <c r="J181" s="769"/>
      <c r="K181" s="769"/>
      <c r="L181" s="769"/>
      <c r="M181" s="769"/>
    </row>
    <row r="182" spans="1:13" s="4" customFormat="1" ht="15" customHeight="1" x14ac:dyDescent="0.25">
      <c r="A182" s="1"/>
      <c r="B182" s="769"/>
      <c r="C182" s="769"/>
      <c r="D182" s="769"/>
      <c r="E182" s="769"/>
      <c r="F182" s="769"/>
      <c r="G182" s="769"/>
      <c r="H182" s="769"/>
      <c r="I182" s="769"/>
      <c r="J182" s="769"/>
      <c r="K182" s="769"/>
      <c r="L182" s="769"/>
      <c r="M182" s="769"/>
    </row>
    <row r="183" spans="1:13" s="4" customFormat="1" ht="15" x14ac:dyDescent="0.25">
      <c r="A183" s="1"/>
      <c r="B183" s="769"/>
      <c r="C183" s="769"/>
      <c r="D183" s="769"/>
      <c r="E183" s="769"/>
      <c r="F183" s="769"/>
      <c r="G183" s="769"/>
      <c r="H183" s="769"/>
      <c r="I183" s="769"/>
      <c r="J183" s="769"/>
      <c r="K183" s="769"/>
      <c r="L183" s="769"/>
      <c r="M183" s="769"/>
    </row>
    <row r="184" spans="1:13" s="4" customFormat="1" ht="15" x14ac:dyDescent="0.25">
      <c r="A184" s="1"/>
      <c r="B184" s="770"/>
      <c r="C184" s="770"/>
      <c r="D184" s="770"/>
      <c r="E184" s="770"/>
      <c r="F184" s="770"/>
      <c r="G184" s="770"/>
      <c r="H184" s="770"/>
      <c r="I184" s="770"/>
      <c r="J184" s="770"/>
      <c r="K184" s="770"/>
      <c r="L184" s="770"/>
      <c r="M184" s="770"/>
    </row>
    <row r="185" spans="1:13" s="4" customFormat="1" ht="15" x14ac:dyDescent="0.25">
      <c r="A185" s="1"/>
      <c r="B185" s="1"/>
      <c r="C185" s="1"/>
      <c r="D185" s="1"/>
      <c r="E185" s="1"/>
      <c r="F185" s="1"/>
      <c r="G185" s="1"/>
      <c r="H185" s="1"/>
      <c r="I185" s="1"/>
      <c r="J185" s="1"/>
      <c r="K185" s="1"/>
      <c r="L185" s="1"/>
      <c r="M185" s="1"/>
    </row>
    <row r="186" spans="1:13" s="4" customFormat="1" ht="15" customHeight="1" x14ac:dyDescent="0.25"/>
    <row r="187" spans="1:13" s="4" customFormat="1" ht="15" x14ac:dyDescent="0.25">
      <c r="A187" s="7"/>
      <c r="B187" s="7" t="s">
        <v>20</v>
      </c>
      <c r="C187" s="7"/>
      <c r="D187" s="7"/>
      <c r="E187" s="7"/>
      <c r="F187" s="7"/>
      <c r="G187" s="7"/>
      <c r="H187" s="7"/>
      <c r="I187" s="7"/>
      <c r="J187" s="7"/>
      <c r="K187" s="7"/>
      <c r="L187" s="7"/>
      <c r="M187" s="7"/>
    </row>
    <row r="188" spans="1:13" s="4" customFormat="1" ht="15" x14ac:dyDescent="0.25"/>
    <row r="189" spans="1:13" s="4" customFormat="1" ht="15" customHeight="1" x14ac:dyDescent="0.25">
      <c r="B189" s="738" t="s">
        <v>645</v>
      </c>
      <c r="C189" s="738"/>
      <c r="D189" s="739"/>
      <c r="E189" s="781">
        <v>2021</v>
      </c>
      <c r="F189" s="781">
        <v>2022</v>
      </c>
      <c r="G189" s="782">
        <v>2023</v>
      </c>
    </row>
    <row r="190" spans="1:13" s="4" customFormat="1" ht="15.5" thickBot="1" x14ac:dyDescent="0.3">
      <c r="B190" s="740"/>
      <c r="C190" s="740"/>
      <c r="D190" s="741"/>
      <c r="E190" s="785"/>
      <c r="F190" s="785"/>
      <c r="G190" s="787"/>
    </row>
    <row r="191" spans="1:13" s="4" customFormat="1" ht="15.5" thickTop="1" x14ac:dyDescent="0.25">
      <c r="B191" s="786" t="s">
        <v>172</v>
      </c>
      <c r="C191" s="786"/>
      <c r="D191" s="786"/>
      <c r="E191" s="786"/>
      <c r="F191" s="786"/>
      <c r="G191" s="786"/>
    </row>
    <row r="192" spans="1:13" s="4" customFormat="1" ht="15" x14ac:dyDescent="0.25">
      <c r="B192" s="829" t="s">
        <v>154</v>
      </c>
      <c r="C192" s="829"/>
      <c r="D192" s="830"/>
      <c r="E192" s="63">
        <v>14</v>
      </c>
      <c r="F192" s="63">
        <v>17.3</v>
      </c>
      <c r="G192" s="64">
        <v>21.8</v>
      </c>
    </row>
    <row r="193" spans="2:7" s="4" customFormat="1" ht="15" x14ac:dyDescent="0.25">
      <c r="B193" s="831" t="s">
        <v>155</v>
      </c>
      <c r="C193" s="831"/>
      <c r="D193" s="832"/>
      <c r="E193" s="65">
        <v>11.5</v>
      </c>
      <c r="F193" s="65">
        <v>14.8</v>
      </c>
      <c r="G193" s="66">
        <v>19.899999999999999</v>
      </c>
    </row>
    <row r="194" spans="2:7" s="4" customFormat="1" ht="15" x14ac:dyDescent="0.25">
      <c r="B194" s="780" t="s">
        <v>179</v>
      </c>
      <c r="C194" s="780"/>
      <c r="D194" s="780"/>
      <c r="E194" s="780"/>
      <c r="F194" s="780"/>
      <c r="G194" s="780"/>
    </row>
    <row r="195" spans="2:7" s="4" customFormat="1" ht="15" x14ac:dyDescent="0.25">
      <c r="B195" s="829" t="s">
        <v>180</v>
      </c>
      <c r="C195" s="829"/>
      <c r="D195" s="830"/>
      <c r="E195" s="63">
        <v>2</v>
      </c>
      <c r="F195" s="63">
        <v>0.6</v>
      </c>
      <c r="G195" s="64">
        <v>8.4621568627450987</v>
      </c>
    </row>
    <row r="196" spans="2:7" s="4" customFormat="1" ht="15" x14ac:dyDescent="0.25">
      <c r="B196" s="758" t="s">
        <v>774</v>
      </c>
      <c r="C196" s="758"/>
      <c r="D196" s="759"/>
      <c r="E196" s="67">
        <v>10.7</v>
      </c>
      <c r="F196" s="67">
        <v>10.7</v>
      </c>
      <c r="G196" s="68">
        <v>20.82785804597701</v>
      </c>
    </row>
    <row r="197" spans="2:7" s="4" customFormat="1" ht="15" x14ac:dyDescent="0.25">
      <c r="B197" s="758" t="s">
        <v>182</v>
      </c>
      <c r="C197" s="758"/>
      <c r="D197" s="759"/>
      <c r="E197" s="67">
        <v>7.5</v>
      </c>
      <c r="F197" s="67">
        <v>7.2</v>
      </c>
      <c r="G197" s="68">
        <v>25.043791208791205</v>
      </c>
    </row>
    <row r="198" spans="2:7" s="4" customFormat="1" ht="15" x14ac:dyDescent="0.25">
      <c r="B198" s="758" t="s">
        <v>183</v>
      </c>
      <c r="C198" s="758"/>
      <c r="D198" s="759"/>
      <c r="E198" s="67">
        <v>15.2</v>
      </c>
      <c r="F198" s="67">
        <v>20.7</v>
      </c>
      <c r="G198" s="68">
        <v>36.584003849855627</v>
      </c>
    </row>
    <row r="199" spans="2:7" s="4" customFormat="1" ht="15" x14ac:dyDescent="0.25">
      <c r="B199" s="758" t="s">
        <v>193</v>
      </c>
      <c r="C199" s="758"/>
      <c r="D199" s="759"/>
      <c r="E199" s="67">
        <v>8.5</v>
      </c>
      <c r="F199" s="67">
        <v>7.6</v>
      </c>
      <c r="G199" s="68">
        <v>11.430387766247952</v>
      </c>
    </row>
    <row r="200" spans="2:7" s="4" customFormat="1" ht="15" x14ac:dyDescent="0.25">
      <c r="B200" s="758" t="s">
        <v>184</v>
      </c>
      <c r="C200" s="758"/>
      <c r="D200" s="759"/>
      <c r="E200" s="67">
        <v>13.1</v>
      </c>
      <c r="F200" s="67">
        <v>19.399999999999999</v>
      </c>
      <c r="G200" s="68">
        <v>21.210010069930068</v>
      </c>
    </row>
    <row r="201" spans="2:7" s="4" customFormat="1" ht="15" x14ac:dyDescent="0.25">
      <c r="B201" s="758" t="s">
        <v>758</v>
      </c>
      <c r="C201" s="758"/>
      <c r="D201" s="759"/>
      <c r="E201" s="67">
        <v>5.7</v>
      </c>
      <c r="F201" s="67">
        <v>9.8000000000000007</v>
      </c>
      <c r="G201" s="68">
        <v>11.011672025723472</v>
      </c>
    </row>
    <row r="202" spans="2:7" s="4" customFormat="1" ht="15" x14ac:dyDescent="0.25">
      <c r="B202" s="758" t="s">
        <v>759</v>
      </c>
      <c r="C202" s="758"/>
      <c r="D202" s="759"/>
      <c r="E202" s="67">
        <v>14.6</v>
      </c>
      <c r="F202" s="67">
        <v>17.2</v>
      </c>
      <c r="G202" s="68">
        <v>20.328904667488345</v>
      </c>
    </row>
    <row r="203" spans="2:7" s="4" customFormat="1" ht="15" x14ac:dyDescent="0.25">
      <c r="B203" s="758" t="s">
        <v>195</v>
      </c>
      <c r="C203" s="758"/>
      <c r="D203" s="759"/>
      <c r="E203" s="69" t="s">
        <v>165</v>
      </c>
      <c r="F203" s="69">
        <v>77.7</v>
      </c>
      <c r="G203" s="68">
        <v>7.9063333333333334</v>
      </c>
    </row>
    <row r="204" spans="2:7" s="4" customFormat="1" ht="15" x14ac:dyDescent="0.25">
      <c r="B204" s="758" t="s">
        <v>187</v>
      </c>
      <c r="C204" s="758"/>
      <c r="D204" s="759"/>
      <c r="E204" s="69" t="s">
        <v>165</v>
      </c>
      <c r="F204" s="69">
        <v>33.4</v>
      </c>
      <c r="G204" s="68">
        <v>26.782186629526464</v>
      </c>
    </row>
    <row r="205" spans="2:7" s="4" customFormat="1" ht="15" x14ac:dyDescent="0.25">
      <c r="B205" s="758" t="s">
        <v>188</v>
      </c>
      <c r="C205" s="758"/>
      <c r="D205" s="759"/>
      <c r="E205" s="69">
        <v>19.2</v>
      </c>
      <c r="F205" s="69">
        <v>24.8</v>
      </c>
      <c r="G205" s="68">
        <v>35.141113043478263</v>
      </c>
    </row>
    <row r="206" spans="2:7" s="4" customFormat="1" ht="15" x14ac:dyDescent="0.25">
      <c r="B206" s="758" t="s">
        <v>189</v>
      </c>
      <c r="C206" s="758"/>
      <c r="D206" s="759"/>
      <c r="E206" s="67">
        <v>7.1</v>
      </c>
      <c r="F206" s="67">
        <v>8.6</v>
      </c>
      <c r="G206" s="68">
        <v>10.35724342105263</v>
      </c>
    </row>
    <row r="207" spans="2:7" s="4" customFormat="1" ht="15" x14ac:dyDescent="0.25">
      <c r="B207" s="764" t="s">
        <v>156</v>
      </c>
      <c r="C207" s="764"/>
      <c r="D207" s="765"/>
      <c r="E207" s="70">
        <v>13.6</v>
      </c>
      <c r="F207" s="70">
        <v>16.8</v>
      </c>
      <c r="G207" s="71">
        <v>21.409437368628481</v>
      </c>
    </row>
    <row r="208" spans="2:7" s="4" customFormat="1" ht="15" customHeight="1" x14ac:dyDescent="0.25">
      <c r="B208" s="768" t="s">
        <v>909</v>
      </c>
      <c r="C208" s="768"/>
      <c r="D208" s="768"/>
      <c r="E208" s="768"/>
      <c r="F208" s="768"/>
      <c r="G208" s="768"/>
    </row>
    <row r="209" spans="2:13" s="4" customFormat="1" ht="15" customHeight="1" x14ac:dyDescent="0.25">
      <c r="B209" s="769"/>
      <c r="C209" s="769"/>
      <c r="D209" s="769"/>
      <c r="E209" s="769"/>
      <c r="F209" s="769"/>
      <c r="G209" s="769"/>
    </row>
    <row r="210" spans="2:13" s="4" customFormat="1" ht="15" customHeight="1" x14ac:dyDescent="0.25">
      <c r="B210" s="769"/>
      <c r="C210" s="769"/>
      <c r="D210" s="769"/>
      <c r="E210" s="769"/>
      <c r="F210" s="769"/>
      <c r="G210" s="769"/>
    </row>
    <row r="211" spans="2:13" s="4" customFormat="1" ht="15" customHeight="1" x14ac:dyDescent="0.25">
      <c r="B211" s="769"/>
      <c r="C211" s="769"/>
      <c r="D211" s="769"/>
      <c r="E211" s="769"/>
      <c r="F211" s="769"/>
      <c r="G211" s="769"/>
    </row>
    <row r="212" spans="2:13" s="4" customFormat="1" ht="15" customHeight="1" x14ac:dyDescent="0.25">
      <c r="B212" s="769"/>
      <c r="C212" s="769"/>
      <c r="D212" s="769"/>
      <c r="E212" s="769"/>
      <c r="F212" s="769"/>
      <c r="G212" s="769"/>
    </row>
    <row r="213" spans="2:13" s="4" customFormat="1" ht="15" customHeight="1" x14ac:dyDescent="0.25">
      <c r="B213" s="769"/>
      <c r="C213" s="769"/>
      <c r="D213" s="769"/>
      <c r="E213" s="769"/>
      <c r="F213" s="769"/>
      <c r="G213" s="769"/>
    </row>
    <row r="214" spans="2:13" s="4" customFormat="1" ht="15" x14ac:dyDescent="0.25">
      <c r="B214" s="769"/>
      <c r="C214" s="769"/>
      <c r="D214" s="769"/>
      <c r="E214" s="769"/>
      <c r="F214" s="769"/>
      <c r="G214" s="769"/>
    </row>
    <row r="215" spans="2:13" s="4" customFormat="1" ht="15" x14ac:dyDescent="0.25">
      <c r="B215" s="770"/>
      <c r="C215" s="770"/>
      <c r="D215" s="770"/>
      <c r="E215" s="770"/>
      <c r="F215" s="770"/>
      <c r="G215" s="770"/>
    </row>
    <row r="216" spans="2:13" s="4" customFormat="1" ht="15" x14ac:dyDescent="0.25"/>
    <row r="217" spans="2:13" s="4" customFormat="1" ht="15" customHeight="1" x14ac:dyDescent="0.25">
      <c r="B217" s="738" t="s">
        <v>646</v>
      </c>
      <c r="C217" s="738"/>
      <c r="D217" s="739"/>
      <c r="E217" s="781">
        <v>2021</v>
      </c>
      <c r="F217" s="781">
        <v>2022</v>
      </c>
      <c r="G217" s="782">
        <v>2023</v>
      </c>
      <c r="I217" s="1"/>
      <c r="J217" s="1"/>
      <c r="K217" s="1"/>
      <c r="L217" s="1"/>
      <c r="M217" s="1"/>
    </row>
    <row r="218" spans="2:13" s="4" customFormat="1" ht="28.5" customHeight="1" thickBot="1" x14ac:dyDescent="0.3">
      <c r="B218" s="740"/>
      <c r="C218" s="740"/>
      <c r="D218" s="741"/>
      <c r="E218" s="785"/>
      <c r="F218" s="785"/>
      <c r="G218" s="787"/>
      <c r="H218" s="1"/>
      <c r="I218" s="1"/>
      <c r="J218" s="1"/>
      <c r="K218" s="1"/>
      <c r="L218" s="1"/>
      <c r="M218" s="1"/>
    </row>
    <row r="219" spans="2:13" s="4" customFormat="1" ht="15.5" thickTop="1" x14ac:dyDescent="0.25">
      <c r="B219" s="786" t="s">
        <v>172</v>
      </c>
      <c r="C219" s="786"/>
      <c r="D219" s="786"/>
      <c r="E219" s="786"/>
      <c r="F219" s="786"/>
      <c r="G219" s="786"/>
      <c r="H219" s="1"/>
      <c r="I219" s="1"/>
      <c r="J219" s="1"/>
      <c r="K219" s="1"/>
      <c r="L219" s="1"/>
      <c r="M219" s="1"/>
    </row>
    <row r="220" spans="2:13" s="4" customFormat="1" ht="15" x14ac:dyDescent="0.25">
      <c r="B220" s="829" t="s">
        <v>154</v>
      </c>
      <c r="C220" s="829"/>
      <c r="D220" s="830"/>
      <c r="E220" s="63">
        <v>6</v>
      </c>
      <c r="F220" s="63">
        <v>8.6999999999999993</v>
      </c>
      <c r="G220" s="64">
        <v>14.897715827338132</v>
      </c>
      <c r="H220" s="1"/>
      <c r="I220" s="1"/>
      <c r="J220" s="1"/>
      <c r="K220" s="1"/>
      <c r="L220" s="1"/>
      <c r="M220" s="1"/>
    </row>
    <row r="221" spans="2:13" s="4" customFormat="1" ht="15" x14ac:dyDescent="0.25">
      <c r="B221" s="831" t="s">
        <v>155</v>
      </c>
      <c r="C221" s="831"/>
      <c r="D221" s="832"/>
      <c r="E221" s="65">
        <v>4</v>
      </c>
      <c r="F221" s="65">
        <v>9.4</v>
      </c>
      <c r="G221" s="66">
        <v>13.193370607028752</v>
      </c>
      <c r="H221" s="1"/>
      <c r="I221" s="1"/>
      <c r="J221" s="1"/>
      <c r="K221" s="1"/>
      <c r="L221" s="1"/>
      <c r="M221" s="1"/>
    </row>
    <row r="222" spans="2:13" s="4" customFormat="1" ht="15" x14ac:dyDescent="0.25">
      <c r="B222" s="780" t="s">
        <v>179</v>
      </c>
      <c r="C222" s="780"/>
      <c r="D222" s="780"/>
      <c r="E222" s="780"/>
      <c r="F222" s="780"/>
      <c r="G222" s="780"/>
      <c r="H222" s="1"/>
      <c r="I222" s="1"/>
      <c r="J222" s="1"/>
      <c r="K222" s="1"/>
      <c r="L222" s="1"/>
      <c r="M222" s="1"/>
    </row>
    <row r="223" spans="2:13" s="4" customFormat="1" ht="15" x14ac:dyDescent="0.25">
      <c r="B223" s="829" t="s">
        <v>180</v>
      </c>
      <c r="C223" s="829"/>
      <c r="D223" s="830"/>
      <c r="E223" s="63">
        <v>1</v>
      </c>
      <c r="F223" s="63">
        <v>0.4</v>
      </c>
      <c r="G223" s="64">
        <v>0.5808695652173913</v>
      </c>
      <c r="H223" s="1"/>
      <c r="I223" s="1"/>
      <c r="J223" s="1"/>
      <c r="K223" s="1"/>
      <c r="L223" s="1"/>
      <c r="M223" s="1"/>
    </row>
    <row r="224" spans="2:13" s="4" customFormat="1" ht="15" x14ac:dyDescent="0.25">
      <c r="B224" s="758" t="s">
        <v>181</v>
      </c>
      <c r="C224" s="758"/>
      <c r="D224" s="759"/>
      <c r="E224" s="67">
        <v>2.9</v>
      </c>
      <c r="F224" s="67">
        <v>4</v>
      </c>
      <c r="G224" s="68">
        <v>13.319432624113475</v>
      </c>
      <c r="H224" s="1"/>
      <c r="I224" s="1"/>
      <c r="J224" s="1"/>
      <c r="K224" s="1"/>
      <c r="L224" s="1"/>
      <c r="M224" s="1"/>
    </row>
    <row r="225" spans="2:13" s="4" customFormat="1" ht="15" x14ac:dyDescent="0.25">
      <c r="B225" s="758" t="s">
        <v>182</v>
      </c>
      <c r="C225" s="758"/>
      <c r="D225" s="759"/>
      <c r="E225" s="67">
        <v>4.5</v>
      </c>
      <c r="F225" s="67">
        <v>2.7</v>
      </c>
      <c r="G225" s="68">
        <v>33.311125827814564</v>
      </c>
      <c r="H225" s="1"/>
      <c r="I225" s="1"/>
      <c r="J225" s="1"/>
      <c r="K225" s="1"/>
      <c r="L225" s="1"/>
      <c r="M225" s="1"/>
    </row>
    <row r="226" spans="2:13" s="4" customFormat="1" ht="15" x14ac:dyDescent="0.25">
      <c r="B226" s="758" t="s">
        <v>183</v>
      </c>
      <c r="C226" s="758"/>
      <c r="D226" s="759"/>
      <c r="E226" s="67">
        <v>90</v>
      </c>
      <c r="F226" s="67">
        <v>11.3</v>
      </c>
      <c r="G226" s="68">
        <v>11.321428571428571</v>
      </c>
      <c r="H226" s="1"/>
      <c r="I226" s="1"/>
      <c r="J226" s="1"/>
      <c r="K226" s="1"/>
      <c r="L226" s="1"/>
      <c r="M226" s="1"/>
    </row>
    <row r="227" spans="2:13" s="4" customFormat="1" ht="15" x14ac:dyDescent="0.25">
      <c r="B227" s="758" t="s">
        <v>193</v>
      </c>
      <c r="C227" s="758"/>
      <c r="D227" s="759"/>
      <c r="E227" s="67">
        <v>3.8</v>
      </c>
      <c r="F227" s="67">
        <v>5.2</v>
      </c>
      <c r="G227" s="68">
        <v>10.984417293233083</v>
      </c>
      <c r="H227" s="1"/>
      <c r="I227" s="1"/>
      <c r="J227" s="1"/>
      <c r="K227" s="1"/>
      <c r="L227" s="1"/>
      <c r="M227" s="1"/>
    </row>
    <row r="228" spans="2:13" s="4" customFormat="1" ht="15" x14ac:dyDescent="0.25">
      <c r="B228" s="758" t="s">
        <v>184</v>
      </c>
      <c r="C228" s="758"/>
      <c r="D228" s="759"/>
      <c r="E228" s="67">
        <v>9.6999999999999993</v>
      </c>
      <c r="F228" s="67">
        <v>100.7</v>
      </c>
      <c r="G228" s="68">
        <v>1.083</v>
      </c>
      <c r="H228" s="1"/>
      <c r="I228" s="1"/>
      <c r="J228" s="1"/>
      <c r="K228" s="1"/>
      <c r="L228" s="1"/>
      <c r="M228" s="1"/>
    </row>
    <row r="229" spans="2:13" s="4" customFormat="1" ht="15" x14ac:dyDescent="0.25">
      <c r="B229" s="758" t="s">
        <v>185</v>
      </c>
      <c r="C229" s="758"/>
      <c r="D229" s="759"/>
      <c r="E229" s="67">
        <v>3.5</v>
      </c>
      <c r="F229" s="67">
        <v>10.3</v>
      </c>
      <c r="G229" s="68">
        <v>7.4555454545454545</v>
      </c>
      <c r="H229" s="1"/>
      <c r="I229" s="1"/>
      <c r="J229" s="1"/>
      <c r="K229" s="1"/>
      <c r="L229" s="1"/>
      <c r="M229" s="1"/>
    </row>
    <row r="230" spans="2:13" s="4" customFormat="1" ht="15" x14ac:dyDescent="0.25">
      <c r="B230" s="758" t="s">
        <v>186</v>
      </c>
      <c r="C230" s="758"/>
      <c r="D230" s="759"/>
      <c r="E230" s="67">
        <v>10.4</v>
      </c>
      <c r="F230" s="67">
        <v>13.9</v>
      </c>
      <c r="G230" s="68">
        <v>27.636363636363637</v>
      </c>
      <c r="H230" s="1"/>
      <c r="I230" s="1"/>
      <c r="J230" s="1"/>
      <c r="K230" s="1"/>
      <c r="L230" s="1"/>
      <c r="M230" s="1"/>
    </row>
    <row r="231" spans="2:13" s="4" customFormat="1" ht="15" x14ac:dyDescent="0.25">
      <c r="B231" s="758" t="s">
        <v>195</v>
      </c>
      <c r="C231" s="758"/>
      <c r="D231" s="759"/>
      <c r="E231" s="69" t="s">
        <v>165</v>
      </c>
      <c r="F231" s="69">
        <v>77.7</v>
      </c>
      <c r="G231" s="68">
        <v>7.9063333333333334</v>
      </c>
      <c r="H231" s="1"/>
      <c r="I231" s="1"/>
      <c r="J231" s="1"/>
      <c r="K231" s="1"/>
      <c r="L231" s="1"/>
      <c r="M231" s="1"/>
    </row>
    <row r="232" spans="2:13" s="4" customFormat="1" ht="15" x14ac:dyDescent="0.25">
      <c r="B232" s="758" t="s">
        <v>762</v>
      </c>
      <c r="C232" s="758"/>
      <c r="D232" s="759"/>
      <c r="E232" s="69" t="s">
        <v>165</v>
      </c>
      <c r="F232" s="69">
        <v>7</v>
      </c>
      <c r="G232" s="68">
        <v>13.461200000000002</v>
      </c>
      <c r="H232" s="1"/>
      <c r="I232" s="1"/>
      <c r="J232" s="1"/>
      <c r="K232" s="1"/>
      <c r="L232" s="1"/>
      <c r="M232" s="1"/>
    </row>
    <row r="233" spans="2:13" s="4" customFormat="1" ht="15" x14ac:dyDescent="0.25">
      <c r="B233" s="758" t="s">
        <v>189</v>
      </c>
      <c r="C233" s="758"/>
      <c r="D233" s="759"/>
      <c r="E233" s="67">
        <v>3.6</v>
      </c>
      <c r="F233" s="67">
        <v>1</v>
      </c>
      <c r="G233" s="306">
        <v>25.8</v>
      </c>
      <c r="H233" s="1"/>
      <c r="I233" s="1"/>
      <c r="J233" s="1"/>
      <c r="K233" s="1"/>
      <c r="L233" s="1"/>
      <c r="M233" s="1"/>
    </row>
    <row r="234" spans="2:13" s="4" customFormat="1" ht="15" x14ac:dyDescent="0.25">
      <c r="B234" s="764" t="s">
        <v>156</v>
      </c>
      <c r="C234" s="764"/>
      <c r="D234" s="765"/>
      <c r="E234" s="70">
        <v>5.2</v>
      </c>
      <c r="F234" s="70">
        <v>9</v>
      </c>
      <c r="G234" s="71">
        <v>14</v>
      </c>
      <c r="H234" s="1"/>
      <c r="I234" s="1"/>
      <c r="J234" s="1"/>
      <c r="K234" s="1"/>
      <c r="L234" s="1"/>
      <c r="M234" s="1"/>
    </row>
    <row r="235" spans="2:13" s="4" customFormat="1" ht="15" customHeight="1" x14ac:dyDescent="0.25">
      <c r="B235" s="768" t="s">
        <v>773</v>
      </c>
      <c r="C235" s="768"/>
      <c r="D235" s="768"/>
      <c r="E235" s="768"/>
      <c r="F235" s="768"/>
      <c r="G235" s="768"/>
      <c r="H235" s="1"/>
      <c r="I235" s="1"/>
      <c r="J235" s="1"/>
      <c r="K235" s="1"/>
      <c r="L235" s="1"/>
      <c r="M235" s="1"/>
    </row>
    <row r="236" spans="2:13" s="4" customFormat="1" ht="15" customHeight="1" x14ac:dyDescent="0.25">
      <c r="B236" s="769"/>
      <c r="C236" s="769"/>
      <c r="D236" s="769"/>
      <c r="E236" s="769"/>
      <c r="F236" s="769"/>
      <c r="G236" s="769"/>
      <c r="H236" s="1"/>
      <c r="I236" s="1"/>
      <c r="J236" s="1"/>
      <c r="K236" s="1"/>
      <c r="L236" s="1"/>
      <c r="M236" s="1"/>
    </row>
    <row r="237" spans="2:13" s="4" customFormat="1" ht="15" customHeight="1" x14ac:dyDescent="0.25">
      <c r="B237" s="769"/>
      <c r="C237" s="769"/>
      <c r="D237" s="769"/>
      <c r="E237" s="769"/>
      <c r="F237" s="769"/>
      <c r="G237" s="769"/>
      <c r="H237" s="1"/>
      <c r="I237" s="1"/>
      <c r="J237" s="1"/>
      <c r="K237" s="1"/>
      <c r="L237" s="1"/>
      <c r="M237" s="1"/>
    </row>
    <row r="238" spans="2:13" s="4" customFormat="1" ht="15" x14ac:dyDescent="0.25">
      <c r="B238" s="769"/>
      <c r="C238" s="769"/>
      <c r="D238" s="769"/>
      <c r="E238" s="769"/>
      <c r="F238" s="769"/>
      <c r="G238" s="769"/>
      <c r="H238" s="1"/>
      <c r="I238" s="1"/>
      <c r="J238" s="1"/>
      <c r="K238" s="1"/>
      <c r="L238" s="1"/>
      <c r="M238" s="1"/>
    </row>
    <row r="239" spans="2:13" s="4" customFormat="1" ht="15" x14ac:dyDescent="0.25">
      <c r="B239" s="770"/>
      <c r="C239" s="770"/>
      <c r="D239" s="770"/>
      <c r="E239" s="770"/>
      <c r="F239" s="770"/>
      <c r="G239" s="770"/>
      <c r="H239" s="1"/>
      <c r="I239" s="1"/>
      <c r="J239" s="1"/>
      <c r="K239" s="1"/>
      <c r="L239" s="1"/>
      <c r="M239" s="1"/>
    </row>
    <row r="240" spans="2:13" s="4" customFormat="1" ht="15" x14ac:dyDescent="0.25">
      <c r="B240" s="1"/>
      <c r="C240" s="1"/>
      <c r="D240" s="1"/>
      <c r="E240" s="1"/>
      <c r="F240" s="1"/>
      <c r="G240" s="1"/>
      <c r="H240" s="1"/>
      <c r="I240" s="1"/>
      <c r="J240" s="1"/>
      <c r="K240" s="1"/>
      <c r="L240" s="1"/>
      <c r="M240" s="1"/>
    </row>
    <row r="241" spans="1:13" s="4" customFormat="1" ht="15" x14ac:dyDescent="0.25"/>
    <row r="242" spans="1:13" s="4" customFormat="1" ht="15" x14ac:dyDescent="0.25">
      <c r="A242" s="7"/>
      <c r="B242" s="7" t="s">
        <v>21</v>
      </c>
      <c r="C242" s="7"/>
      <c r="D242" s="7"/>
      <c r="E242" s="7"/>
      <c r="F242" s="7"/>
      <c r="G242" s="7"/>
      <c r="H242" s="7"/>
      <c r="I242" s="7"/>
      <c r="J242" s="7"/>
      <c r="K242" s="7"/>
      <c r="L242" s="7"/>
      <c r="M242" s="7"/>
    </row>
    <row r="243" spans="1:13" s="4" customFormat="1" ht="15" x14ac:dyDescent="0.25"/>
    <row r="244" spans="1:13" s="4" customFormat="1" ht="15" customHeight="1" x14ac:dyDescent="0.25">
      <c r="B244" s="738" t="s">
        <v>647</v>
      </c>
      <c r="C244" s="738"/>
      <c r="D244" s="738"/>
      <c r="E244" s="781">
        <v>2021</v>
      </c>
      <c r="F244" s="781">
        <v>2022</v>
      </c>
      <c r="G244" s="782">
        <v>2023</v>
      </c>
    </row>
    <row r="245" spans="1:13" s="4" customFormat="1" ht="15" customHeight="1" x14ac:dyDescent="0.25">
      <c r="B245" s="738"/>
      <c r="C245" s="738"/>
      <c r="D245" s="738"/>
      <c r="E245" s="781"/>
      <c r="F245" s="781"/>
      <c r="G245" s="782"/>
    </row>
    <row r="246" spans="1:13" s="4" customFormat="1" ht="15.5" thickBot="1" x14ac:dyDescent="0.3">
      <c r="B246" s="740"/>
      <c r="C246" s="740"/>
      <c r="D246" s="740"/>
      <c r="E246" s="785"/>
      <c r="F246" s="785"/>
      <c r="G246" s="787"/>
    </row>
    <row r="247" spans="1:13" s="4" customFormat="1" ht="15.5" thickTop="1" x14ac:dyDescent="0.25">
      <c r="B247" s="416" t="s">
        <v>172</v>
      </c>
      <c r="C247" s="416"/>
      <c r="D247" s="416"/>
      <c r="E247" s="416"/>
      <c r="F247" s="416"/>
      <c r="G247" s="416"/>
    </row>
    <row r="248" spans="1:13" s="4" customFormat="1" ht="15" x14ac:dyDescent="0.25">
      <c r="B248" s="758" t="s">
        <v>154</v>
      </c>
      <c r="C248" s="758"/>
      <c r="D248" s="759"/>
      <c r="E248" s="512">
        <v>0.85</v>
      </c>
      <c r="F248" s="512">
        <v>0.90781387181738371</v>
      </c>
      <c r="G248" s="513">
        <v>0.99072617820923048</v>
      </c>
    </row>
    <row r="249" spans="1:13" s="4" customFormat="1" ht="15" x14ac:dyDescent="0.25">
      <c r="B249" s="758" t="s">
        <v>155</v>
      </c>
      <c r="C249" s="758"/>
      <c r="D249" s="759"/>
      <c r="E249" s="514">
        <v>0.74</v>
      </c>
      <c r="F249" s="514">
        <v>0.92826159492826155</v>
      </c>
      <c r="G249" s="515">
        <v>0.96474098182804446</v>
      </c>
    </row>
    <row r="250" spans="1:13" s="4" customFormat="1" ht="15" x14ac:dyDescent="0.25">
      <c r="B250" s="428" t="s">
        <v>179</v>
      </c>
      <c r="C250" s="428"/>
      <c r="D250" s="428"/>
      <c r="E250" s="428"/>
      <c r="F250" s="428"/>
      <c r="G250" s="428"/>
    </row>
    <row r="251" spans="1:13" s="4" customFormat="1" ht="15" x14ac:dyDescent="0.25">
      <c r="B251" s="758" t="s">
        <v>180</v>
      </c>
      <c r="C251" s="758"/>
      <c r="D251" s="759"/>
      <c r="E251" s="512">
        <v>0.78900000000000003</v>
      </c>
      <c r="F251" s="512">
        <v>1</v>
      </c>
      <c r="G251" s="513">
        <v>1</v>
      </c>
    </row>
    <row r="252" spans="1:13" s="4" customFormat="1" ht="15" x14ac:dyDescent="0.25">
      <c r="B252" s="758" t="s">
        <v>181</v>
      </c>
      <c r="C252" s="758"/>
      <c r="D252" s="759"/>
      <c r="E252" s="516">
        <v>0.95</v>
      </c>
      <c r="F252" s="516">
        <v>0.99207746478873238</v>
      </c>
      <c r="G252" s="517">
        <v>0.98937677053824358</v>
      </c>
    </row>
    <row r="253" spans="1:13" s="4" customFormat="1" ht="15" x14ac:dyDescent="0.25">
      <c r="B253" s="758" t="s">
        <v>182</v>
      </c>
      <c r="C253" s="758"/>
      <c r="D253" s="759"/>
      <c r="E253" s="516">
        <v>0.9</v>
      </c>
      <c r="F253" s="516">
        <v>0.97235023041474655</v>
      </c>
      <c r="G253" s="517">
        <v>0.9932432432432432</v>
      </c>
    </row>
    <row r="254" spans="1:13" s="4" customFormat="1" ht="15" x14ac:dyDescent="0.25">
      <c r="B254" s="758" t="s">
        <v>183</v>
      </c>
      <c r="C254" s="758"/>
      <c r="D254" s="759"/>
      <c r="E254" s="516">
        <v>0.92200000000000004</v>
      </c>
      <c r="F254" s="516">
        <v>0.97828863346104722</v>
      </c>
      <c r="G254" s="517">
        <v>0.99195402298850577</v>
      </c>
    </row>
    <row r="255" spans="1:13" s="4" customFormat="1" ht="15" x14ac:dyDescent="0.25">
      <c r="B255" s="758" t="s">
        <v>193</v>
      </c>
      <c r="C255" s="758"/>
      <c r="D255" s="759"/>
      <c r="E255" s="516">
        <v>0.91400000000000003</v>
      </c>
      <c r="F255" s="516">
        <v>0.97122302158273377</v>
      </c>
      <c r="G255" s="517">
        <v>0.98078462770216168</v>
      </c>
    </row>
    <row r="256" spans="1:13" s="4" customFormat="1" ht="15" x14ac:dyDescent="0.25">
      <c r="B256" s="758" t="s">
        <v>184</v>
      </c>
      <c r="C256" s="758"/>
      <c r="D256" s="759"/>
      <c r="E256" s="516">
        <v>0.92</v>
      </c>
      <c r="F256" s="516">
        <v>0.95489781536293161</v>
      </c>
      <c r="G256" s="517">
        <v>0.99093466708346356</v>
      </c>
    </row>
    <row r="257" spans="1:13" s="4" customFormat="1" ht="15" x14ac:dyDescent="0.25">
      <c r="B257" s="758" t="s">
        <v>185</v>
      </c>
      <c r="C257" s="758"/>
      <c r="D257" s="759"/>
      <c r="E257" s="516">
        <v>0.85899999999999999</v>
      </c>
      <c r="F257" s="516">
        <v>0.93711967545638941</v>
      </c>
      <c r="G257" s="517">
        <v>0.97785977859778594</v>
      </c>
    </row>
    <row r="258" spans="1:13" s="4" customFormat="1" ht="15" x14ac:dyDescent="0.25">
      <c r="B258" s="758" t="s">
        <v>186</v>
      </c>
      <c r="C258" s="758"/>
      <c r="D258" s="759"/>
      <c r="E258" s="516">
        <v>0.82399999999999995</v>
      </c>
      <c r="F258" s="516">
        <v>0.88467765675596111</v>
      </c>
      <c r="G258" s="517">
        <v>0.98551724137931029</v>
      </c>
    </row>
    <row r="259" spans="1:13" s="4" customFormat="1" ht="15" x14ac:dyDescent="0.25">
      <c r="B259" s="758" t="s">
        <v>188</v>
      </c>
      <c r="C259" s="758"/>
      <c r="D259" s="759"/>
      <c r="E259" s="516">
        <v>0.47799999999999998</v>
      </c>
      <c r="F259" s="516">
        <v>0.84615384615384615</v>
      </c>
      <c r="G259" s="517">
        <v>0.88888888888888884</v>
      </c>
    </row>
    <row r="260" spans="1:13" s="4" customFormat="1" ht="15" x14ac:dyDescent="0.25">
      <c r="B260" s="788" t="s">
        <v>156</v>
      </c>
      <c r="C260" s="788"/>
      <c r="D260" s="789"/>
      <c r="E260" s="88">
        <v>0.83099999999999996</v>
      </c>
      <c r="F260" s="88">
        <v>0.91086545164824217</v>
      </c>
      <c r="G260" s="89">
        <v>0.9863960950917473</v>
      </c>
    </row>
    <row r="261" spans="1:13" s="4" customFormat="1" ht="15" customHeight="1" x14ac:dyDescent="0.25">
      <c r="B261" s="768" t="s">
        <v>734</v>
      </c>
      <c r="C261" s="768"/>
      <c r="D261" s="768"/>
      <c r="E261" s="768"/>
      <c r="F261" s="768"/>
      <c r="G261" s="768"/>
    </row>
    <row r="262" spans="1:13" s="4" customFormat="1" ht="15" customHeight="1" x14ac:dyDescent="0.25">
      <c r="B262" s="769"/>
      <c r="C262" s="769"/>
      <c r="D262" s="769"/>
      <c r="E262" s="769"/>
      <c r="F262" s="769"/>
      <c r="G262" s="769"/>
    </row>
    <row r="263" spans="1:13" s="4" customFormat="1" ht="15" customHeight="1" x14ac:dyDescent="0.25">
      <c r="B263" s="769"/>
      <c r="C263" s="769"/>
      <c r="D263" s="769"/>
      <c r="E263" s="769"/>
      <c r="F263" s="769"/>
      <c r="G263" s="769"/>
    </row>
    <row r="264" spans="1:13" s="4" customFormat="1" ht="15" x14ac:dyDescent="0.25">
      <c r="B264" s="769"/>
      <c r="C264" s="769"/>
      <c r="D264" s="769"/>
      <c r="E264" s="769"/>
      <c r="F264" s="769"/>
      <c r="G264" s="769"/>
    </row>
    <row r="265" spans="1:13" s="4" customFormat="1" ht="15" x14ac:dyDescent="0.25">
      <c r="B265" s="770"/>
      <c r="C265" s="770"/>
      <c r="D265" s="770"/>
      <c r="E265" s="770"/>
      <c r="F265" s="770"/>
      <c r="G265" s="770"/>
    </row>
    <row r="266" spans="1:13" s="4" customFormat="1" ht="15" x14ac:dyDescent="0.25">
      <c r="B266" s="24"/>
      <c r="C266" s="24"/>
      <c r="D266" s="24"/>
      <c r="E266" s="24"/>
      <c r="F266" s="24"/>
      <c r="G266" s="24"/>
    </row>
    <row r="267" spans="1:13" s="4" customFormat="1" ht="15" x14ac:dyDescent="0.25">
      <c r="B267" s="24"/>
      <c r="C267" s="24"/>
      <c r="D267" s="24"/>
      <c r="E267" s="24"/>
      <c r="F267" s="24"/>
      <c r="G267" s="24"/>
      <c r="H267" s="24"/>
    </row>
    <row r="268" spans="1:13" s="4" customFormat="1" ht="15" x14ac:dyDescent="0.25">
      <c r="A268" s="7"/>
      <c r="B268" s="7" t="s">
        <v>22</v>
      </c>
      <c r="C268" s="7"/>
      <c r="D268" s="7"/>
      <c r="E268" s="7"/>
      <c r="F268" s="7"/>
      <c r="G268" s="7"/>
      <c r="H268" s="7"/>
      <c r="I268" s="7"/>
      <c r="J268" s="7"/>
      <c r="K268" s="7"/>
      <c r="L268" s="7"/>
      <c r="M268" s="7"/>
    </row>
    <row r="269" spans="1:13" s="4" customFormat="1" ht="15" x14ac:dyDescent="0.25"/>
    <row r="270" spans="1:13" s="4" customFormat="1" ht="15" customHeight="1" x14ac:dyDescent="0.25">
      <c r="B270" s="791" t="s">
        <v>739</v>
      </c>
      <c r="C270" s="791"/>
      <c r="D270" s="792"/>
      <c r="E270" s="790">
        <v>2021</v>
      </c>
      <c r="F270" s="791"/>
      <c r="G270" s="792"/>
      <c r="H270" s="790">
        <v>2022</v>
      </c>
      <c r="I270" s="791"/>
      <c r="J270" s="792"/>
      <c r="K270" s="790">
        <v>2023</v>
      </c>
      <c r="L270" s="791"/>
      <c r="M270" s="791"/>
    </row>
    <row r="271" spans="1:13" s="4" customFormat="1" ht="35" thickBot="1" x14ac:dyDescent="0.3">
      <c r="B271" s="793"/>
      <c r="C271" s="793"/>
      <c r="D271" s="794"/>
      <c r="E271" s="425" t="s">
        <v>738</v>
      </c>
      <c r="F271" s="493" t="s">
        <v>154</v>
      </c>
      <c r="G271" s="426" t="s">
        <v>155</v>
      </c>
      <c r="H271" s="425" t="s">
        <v>738</v>
      </c>
      <c r="I271" s="493" t="s">
        <v>154</v>
      </c>
      <c r="J271" s="426" t="s">
        <v>155</v>
      </c>
      <c r="K271" s="425" t="s">
        <v>738</v>
      </c>
      <c r="L271" s="493" t="s">
        <v>154</v>
      </c>
      <c r="M271" s="427" t="s">
        <v>155</v>
      </c>
    </row>
    <row r="272" spans="1:13" s="4" customFormat="1" ht="15.5" thickTop="1" x14ac:dyDescent="0.25">
      <c r="B272" s="746" t="s">
        <v>180</v>
      </c>
      <c r="C272" s="746"/>
      <c r="D272" s="747"/>
      <c r="E272" s="25">
        <v>19</v>
      </c>
      <c r="F272" s="104">
        <v>0.89500000000000002</v>
      </c>
      <c r="G272" s="107">
        <v>0.105</v>
      </c>
      <c r="H272" s="25">
        <v>20</v>
      </c>
      <c r="I272" s="104">
        <v>0.9</v>
      </c>
      <c r="J272" s="107">
        <v>0.1</v>
      </c>
      <c r="K272" s="25">
        <v>32</v>
      </c>
      <c r="L272" s="710">
        <v>0.90625</v>
      </c>
      <c r="M272" s="711">
        <v>9.375E-2</v>
      </c>
    </row>
    <row r="273" spans="2:13" s="4" customFormat="1" ht="15" x14ac:dyDescent="0.25">
      <c r="B273" s="758" t="s">
        <v>181</v>
      </c>
      <c r="C273" s="758"/>
      <c r="D273" s="759"/>
      <c r="E273" s="20">
        <v>1136</v>
      </c>
      <c r="F273" s="105">
        <v>0.89</v>
      </c>
      <c r="G273" s="94">
        <v>0.11</v>
      </c>
      <c r="H273" s="20">
        <v>1228</v>
      </c>
      <c r="I273" s="105">
        <v>0.873</v>
      </c>
      <c r="J273" s="94">
        <v>0.127</v>
      </c>
      <c r="K273" s="20">
        <v>1540</v>
      </c>
      <c r="L273" s="538">
        <v>0.84812623274161736</v>
      </c>
      <c r="M273" s="552">
        <v>0.15187376725838264</v>
      </c>
    </row>
    <row r="274" spans="2:13" s="4" customFormat="1" ht="15" x14ac:dyDescent="0.25">
      <c r="B274" s="758" t="s">
        <v>182</v>
      </c>
      <c r="C274" s="758"/>
      <c r="D274" s="759"/>
      <c r="E274" s="20">
        <v>240</v>
      </c>
      <c r="F274" s="105">
        <v>0.625</v>
      </c>
      <c r="G274" s="94">
        <v>0.375</v>
      </c>
      <c r="H274" s="20">
        <v>252</v>
      </c>
      <c r="I274" s="105">
        <v>0.63100000000000001</v>
      </c>
      <c r="J274" s="94">
        <v>0.36899999999999999</v>
      </c>
      <c r="K274" s="20">
        <v>364</v>
      </c>
      <c r="L274" s="538">
        <v>0.59099999999999997</v>
      </c>
      <c r="M274" s="552">
        <v>0.40899999999999997</v>
      </c>
    </row>
    <row r="275" spans="2:13" s="4" customFormat="1" ht="15" x14ac:dyDescent="0.25">
      <c r="B275" s="758" t="s">
        <v>183</v>
      </c>
      <c r="C275" s="758"/>
      <c r="D275" s="759"/>
      <c r="E275" s="20">
        <v>843</v>
      </c>
      <c r="F275" s="105">
        <v>0.84</v>
      </c>
      <c r="G275" s="94">
        <v>0.16</v>
      </c>
      <c r="H275" s="20">
        <v>912</v>
      </c>
      <c r="I275" s="105">
        <v>0.83</v>
      </c>
      <c r="J275" s="94">
        <v>0.17</v>
      </c>
      <c r="K275" s="20">
        <v>1014</v>
      </c>
      <c r="L275" s="538">
        <v>0.82099999999999995</v>
      </c>
      <c r="M275" s="552">
        <v>0.17899999999999999</v>
      </c>
    </row>
    <row r="276" spans="2:13" s="4" customFormat="1" ht="15" x14ac:dyDescent="0.25">
      <c r="B276" s="758" t="s">
        <v>193</v>
      </c>
      <c r="C276" s="758"/>
      <c r="D276" s="759"/>
      <c r="E276" s="20">
        <v>1149</v>
      </c>
      <c r="F276" s="105">
        <v>0.49099999999999999</v>
      </c>
      <c r="G276" s="94">
        <v>0.50900000000000001</v>
      </c>
      <c r="H276" s="20">
        <v>1288</v>
      </c>
      <c r="I276" s="105">
        <v>0.46800000000000003</v>
      </c>
      <c r="J276" s="94">
        <v>0.53200000000000003</v>
      </c>
      <c r="K276" s="20">
        <v>1667</v>
      </c>
      <c r="L276" s="538">
        <v>0.47499999999999998</v>
      </c>
      <c r="M276" s="552">
        <v>0.52500000000000002</v>
      </c>
    </row>
    <row r="277" spans="2:13" s="4" customFormat="1" ht="15" x14ac:dyDescent="0.25">
      <c r="B277" s="758" t="s">
        <v>184</v>
      </c>
      <c r="C277" s="758"/>
      <c r="D277" s="759"/>
      <c r="E277" s="20">
        <v>3431</v>
      </c>
      <c r="F277" s="105">
        <v>0.81799999999999995</v>
      </c>
      <c r="G277" s="94">
        <v>0.182</v>
      </c>
      <c r="H277" s="20">
        <v>3079</v>
      </c>
      <c r="I277" s="105">
        <v>0.877</v>
      </c>
      <c r="J277" s="94">
        <v>0.123</v>
      </c>
      <c r="K277" s="20">
        <v>3572</v>
      </c>
      <c r="L277" s="538">
        <v>0.86799999999999999</v>
      </c>
      <c r="M277" s="552">
        <v>0.13200000000000001</v>
      </c>
    </row>
    <row r="278" spans="2:13" s="4" customFormat="1" ht="15" x14ac:dyDescent="0.25">
      <c r="B278" s="758" t="s">
        <v>185</v>
      </c>
      <c r="C278" s="758"/>
      <c r="D278" s="759"/>
      <c r="E278" s="20">
        <v>617</v>
      </c>
      <c r="F278" s="105">
        <v>0.64700000000000002</v>
      </c>
      <c r="G278" s="94">
        <v>0.35299999999999998</v>
      </c>
      <c r="H278" s="20">
        <v>693</v>
      </c>
      <c r="I278" s="105">
        <v>0.46500000000000002</v>
      </c>
      <c r="J278" s="94">
        <v>0.53500000000000003</v>
      </c>
      <c r="K278" s="20">
        <v>892</v>
      </c>
      <c r="L278" s="538">
        <v>0.42899999999999999</v>
      </c>
      <c r="M278" s="552">
        <v>0.57099999999999995</v>
      </c>
    </row>
    <row r="279" spans="2:13" s="4" customFormat="1" ht="15" x14ac:dyDescent="0.25">
      <c r="B279" s="758" t="s">
        <v>186</v>
      </c>
      <c r="C279" s="758"/>
      <c r="D279" s="759"/>
      <c r="E279" s="20">
        <v>16886</v>
      </c>
      <c r="F279" s="105">
        <v>0.89100000000000001</v>
      </c>
      <c r="G279" s="94">
        <v>0.109</v>
      </c>
      <c r="H279" s="20">
        <v>16929</v>
      </c>
      <c r="I279" s="105">
        <v>0.86199999999999999</v>
      </c>
      <c r="J279" s="94">
        <v>0.13800000000000001</v>
      </c>
      <c r="K279" s="20">
        <v>17944</v>
      </c>
      <c r="L279" s="538">
        <v>0.8466319502771712</v>
      </c>
      <c r="M279" s="552">
        <v>0.15336804972282883</v>
      </c>
    </row>
    <row r="280" spans="2:13" s="4" customFormat="1" ht="15" x14ac:dyDescent="0.25">
      <c r="B280" s="758" t="s">
        <v>188</v>
      </c>
      <c r="C280" s="758"/>
      <c r="D280" s="759"/>
      <c r="E280" s="20">
        <v>366</v>
      </c>
      <c r="F280" s="105">
        <v>9.2999999999999999E-2</v>
      </c>
      <c r="G280" s="94">
        <v>0.90700000000000003</v>
      </c>
      <c r="H280" s="20">
        <v>475</v>
      </c>
      <c r="I280" s="105">
        <v>5.8999999999999997E-2</v>
      </c>
      <c r="J280" s="94">
        <v>0.94099999999999995</v>
      </c>
      <c r="K280" s="20">
        <v>576</v>
      </c>
      <c r="L280" s="538">
        <v>3.125E-2</v>
      </c>
      <c r="M280" s="552">
        <v>0.96875</v>
      </c>
    </row>
    <row r="281" spans="2:13" s="4" customFormat="1" ht="15" x14ac:dyDescent="0.25">
      <c r="B281" s="758" t="s">
        <v>189</v>
      </c>
      <c r="C281" s="758"/>
      <c r="D281" s="759"/>
      <c r="E281" s="20">
        <v>460</v>
      </c>
      <c r="F281" s="105">
        <v>0.42199999999999999</v>
      </c>
      <c r="G281" s="94">
        <v>0.57799999999999996</v>
      </c>
      <c r="H281" s="20">
        <v>796</v>
      </c>
      <c r="I281" s="105">
        <v>0.433</v>
      </c>
      <c r="J281" s="94">
        <v>0.56699999999999995</v>
      </c>
      <c r="K281" s="20">
        <v>851</v>
      </c>
      <c r="L281" s="538">
        <v>0.39200000000000002</v>
      </c>
      <c r="M281" s="552">
        <v>0.60799999999999998</v>
      </c>
    </row>
    <row r="282" spans="2:13" s="4" customFormat="1" ht="15" x14ac:dyDescent="0.25">
      <c r="B282" s="758" t="s">
        <v>195</v>
      </c>
      <c r="C282" s="758"/>
      <c r="D282" s="759"/>
      <c r="E282" s="20">
        <v>0</v>
      </c>
      <c r="F282" s="109" t="s">
        <v>196</v>
      </c>
      <c r="G282" s="102" t="s">
        <v>196</v>
      </c>
      <c r="H282" s="20">
        <v>48</v>
      </c>
      <c r="I282" s="105">
        <v>0.54200000000000004</v>
      </c>
      <c r="J282" s="94">
        <v>0.45800000000000002</v>
      </c>
      <c r="K282" s="20">
        <v>60</v>
      </c>
      <c r="L282" s="105">
        <v>0.31666666666666665</v>
      </c>
      <c r="M282" s="99">
        <v>0.68333333333333335</v>
      </c>
    </row>
    <row r="283" spans="2:13" s="4" customFormat="1" ht="15" x14ac:dyDescent="0.25">
      <c r="B283" s="764" t="s">
        <v>156</v>
      </c>
      <c r="C283" s="764"/>
      <c r="D283" s="765"/>
      <c r="E283" s="22">
        <v>25147</v>
      </c>
      <c r="F283" s="106">
        <v>0.82799999999999996</v>
      </c>
      <c r="G283" s="96">
        <v>0.17199999999999999</v>
      </c>
      <c r="H283" s="22">
        <v>25720</v>
      </c>
      <c r="I283" s="106">
        <v>0.80200000000000005</v>
      </c>
      <c r="J283" s="96">
        <v>0.19800000000000001</v>
      </c>
      <c r="K283" s="22">
        <v>28512</v>
      </c>
      <c r="L283" s="712">
        <v>0.78</v>
      </c>
      <c r="M283" s="713">
        <v>0.22</v>
      </c>
    </row>
    <row r="284" spans="2:13" s="4" customFormat="1" ht="15" customHeight="1" x14ac:dyDescent="0.25">
      <c r="B284" s="768" t="s">
        <v>910</v>
      </c>
      <c r="C284" s="768"/>
      <c r="D284" s="768"/>
      <c r="E284" s="768"/>
      <c r="F284" s="768"/>
      <c r="G284" s="768"/>
      <c r="H284" s="768"/>
      <c r="I284" s="768"/>
      <c r="J284" s="768"/>
      <c r="K284" s="768"/>
      <c r="L284" s="768"/>
      <c r="M284" s="768"/>
    </row>
    <row r="285" spans="2:13" s="4" customFormat="1" ht="15" customHeight="1" x14ac:dyDescent="0.25">
      <c r="B285" s="769"/>
      <c r="C285" s="769"/>
      <c r="D285" s="769"/>
      <c r="E285" s="769"/>
      <c r="F285" s="769"/>
      <c r="G285" s="769"/>
      <c r="H285" s="769"/>
      <c r="I285" s="769"/>
      <c r="J285" s="769"/>
      <c r="K285" s="769"/>
      <c r="L285" s="769"/>
      <c r="M285" s="769"/>
    </row>
    <row r="286" spans="2:13" s="4" customFormat="1" ht="15" customHeight="1" x14ac:dyDescent="0.25">
      <c r="B286" s="770"/>
      <c r="C286" s="770"/>
      <c r="D286" s="770"/>
      <c r="E286" s="770"/>
      <c r="F286" s="770"/>
      <c r="G286" s="770"/>
      <c r="H286" s="770"/>
      <c r="I286" s="770"/>
      <c r="J286" s="770"/>
      <c r="K286" s="770"/>
      <c r="L286" s="770"/>
      <c r="M286" s="770"/>
    </row>
    <row r="287" spans="2:13" s="4" customFormat="1" ht="15" x14ac:dyDescent="0.25"/>
    <row r="288" spans="2:13" s="4" customFormat="1" ht="15" customHeight="1" x14ac:dyDescent="0.25">
      <c r="B288" s="738" t="s">
        <v>648</v>
      </c>
      <c r="C288" s="738"/>
      <c r="D288" s="739"/>
      <c r="E288" s="807">
        <v>2021</v>
      </c>
      <c r="F288" s="807"/>
      <c r="G288" s="807"/>
      <c r="H288" s="807">
        <v>2022</v>
      </c>
      <c r="I288" s="807"/>
      <c r="J288" s="807"/>
      <c r="K288" s="807">
        <v>2023</v>
      </c>
      <c r="L288" s="807"/>
      <c r="M288" s="808"/>
    </row>
    <row r="289" spans="2:13" s="4" customFormat="1" ht="15" customHeight="1" x14ac:dyDescent="0.25">
      <c r="B289" s="738"/>
      <c r="C289" s="738"/>
      <c r="D289" s="739"/>
      <c r="E289" s="801" t="s">
        <v>174</v>
      </c>
      <c r="F289" s="795" t="s">
        <v>176</v>
      </c>
      <c r="G289" s="798" t="s">
        <v>177</v>
      </c>
      <c r="H289" s="801" t="s">
        <v>174</v>
      </c>
      <c r="I289" s="795" t="s">
        <v>176</v>
      </c>
      <c r="J289" s="798" t="s">
        <v>177</v>
      </c>
      <c r="K289" s="801" t="s">
        <v>174</v>
      </c>
      <c r="L289" s="795" t="s">
        <v>176</v>
      </c>
      <c r="M289" s="804" t="s">
        <v>177</v>
      </c>
    </row>
    <row r="290" spans="2:13" s="4" customFormat="1" ht="15" x14ac:dyDescent="0.25">
      <c r="B290" s="738"/>
      <c r="C290" s="738"/>
      <c r="D290" s="739"/>
      <c r="E290" s="802"/>
      <c r="F290" s="796"/>
      <c r="G290" s="799"/>
      <c r="H290" s="802"/>
      <c r="I290" s="796"/>
      <c r="J290" s="799"/>
      <c r="K290" s="802"/>
      <c r="L290" s="796"/>
      <c r="M290" s="805"/>
    </row>
    <row r="291" spans="2:13" s="4" customFormat="1" ht="15.5" thickBot="1" x14ac:dyDescent="0.3">
      <c r="B291" s="740"/>
      <c r="C291" s="740"/>
      <c r="D291" s="741"/>
      <c r="E291" s="803"/>
      <c r="F291" s="797"/>
      <c r="G291" s="800"/>
      <c r="H291" s="803"/>
      <c r="I291" s="797"/>
      <c r="J291" s="800"/>
      <c r="K291" s="803"/>
      <c r="L291" s="797"/>
      <c r="M291" s="806"/>
    </row>
    <row r="292" spans="2:13" s="4" customFormat="1" ht="15.5" thickTop="1" x14ac:dyDescent="0.25">
      <c r="B292" s="758" t="s">
        <v>180</v>
      </c>
      <c r="C292" s="758"/>
      <c r="D292" s="759"/>
      <c r="E292" s="103">
        <v>0</v>
      </c>
      <c r="F292" s="104">
        <v>0.42099999999999999</v>
      </c>
      <c r="G292" s="107">
        <v>0.57899999999999996</v>
      </c>
      <c r="H292" s="103">
        <v>0</v>
      </c>
      <c r="I292" s="104">
        <v>0.5</v>
      </c>
      <c r="J292" s="107">
        <v>0.5</v>
      </c>
      <c r="K292" s="103">
        <v>0</v>
      </c>
      <c r="L292" s="104">
        <v>0.59375</v>
      </c>
      <c r="M292" s="108">
        <v>0.40625</v>
      </c>
    </row>
    <row r="293" spans="2:13" s="4" customFormat="1" ht="15" x14ac:dyDescent="0.25">
      <c r="B293" s="758" t="s">
        <v>181</v>
      </c>
      <c r="C293" s="758"/>
      <c r="D293" s="759"/>
      <c r="E293" s="93">
        <v>3.5999999999999997E-2</v>
      </c>
      <c r="F293" s="105">
        <v>0.77100000000000002</v>
      </c>
      <c r="G293" s="94">
        <v>0.193</v>
      </c>
      <c r="H293" s="93">
        <v>4.3999999999999997E-2</v>
      </c>
      <c r="I293" s="105">
        <v>0.75800000000000001</v>
      </c>
      <c r="J293" s="94">
        <v>0.19800000000000001</v>
      </c>
      <c r="K293" s="553">
        <v>3.8132807363576597E-2</v>
      </c>
      <c r="L293" s="538">
        <v>0.74399999999999999</v>
      </c>
      <c r="M293" s="552">
        <v>0.219</v>
      </c>
    </row>
    <row r="294" spans="2:13" s="4" customFormat="1" ht="15" x14ac:dyDescent="0.25">
      <c r="B294" s="758" t="s">
        <v>757</v>
      </c>
      <c r="C294" s="758"/>
      <c r="D294" s="759"/>
      <c r="E294" s="93">
        <v>3.7999999999999999E-2</v>
      </c>
      <c r="F294" s="105">
        <v>0.76300000000000001</v>
      </c>
      <c r="G294" s="94">
        <v>0.2</v>
      </c>
      <c r="H294" s="93">
        <v>4.8000000000000001E-2</v>
      </c>
      <c r="I294" s="105">
        <v>0.76200000000000001</v>
      </c>
      <c r="J294" s="94">
        <v>0.19</v>
      </c>
      <c r="K294" s="553">
        <v>8.2644628099173556E-2</v>
      </c>
      <c r="L294" s="538">
        <v>0.72451790633608815</v>
      </c>
      <c r="M294" s="552">
        <v>0.192</v>
      </c>
    </row>
    <row r="295" spans="2:13" s="4" customFormat="1" ht="15" x14ac:dyDescent="0.25">
      <c r="B295" s="758" t="s">
        <v>183</v>
      </c>
      <c r="C295" s="758"/>
      <c r="D295" s="759"/>
      <c r="E295" s="93">
        <v>0.108</v>
      </c>
      <c r="F295" s="105">
        <v>0.79</v>
      </c>
      <c r="G295" s="94">
        <v>0.10199999999999999</v>
      </c>
      <c r="H295" s="93">
        <v>0.11700000000000001</v>
      </c>
      <c r="I295" s="105">
        <v>0.76600000000000001</v>
      </c>
      <c r="J295" s="94">
        <v>0.11600000000000001</v>
      </c>
      <c r="K295" s="553">
        <v>0.13200000000000001</v>
      </c>
      <c r="L295" s="538">
        <v>0.74425574425574426</v>
      </c>
      <c r="M295" s="552">
        <v>0.124</v>
      </c>
    </row>
    <row r="296" spans="2:13" s="4" customFormat="1" ht="15" x14ac:dyDescent="0.25">
      <c r="B296" s="758" t="s">
        <v>193</v>
      </c>
      <c r="C296" s="758"/>
      <c r="D296" s="759"/>
      <c r="E296" s="93">
        <v>0.25700000000000001</v>
      </c>
      <c r="F296" s="105">
        <v>0.66</v>
      </c>
      <c r="G296" s="94">
        <v>8.2000000000000003E-2</v>
      </c>
      <c r="H296" s="93">
        <v>0.27600000000000002</v>
      </c>
      <c r="I296" s="105">
        <v>0.64200000000000002</v>
      </c>
      <c r="J296" s="94">
        <v>8.2000000000000003E-2</v>
      </c>
      <c r="K296" s="553">
        <v>0.30499999999999999</v>
      </c>
      <c r="L296" s="538">
        <v>0.61199999999999999</v>
      </c>
      <c r="M296" s="552">
        <v>8.2000000000000003E-2</v>
      </c>
    </row>
    <row r="297" spans="2:13" s="4" customFormat="1" ht="15" x14ac:dyDescent="0.25">
      <c r="B297" s="758" t="s">
        <v>184</v>
      </c>
      <c r="C297" s="758"/>
      <c r="D297" s="759"/>
      <c r="E297" s="93">
        <v>0.24399999999999999</v>
      </c>
      <c r="F297" s="105">
        <v>0.66900000000000004</v>
      </c>
      <c r="G297" s="94">
        <v>8.7999999999999995E-2</v>
      </c>
      <c r="H297" s="93">
        <v>0.20599999999999999</v>
      </c>
      <c r="I297" s="105">
        <v>0.69099999999999995</v>
      </c>
      <c r="J297" s="94">
        <v>0.10299999999999999</v>
      </c>
      <c r="K297" s="553">
        <v>0.185</v>
      </c>
      <c r="L297" s="538">
        <v>0.69</v>
      </c>
      <c r="M297" s="99">
        <v>0.12414965986394558</v>
      </c>
    </row>
    <row r="298" spans="2:13" s="4" customFormat="1" ht="15" x14ac:dyDescent="0.25">
      <c r="B298" s="758" t="s">
        <v>758</v>
      </c>
      <c r="C298" s="758"/>
      <c r="D298" s="759"/>
      <c r="E298" s="93">
        <v>0.34200000000000003</v>
      </c>
      <c r="F298" s="105">
        <v>0.53600000000000003</v>
      </c>
      <c r="G298" s="94">
        <v>0.122</v>
      </c>
      <c r="H298" s="93">
        <v>0.38700000000000001</v>
      </c>
      <c r="I298" s="105">
        <v>0.52500000000000002</v>
      </c>
      <c r="J298" s="94">
        <v>8.7999999999999995E-2</v>
      </c>
      <c r="K298" s="553">
        <v>0.36699999999999999</v>
      </c>
      <c r="L298" s="538">
        <v>0.55100000000000005</v>
      </c>
      <c r="M298" s="552">
        <v>8.2000000000000003E-2</v>
      </c>
    </row>
    <row r="299" spans="2:13" s="4" customFormat="1" ht="15" x14ac:dyDescent="0.25">
      <c r="B299" s="758" t="s">
        <v>759</v>
      </c>
      <c r="C299" s="758"/>
      <c r="D299" s="759"/>
      <c r="E299" s="93">
        <v>0.30199999999999999</v>
      </c>
      <c r="F299" s="105">
        <v>0.58699999999999997</v>
      </c>
      <c r="G299" s="94">
        <v>0.111</v>
      </c>
      <c r="H299" s="93">
        <v>0.30199999999999999</v>
      </c>
      <c r="I299" s="105">
        <v>0.57399999999999995</v>
      </c>
      <c r="J299" s="94">
        <v>0.124</v>
      </c>
      <c r="K299" s="553">
        <v>0.28799999999999998</v>
      </c>
      <c r="L299" s="538">
        <v>0.57399999999999995</v>
      </c>
      <c r="M299" s="552">
        <v>0.13800000000000001</v>
      </c>
    </row>
    <row r="300" spans="2:13" s="4" customFormat="1" ht="15" x14ac:dyDescent="0.25">
      <c r="B300" s="758" t="s">
        <v>188</v>
      </c>
      <c r="C300" s="758"/>
      <c r="D300" s="759"/>
      <c r="E300" s="93">
        <v>0.73</v>
      </c>
      <c r="F300" s="105">
        <v>0.27</v>
      </c>
      <c r="G300" s="94">
        <v>0</v>
      </c>
      <c r="H300" s="93">
        <v>0.72199999999999998</v>
      </c>
      <c r="I300" s="105">
        <v>0.27600000000000002</v>
      </c>
      <c r="J300" s="94">
        <v>2E-3</v>
      </c>
      <c r="K300" s="93">
        <v>0.63020833333333337</v>
      </c>
      <c r="L300" s="105">
        <v>0.36979166666666669</v>
      </c>
      <c r="M300" s="99">
        <v>0</v>
      </c>
    </row>
    <row r="301" spans="2:13" s="4" customFormat="1" ht="15" x14ac:dyDescent="0.25">
      <c r="B301" s="758" t="s">
        <v>189</v>
      </c>
      <c r="C301" s="758"/>
      <c r="D301" s="759"/>
      <c r="E301" s="93">
        <v>1</v>
      </c>
      <c r="F301" s="105">
        <v>0</v>
      </c>
      <c r="G301" s="94">
        <v>0</v>
      </c>
      <c r="H301" s="93">
        <v>0.999</v>
      </c>
      <c r="I301" s="105">
        <v>1E-3</v>
      </c>
      <c r="J301" s="94">
        <v>0</v>
      </c>
      <c r="K301" s="93">
        <v>0.99882491186839018</v>
      </c>
      <c r="L301" s="105">
        <v>1.1750881316098707E-3</v>
      </c>
      <c r="M301" s="99">
        <v>0</v>
      </c>
    </row>
    <row r="302" spans="2:13" s="4" customFormat="1" ht="15" x14ac:dyDescent="0.25">
      <c r="B302" s="758" t="s">
        <v>195</v>
      </c>
      <c r="C302" s="758"/>
      <c r="D302" s="759"/>
      <c r="E302" s="101" t="s">
        <v>196</v>
      </c>
      <c r="F302" s="109" t="s">
        <v>196</v>
      </c>
      <c r="G302" s="102" t="s">
        <v>196</v>
      </c>
      <c r="H302" s="93">
        <v>0.95799999999999996</v>
      </c>
      <c r="I302" s="105">
        <v>4.2000000000000003E-2</v>
      </c>
      <c r="J302" s="94">
        <v>0</v>
      </c>
      <c r="K302" s="93">
        <v>1</v>
      </c>
      <c r="L302" s="105">
        <v>0</v>
      </c>
      <c r="M302" s="99">
        <v>0</v>
      </c>
    </row>
    <row r="303" spans="2:13" s="4" customFormat="1" ht="15" x14ac:dyDescent="0.25">
      <c r="B303" s="809" t="s">
        <v>156</v>
      </c>
      <c r="C303" s="809"/>
      <c r="D303" s="810"/>
      <c r="E303" s="429">
        <v>0.29099999999999998</v>
      </c>
      <c r="F303" s="430">
        <v>0.60099999999999998</v>
      </c>
      <c r="G303" s="431">
        <v>0.108</v>
      </c>
      <c r="H303" s="429">
        <v>0.30099999999999999</v>
      </c>
      <c r="I303" s="430">
        <v>0.58299999999999996</v>
      </c>
      <c r="J303" s="431">
        <v>0.11600000000000001</v>
      </c>
      <c r="K303" s="554">
        <v>0.28800451993361348</v>
      </c>
      <c r="L303" s="555">
        <v>0.58349517991454503</v>
      </c>
      <c r="M303" s="556">
        <v>0.12850030015184152</v>
      </c>
    </row>
    <row r="304" spans="2:13" s="4" customFormat="1" ht="15" customHeight="1" x14ac:dyDescent="0.25">
      <c r="B304" s="819" t="s">
        <v>911</v>
      </c>
      <c r="C304" s="819"/>
      <c r="D304" s="819"/>
      <c r="E304" s="819"/>
      <c r="F304" s="819"/>
      <c r="G304" s="819"/>
      <c r="H304" s="819"/>
      <c r="I304" s="819"/>
      <c r="J304" s="819"/>
      <c r="K304" s="819"/>
      <c r="L304" s="819"/>
      <c r="M304" s="819"/>
    </row>
    <row r="305" spans="1:13" s="4" customFormat="1" ht="15" customHeight="1" x14ac:dyDescent="0.25">
      <c r="A305" s="497"/>
      <c r="B305" s="820"/>
      <c r="C305" s="820"/>
      <c r="D305" s="820"/>
      <c r="E305" s="820"/>
      <c r="F305" s="820"/>
      <c r="G305" s="820"/>
      <c r="H305" s="820"/>
      <c r="I305" s="820"/>
      <c r="J305" s="820"/>
      <c r="K305" s="820"/>
      <c r="L305" s="820"/>
      <c r="M305" s="820"/>
    </row>
    <row r="306" spans="1:13" s="4" customFormat="1" ht="15" x14ac:dyDescent="0.25">
      <c r="B306" s="821"/>
      <c r="C306" s="821"/>
      <c r="D306" s="821"/>
      <c r="E306" s="821"/>
      <c r="F306" s="821"/>
      <c r="G306" s="821"/>
      <c r="H306" s="821"/>
      <c r="I306" s="821"/>
      <c r="J306" s="821"/>
      <c r="K306" s="821"/>
      <c r="L306" s="821"/>
      <c r="M306" s="821"/>
    </row>
    <row r="307" spans="1:13" s="4" customFormat="1" ht="15" x14ac:dyDescent="0.25"/>
    <row r="308" spans="1:13" s="4" customFormat="1" ht="15" customHeight="1" x14ac:dyDescent="0.25">
      <c r="B308" s="738" t="s">
        <v>649</v>
      </c>
      <c r="C308" s="738"/>
      <c r="D308" s="738"/>
      <c r="E308" s="738"/>
      <c r="F308" s="738"/>
      <c r="G308" s="739"/>
      <c r="H308" s="822" t="s">
        <v>650</v>
      </c>
      <c r="I308" s="822" t="s">
        <v>651</v>
      </c>
      <c r="J308" s="822" t="s">
        <v>652</v>
      </c>
      <c r="K308" s="822" t="s">
        <v>653</v>
      </c>
      <c r="L308" s="822" t="s">
        <v>654</v>
      </c>
      <c r="M308" s="824" t="s">
        <v>655</v>
      </c>
    </row>
    <row r="309" spans="1:13" s="4" customFormat="1" ht="15.5" thickBot="1" x14ac:dyDescent="0.3">
      <c r="B309" s="740"/>
      <c r="C309" s="740"/>
      <c r="D309" s="740"/>
      <c r="E309" s="740"/>
      <c r="F309" s="740"/>
      <c r="G309" s="741"/>
      <c r="H309" s="823"/>
      <c r="I309" s="823"/>
      <c r="J309" s="823"/>
      <c r="K309" s="823"/>
      <c r="L309" s="823"/>
      <c r="M309" s="825"/>
    </row>
    <row r="310" spans="1:13" s="4" customFormat="1" ht="15.5" thickTop="1" x14ac:dyDescent="0.25">
      <c r="B310" s="746" t="s">
        <v>180</v>
      </c>
      <c r="C310" s="746"/>
      <c r="D310" s="746"/>
      <c r="E310" s="746"/>
      <c r="F310" s="746"/>
      <c r="G310" s="747"/>
      <c r="H310" s="311">
        <v>0</v>
      </c>
      <c r="I310" s="311">
        <v>0.89500000000000002</v>
      </c>
      <c r="J310" s="311">
        <v>0</v>
      </c>
      <c r="K310" s="311">
        <v>5.2999999999999999E-2</v>
      </c>
      <c r="L310" s="311">
        <v>5.2999999999999999E-2</v>
      </c>
      <c r="M310" s="312">
        <v>0</v>
      </c>
    </row>
    <row r="311" spans="1:13" s="4" customFormat="1" ht="15" x14ac:dyDescent="0.25">
      <c r="B311" s="758" t="s">
        <v>181</v>
      </c>
      <c r="C311" s="758"/>
      <c r="D311" s="758"/>
      <c r="E311" s="758"/>
      <c r="F311" s="758"/>
      <c r="G311" s="759"/>
      <c r="H311" s="222">
        <v>8.9999999999999993E-3</v>
      </c>
      <c r="I311" s="222">
        <v>0.65600000000000003</v>
      </c>
      <c r="J311" s="222">
        <v>4.0000000000000001E-3</v>
      </c>
      <c r="K311" s="222">
        <v>6.3E-2</v>
      </c>
      <c r="L311" s="222">
        <v>0.251</v>
      </c>
      <c r="M311" s="223">
        <v>1.7999999999999999E-2</v>
      </c>
    </row>
    <row r="312" spans="1:13" s="4" customFormat="1" ht="15" x14ac:dyDescent="0.25">
      <c r="B312" s="758" t="s">
        <v>182</v>
      </c>
      <c r="C312" s="758"/>
      <c r="D312" s="758"/>
      <c r="E312" s="758"/>
      <c r="F312" s="758"/>
      <c r="G312" s="759"/>
      <c r="H312" s="222">
        <v>2.1000000000000001E-2</v>
      </c>
      <c r="I312" s="222">
        <v>0.77500000000000002</v>
      </c>
      <c r="J312" s="222">
        <v>0</v>
      </c>
      <c r="K312" s="222">
        <v>1.2999999999999999E-2</v>
      </c>
      <c r="L312" s="222">
        <v>0.17100000000000001</v>
      </c>
      <c r="M312" s="223">
        <v>2.1000000000000001E-2</v>
      </c>
    </row>
    <row r="313" spans="1:13" s="4" customFormat="1" ht="15" x14ac:dyDescent="0.25">
      <c r="B313" s="758" t="s">
        <v>183</v>
      </c>
      <c r="C313" s="758"/>
      <c r="D313" s="758"/>
      <c r="E313" s="758"/>
      <c r="F313" s="758"/>
      <c r="G313" s="759"/>
      <c r="H313" s="222">
        <v>8.9999999999999993E-3</v>
      </c>
      <c r="I313" s="222">
        <v>0.67400000000000004</v>
      </c>
      <c r="J313" s="222">
        <v>0</v>
      </c>
      <c r="K313" s="222">
        <v>5.7000000000000002E-2</v>
      </c>
      <c r="L313" s="222">
        <v>0.22800000000000001</v>
      </c>
      <c r="M313" s="223">
        <v>3.2000000000000001E-2</v>
      </c>
    </row>
    <row r="314" spans="1:13" s="4" customFormat="1" ht="15" x14ac:dyDescent="0.25">
      <c r="B314" s="758" t="s">
        <v>193</v>
      </c>
      <c r="C314" s="758"/>
      <c r="D314" s="758"/>
      <c r="E314" s="758"/>
      <c r="F314" s="758"/>
      <c r="G314" s="759"/>
      <c r="H314" s="222">
        <v>1.4E-2</v>
      </c>
      <c r="I314" s="222">
        <v>0.67600000000000005</v>
      </c>
      <c r="J314" s="222">
        <v>3.0000000000000001E-3</v>
      </c>
      <c r="K314" s="222">
        <v>5.2999999999999999E-2</v>
      </c>
      <c r="L314" s="222">
        <v>0.22700000000000001</v>
      </c>
      <c r="M314" s="223">
        <v>2.7E-2</v>
      </c>
    </row>
    <row r="315" spans="1:13" s="4" customFormat="1" ht="15" x14ac:dyDescent="0.25">
      <c r="B315" s="758" t="s">
        <v>184</v>
      </c>
      <c r="C315" s="758"/>
      <c r="D315" s="758"/>
      <c r="E315" s="758"/>
      <c r="F315" s="758"/>
      <c r="G315" s="759"/>
      <c r="H315" s="222">
        <v>1.7000000000000001E-2</v>
      </c>
      <c r="I315" s="222">
        <v>0.53400000000000003</v>
      </c>
      <c r="J315" s="222">
        <v>2E-3</v>
      </c>
      <c r="K315" s="222">
        <v>0.11</v>
      </c>
      <c r="L315" s="222">
        <v>0.32600000000000001</v>
      </c>
      <c r="M315" s="223">
        <v>0.01</v>
      </c>
    </row>
    <row r="316" spans="1:13" s="4" customFormat="1" ht="15" x14ac:dyDescent="0.25">
      <c r="B316" s="758" t="s">
        <v>185</v>
      </c>
      <c r="C316" s="758"/>
      <c r="D316" s="758"/>
      <c r="E316" s="758"/>
      <c r="F316" s="758"/>
      <c r="G316" s="759"/>
      <c r="H316" s="222">
        <v>1.7999999999999999E-2</v>
      </c>
      <c r="I316" s="222">
        <v>0.47199999999999998</v>
      </c>
      <c r="J316" s="222">
        <v>3.0000000000000001E-3</v>
      </c>
      <c r="K316" s="222">
        <v>7.2999999999999995E-2</v>
      </c>
      <c r="L316" s="222">
        <v>0.376</v>
      </c>
      <c r="M316" s="223">
        <v>5.8000000000000003E-2</v>
      </c>
    </row>
    <row r="317" spans="1:13" s="4" customFormat="1" ht="15" x14ac:dyDescent="0.25">
      <c r="B317" s="758" t="s">
        <v>186</v>
      </c>
      <c r="C317" s="758"/>
      <c r="D317" s="758"/>
      <c r="E317" s="758"/>
      <c r="F317" s="758"/>
      <c r="G317" s="759"/>
      <c r="H317" s="222">
        <v>1.2999999999999999E-2</v>
      </c>
      <c r="I317" s="222">
        <v>0.35499999999999998</v>
      </c>
      <c r="J317" s="222">
        <v>4.0000000000000001E-3</v>
      </c>
      <c r="K317" s="222">
        <v>0.17599999999999999</v>
      </c>
      <c r="L317" s="222">
        <v>0.41699999999999998</v>
      </c>
      <c r="M317" s="223">
        <v>3.5000000000000003E-2</v>
      </c>
    </row>
    <row r="318" spans="1:13" s="4" customFormat="1" ht="15" x14ac:dyDescent="0.25">
      <c r="B318" s="758" t="s">
        <v>188</v>
      </c>
      <c r="C318" s="758"/>
      <c r="D318" s="758"/>
      <c r="E318" s="758"/>
      <c r="F318" s="758"/>
      <c r="G318" s="759"/>
      <c r="H318" s="222">
        <v>5.0000000000000001E-3</v>
      </c>
      <c r="I318" s="222">
        <v>0.317</v>
      </c>
      <c r="J318" s="222">
        <v>3.0000000000000001E-3</v>
      </c>
      <c r="K318" s="222">
        <v>0.21299999999999999</v>
      </c>
      <c r="L318" s="222">
        <v>0.44500000000000001</v>
      </c>
      <c r="M318" s="223">
        <v>1.6E-2</v>
      </c>
    </row>
    <row r="319" spans="1:13" s="4" customFormat="1" ht="15" x14ac:dyDescent="0.25">
      <c r="B319" s="758" t="s">
        <v>189</v>
      </c>
      <c r="C319" s="758"/>
      <c r="D319" s="758"/>
      <c r="E319" s="758"/>
      <c r="F319" s="758"/>
      <c r="G319" s="759"/>
      <c r="H319" s="222">
        <v>2.1999999999999999E-2</v>
      </c>
      <c r="I319" s="222">
        <v>0.36299999999999999</v>
      </c>
      <c r="J319" s="222">
        <v>0</v>
      </c>
      <c r="K319" s="222">
        <v>0.2</v>
      </c>
      <c r="L319" s="222">
        <v>0.39100000000000001</v>
      </c>
      <c r="M319" s="223">
        <v>2.4E-2</v>
      </c>
    </row>
    <row r="320" spans="1:13" s="4" customFormat="1" ht="15" x14ac:dyDescent="0.25">
      <c r="B320" s="758" t="s">
        <v>195</v>
      </c>
      <c r="C320" s="758"/>
      <c r="D320" s="758"/>
      <c r="E320" s="758"/>
      <c r="F320" s="758"/>
      <c r="G320" s="759"/>
      <c r="H320" s="222" t="s">
        <v>196</v>
      </c>
      <c r="I320" s="222" t="s">
        <v>196</v>
      </c>
      <c r="J320" s="222" t="s">
        <v>196</v>
      </c>
      <c r="K320" s="222" t="s">
        <v>196</v>
      </c>
      <c r="L320" s="222" t="s">
        <v>196</v>
      </c>
      <c r="M320" s="223" t="s">
        <v>196</v>
      </c>
    </row>
    <row r="321" spans="2:13" s="4" customFormat="1" ht="15" x14ac:dyDescent="0.25">
      <c r="B321" s="764" t="s">
        <v>156</v>
      </c>
      <c r="C321" s="764"/>
      <c r="D321" s="764"/>
      <c r="E321" s="764"/>
      <c r="F321" s="764"/>
      <c r="G321" s="765"/>
      <c r="H321" s="224">
        <v>1.4E-2</v>
      </c>
      <c r="I321" s="224">
        <v>0.42499999999999999</v>
      </c>
      <c r="J321" s="224">
        <v>3.0000000000000001E-3</v>
      </c>
      <c r="K321" s="224">
        <v>0.14899999999999999</v>
      </c>
      <c r="L321" s="224">
        <v>0.378</v>
      </c>
      <c r="M321" s="225">
        <v>0.03</v>
      </c>
    </row>
    <row r="322" spans="2:13" s="4" customFormat="1" ht="15" customHeight="1" x14ac:dyDescent="0.25">
      <c r="B322" s="768" t="s">
        <v>1057</v>
      </c>
      <c r="C322" s="768"/>
      <c r="D322" s="768"/>
      <c r="E322" s="768"/>
      <c r="F322" s="768"/>
      <c r="G322" s="768"/>
      <c r="H322" s="768"/>
      <c r="I322" s="768"/>
      <c r="J322" s="768"/>
      <c r="K322" s="768"/>
      <c r="L322" s="768"/>
      <c r="M322" s="768"/>
    </row>
    <row r="323" spans="2:13" s="4" customFormat="1" ht="15" x14ac:dyDescent="0.25">
      <c r="B323" s="770"/>
      <c r="C323" s="770"/>
      <c r="D323" s="770"/>
      <c r="E323" s="770"/>
      <c r="F323" s="770"/>
      <c r="G323" s="770"/>
      <c r="H323" s="770"/>
      <c r="I323" s="770"/>
      <c r="J323" s="770"/>
      <c r="K323" s="770"/>
      <c r="L323" s="770"/>
      <c r="M323" s="770"/>
    </row>
    <row r="324" spans="2:13" s="4" customFormat="1" ht="15" x14ac:dyDescent="0.25">
      <c r="B324" s="1"/>
      <c r="C324" s="1"/>
      <c r="D324" s="1"/>
      <c r="E324" s="1"/>
      <c r="F324" s="1"/>
      <c r="G324" s="1"/>
      <c r="H324" s="1"/>
      <c r="I324" s="1"/>
      <c r="J324" s="1"/>
      <c r="K324" s="1"/>
      <c r="L324" s="1"/>
      <c r="M324" s="1"/>
    </row>
    <row r="325" spans="2:13" s="4" customFormat="1" ht="15" customHeight="1" x14ac:dyDescent="0.25">
      <c r="B325" s="738" t="s">
        <v>656</v>
      </c>
      <c r="C325" s="738"/>
      <c r="D325" s="738"/>
      <c r="E325" s="738"/>
      <c r="F325" s="738"/>
      <c r="G325" s="739"/>
      <c r="H325" s="822" t="s">
        <v>650</v>
      </c>
      <c r="I325" s="822" t="s">
        <v>651</v>
      </c>
      <c r="J325" s="822" t="s">
        <v>652</v>
      </c>
      <c r="K325" s="822" t="s">
        <v>653</v>
      </c>
      <c r="L325" s="822" t="s">
        <v>654</v>
      </c>
      <c r="M325" s="824" t="s">
        <v>655</v>
      </c>
    </row>
    <row r="326" spans="2:13" s="4" customFormat="1" ht="15.5" thickBot="1" x14ac:dyDescent="0.3">
      <c r="B326" s="740"/>
      <c r="C326" s="740"/>
      <c r="D326" s="740"/>
      <c r="E326" s="740"/>
      <c r="F326" s="740"/>
      <c r="G326" s="741"/>
      <c r="H326" s="823"/>
      <c r="I326" s="823"/>
      <c r="J326" s="823"/>
      <c r="K326" s="823"/>
      <c r="L326" s="823"/>
      <c r="M326" s="825"/>
    </row>
    <row r="327" spans="2:13" s="4" customFormat="1" ht="15.5" thickTop="1" x14ac:dyDescent="0.25">
      <c r="B327" s="746" t="s">
        <v>180</v>
      </c>
      <c r="C327" s="746"/>
      <c r="D327" s="746"/>
      <c r="E327" s="746"/>
      <c r="F327" s="746"/>
      <c r="G327" s="747"/>
      <c r="H327" s="311">
        <v>0</v>
      </c>
      <c r="I327" s="311">
        <v>0.9</v>
      </c>
      <c r="J327" s="311">
        <v>0</v>
      </c>
      <c r="K327" s="311">
        <v>0.05</v>
      </c>
      <c r="L327" s="311">
        <v>0.05</v>
      </c>
      <c r="M327" s="312">
        <v>0</v>
      </c>
    </row>
    <row r="328" spans="2:13" s="4" customFormat="1" ht="15" x14ac:dyDescent="0.25">
      <c r="B328" s="758" t="s">
        <v>181</v>
      </c>
      <c r="C328" s="758"/>
      <c r="D328" s="758"/>
      <c r="E328" s="758"/>
      <c r="F328" s="758"/>
      <c r="G328" s="759"/>
      <c r="H328" s="222">
        <v>7.0000000000000001E-3</v>
      </c>
      <c r="I328" s="222">
        <v>0.63900000000000001</v>
      </c>
      <c r="J328" s="222">
        <v>3.0000000000000001E-3</v>
      </c>
      <c r="K328" s="222">
        <v>6.4000000000000001E-2</v>
      </c>
      <c r="L328" s="222">
        <v>0.27200000000000002</v>
      </c>
      <c r="M328" s="223">
        <v>1.4999999999999999E-2</v>
      </c>
    </row>
    <row r="329" spans="2:13" s="4" customFormat="1" ht="15" x14ac:dyDescent="0.25">
      <c r="B329" s="758" t="s">
        <v>182</v>
      </c>
      <c r="C329" s="758"/>
      <c r="D329" s="758"/>
      <c r="E329" s="758"/>
      <c r="F329" s="758"/>
      <c r="G329" s="759"/>
      <c r="H329" s="222">
        <v>2.8000000000000001E-2</v>
      </c>
      <c r="I329" s="222">
        <v>0.746</v>
      </c>
      <c r="J329" s="222">
        <v>0</v>
      </c>
      <c r="K329" s="222">
        <v>0.02</v>
      </c>
      <c r="L329" s="222">
        <v>0.17899999999999999</v>
      </c>
      <c r="M329" s="223">
        <v>2.8000000000000001E-2</v>
      </c>
    </row>
    <row r="330" spans="2:13" s="4" customFormat="1" ht="15" x14ac:dyDescent="0.25">
      <c r="B330" s="758" t="s">
        <v>183</v>
      </c>
      <c r="C330" s="758"/>
      <c r="D330" s="758"/>
      <c r="E330" s="758"/>
      <c r="F330" s="758"/>
      <c r="G330" s="759"/>
      <c r="H330" s="222">
        <v>1.2999999999999999E-2</v>
      </c>
      <c r="I330" s="222">
        <v>0.65200000000000002</v>
      </c>
      <c r="J330" s="222">
        <v>0</v>
      </c>
      <c r="K330" s="222">
        <v>6.5000000000000002E-2</v>
      </c>
      <c r="L330" s="222">
        <v>0.24199999999999999</v>
      </c>
      <c r="M330" s="223">
        <v>2.7E-2</v>
      </c>
    </row>
    <row r="331" spans="2:13" s="4" customFormat="1" ht="15" x14ac:dyDescent="0.25">
      <c r="B331" s="758" t="s">
        <v>193</v>
      </c>
      <c r="C331" s="758"/>
      <c r="D331" s="758"/>
      <c r="E331" s="758"/>
      <c r="F331" s="758"/>
      <c r="G331" s="759"/>
      <c r="H331" s="222">
        <v>1.6E-2</v>
      </c>
      <c r="I331" s="222">
        <v>0.64500000000000002</v>
      </c>
      <c r="J331" s="222">
        <v>2E-3</v>
      </c>
      <c r="K331" s="222">
        <v>4.7E-2</v>
      </c>
      <c r="L331" s="222">
        <v>0.25800000000000001</v>
      </c>
      <c r="M331" s="223">
        <v>3.2000000000000001E-2</v>
      </c>
    </row>
    <row r="332" spans="2:13" s="4" customFormat="1" ht="15" x14ac:dyDescent="0.25">
      <c r="B332" s="758" t="s">
        <v>184</v>
      </c>
      <c r="C332" s="758"/>
      <c r="D332" s="758"/>
      <c r="E332" s="758"/>
      <c r="F332" s="758"/>
      <c r="G332" s="759"/>
      <c r="H332" s="222">
        <v>1.7999999999999999E-2</v>
      </c>
      <c r="I332" s="222">
        <v>0.50600000000000001</v>
      </c>
      <c r="J332" s="222">
        <v>2E-3</v>
      </c>
      <c r="K332" s="222">
        <v>0.111</v>
      </c>
      <c r="L332" s="222">
        <v>0.34699999999999998</v>
      </c>
      <c r="M332" s="223">
        <v>1.4999999999999999E-2</v>
      </c>
    </row>
    <row r="333" spans="2:13" s="4" customFormat="1" ht="15" x14ac:dyDescent="0.25">
      <c r="B333" s="758" t="s">
        <v>185</v>
      </c>
      <c r="C333" s="758"/>
      <c r="D333" s="758"/>
      <c r="E333" s="758"/>
      <c r="F333" s="758"/>
      <c r="G333" s="759"/>
      <c r="H333" s="222">
        <v>1.6E-2</v>
      </c>
      <c r="I333" s="222">
        <v>0.45</v>
      </c>
      <c r="J333" s="222">
        <v>7.0000000000000001E-3</v>
      </c>
      <c r="K333" s="222">
        <v>9.8000000000000004E-2</v>
      </c>
      <c r="L333" s="222">
        <v>0.36699999999999999</v>
      </c>
      <c r="M333" s="223">
        <v>6.2E-2</v>
      </c>
    </row>
    <row r="334" spans="2:13" s="4" customFormat="1" ht="15" x14ac:dyDescent="0.25">
      <c r="B334" s="758" t="s">
        <v>186</v>
      </c>
      <c r="C334" s="758"/>
      <c r="D334" s="758"/>
      <c r="E334" s="758"/>
      <c r="F334" s="758"/>
      <c r="G334" s="759"/>
      <c r="H334" s="222">
        <v>1.2999999999999999E-2</v>
      </c>
      <c r="I334" s="222">
        <v>0.34599999999999997</v>
      </c>
      <c r="J334" s="222">
        <v>4.0000000000000001E-3</v>
      </c>
      <c r="K334" s="222">
        <v>0.17699999999999999</v>
      </c>
      <c r="L334" s="222">
        <v>0.43</v>
      </c>
      <c r="M334" s="223">
        <v>3.1E-2</v>
      </c>
    </row>
    <row r="335" spans="2:13" s="4" customFormat="1" ht="15" x14ac:dyDescent="0.25">
      <c r="B335" s="758" t="s">
        <v>188</v>
      </c>
      <c r="C335" s="758"/>
      <c r="D335" s="758"/>
      <c r="E335" s="758"/>
      <c r="F335" s="758"/>
      <c r="G335" s="759"/>
      <c r="H335" s="222">
        <v>1.9E-2</v>
      </c>
      <c r="I335" s="222">
        <v>0.26900000000000002</v>
      </c>
      <c r="J335" s="222">
        <v>0</v>
      </c>
      <c r="K335" s="222">
        <v>0.20799999999999999</v>
      </c>
      <c r="L335" s="222">
        <v>0.46100000000000002</v>
      </c>
      <c r="M335" s="223">
        <v>4.2000000000000003E-2</v>
      </c>
    </row>
    <row r="336" spans="2:13" s="4" customFormat="1" ht="15" x14ac:dyDescent="0.25">
      <c r="B336" s="758" t="s">
        <v>189</v>
      </c>
      <c r="C336" s="758"/>
      <c r="D336" s="758"/>
      <c r="E336" s="758"/>
      <c r="F336" s="758"/>
      <c r="G336" s="759"/>
      <c r="H336" s="222">
        <v>1.2999999999999999E-2</v>
      </c>
      <c r="I336" s="222">
        <v>0.36799999999999999</v>
      </c>
      <c r="J336" s="222">
        <v>3.0000000000000001E-3</v>
      </c>
      <c r="K336" s="222">
        <v>0.21199999999999999</v>
      </c>
      <c r="L336" s="222">
        <v>0.40200000000000002</v>
      </c>
      <c r="M336" s="223">
        <v>3.0000000000000001E-3</v>
      </c>
    </row>
    <row r="337" spans="2:13" s="4" customFormat="1" ht="15" x14ac:dyDescent="0.25">
      <c r="B337" s="758" t="s">
        <v>195</v>
      </c>
      <c r="C337" s="758"/>
      <c r="D337" s="758"/>
      <c r="E337" s="758"/>
      <c r="F337" s="758"/>
      <c r="G337" s="759"/>
      <c r="H337" s="222">
        <v>2.1000000000000001E-2</v>
      </c>
      <c r="I337" s="222">
        <v>0.81299999999999994</v>
      </c>
      <c r="J337" s="222">
        <v>0</v>
      </c>
      <c r="K337" s="222">
        <v>6.3E-2</v>
      </c>
      <c r="L337" s="222">
        <v>0.104</v>
      </c>
      <c r="M337" s="223">
        <v>0</v>
      </c>
    </row>
    <row r="338" spans="2:13" s="4" customFormat="1" ht="15" x14ac:dyDescent="0.25">
      <c r="B338" s="764" t="s">
        <v>156</v>
      </c>
      <c r="C338" s="764"/>
      <c r="D338" s="764"/>
      <c r="E338" s="764"/>
      <c r="F338" s="764"/>
      <c r="G338" s="765"/>
      <c r="H338" s="224">
        <v>1.4E-2</v>
      </c>
      <c r="I338" s="224">
        <v>0.41199999999999998</v>
      </c>
      <c r="J338" s="224">
        <v>3.0000000000000001E-3</v>
      </c>
      <c r="K338" s="224">
        <v>0.151</v>
      </c>
      <c r="L338" s="224">
        <v>0.39200000000000002</v>
      </c>
      <c r="M338" s="225">
        <v>2.8000000000000001E-2</v>
      </c>
    </row>
    <row r="339" spans="2:13" s="4" customFormat="1" ht="15" customHeight="1" x14ac:dyDescent="0.25">
      <c r="B339" s="768" t="s">
        <v>1057</v>
      </c>
      <c r="C339" s="768"/>
      <c r="D339" s="768"/>
      <c r="E339" s="768"/>
      <c r="F339" s="768"/>
      <c r="G339" s="768"/>
      <c r="H339" s="768"/>
      <c r="I339" s="768"/>
      <c r="J339" s="768"/>
      <c r="K339" s="768"/>
      <c r="L339" s="768"/>
      <c r="M339" s="768"/>
    </row>
    <row r="340" spans="2:13" s="4" customFormat="1" ht="15" x14ac:dyDescent="0.25">
      <c r="B340" s="770"/>
      <c r="C340" s="770"/>
      <c r="D340" s="770"/>
      <c r="E340" s="770"/>
      <c r="F340" s="770"/>
      <c r="G340" s="770"/>
      <c r="H340" s="770"/>
      <c r="I340" s="770"/>
      <c r="J340" s="770"/>
      <c r="K340" s="770"/>
      <c r="L340" s="770"/>
      <c r="M340" s="770"/>
    </row>
    <row r="341" spans="2:13" s="4" customFormat="1" ht="15" x14ac:dyDescent="0.25">
      <c r="B341" s="1"/>
      <c r="C341" s="1"/>
      <c r="D341" s="1"/>
      <c r="E341" s="1"/>
      <c r="F341" s="1"/>
      <c r="G341" s="1"/>
      <c r="H341" s="1"/>
      <c r="I341" s="1"/>
      <c r="J341" s="1"/>
      <c r="K341" s="1"/>
      <c r="L341" s="1"/>
      <c r="M341" s="1"/>
    </row>
    <row r="342" spans="2:13" s="4" customFormat="1" ht="15" customHeight="1" x14ac:dyDescent="0.25">
      <c r="B342" s="738" t="s">
        <v>657</v>
      </c>
      <c r="C342" s="738"/>
      <c r="D342" s="738"/>
      <c r="E342" s="738"/>
      <c r="F342" s="738"/>
      <c r="G342" s="739"/>
      <c r="H342" s="822" t="s">
        <v>650</v>
      </c>
      <c r="I342" s="822" t="s">
        <v>651</v>
      </c>
      <c r="J342" s="822" t="s">
        <v>652</v>
      </c>
      <c r="K342" s="822" t="s">
        <v>653</v>
      </c>
      <c r="L342" s="822" t="s">
        <v>654</v>
      </c>
      <c r="M342" s="824" t="s">
        <v>655</v>
      </c>
    </row>
    <row r="343" spans="2:13" s="4" customFormat="1" ht="15.5" thickBot="1" x14ac:dyDescent="0.3">
      <c r="B343" s="740"/>
      <c r="C343" s="740"/>
      <c r="D343" s="740"/>
      <c r="E343" s="740"/>
      <c r="F343" s="740"/>
      <c r="G343" s="741"/>
      <c r="H343" s="823"/>
      <c r="I343" s="823"/>
      <c r="J343" s="823"/>
      <c r="K343" s="823"/>
      <c r="L343" s="823"/>
      <c r="M343" s="825"/>
    </row>
    <row r="344" spans="2:13" s="4" customFormat="1" ht="15.5" thickTop="1" x14ac:dyDescent="0.25">
      <c r="B344" s="746" t="s">
        <v>180</v>
      </c>
      <c r="C344" s="746"/>
      <c r="D344" s="746"/>
      <c r="E344" s="746"/>
      <c r="F344" s="746"/>
      <c r="G344" s="747"/>
      <c r="H344" s="311">
        <v>0</v>
      </c>
      <c r="I344" s="311">
        <v>0.9375</v>
      </c>
      <c r="J344" s="311">
        <v>0</v>
      </c>
      <c r="K344" s="311">
        <v>3.125E-2</v>
      </c>
      <c r="L344" s="311">
        <v>3.125E-2</v>
      </c>
      <c r="M344" s="312">
        <v>0</v>
      </c>
    </row>
    <row r="345" spans="2:13" s="4" customFormat="1" ht="15" x14ac:dyDescent="0.25">
      <c r="B345" s="758" t="s">
        <v>181</v>
      </c>
      <c r="C345" s="758"/>
      <c r="D345" s="758"/>
      <c r="E345" s="758"/>
      <c r="F345" s="758"/>
      <c r="G345" s="759"/>
      <c r="H345" s="222">
        <v>9.8619329388560158E-3</v>
      </c>
      <c r="I345" s="222">
        <v>0.6357659434582511</v>
      </c>
      <c r="J345" s="222">
        <v>2.6298487836949377E-3</v>
      </c>
      <c r="K345" s="222">
        <v>6.443129520052597E-2</v>
      </c>
      <c r="L345" s="222">
        <v>0.27021696252465482</v>
      </c>
      <c r="M345" s="223">
        <v>1.7094017094017096E-2</v>
      </c>
    </row>
    <row r="346" spans="2:13" s="4" customFormat="1" ht="15" x14ac:dyDescent="0.25">
      <c r="B346" s="758" t="s">
        <v>182</v>
      </c>
      <c r="C346" s="758"/>
      <c r="D346" s="758"/>
      <c r="E346" s="758"/>
      <c r="F346" s="758"/>
      <c r="G346" s="759"/>
      <c r="H346" s="222">
        <v>2.4793388429752067E-2</v>
      </c>
      <c r="I346" s="222">
        <v>0.73553719008264462</v>
      </c>
      <c r="J346" s="222">
        <v>0</v>
      </c>
      <c r="K346" s="222">
        <v>3.0303030303030304E-2</v>
      </c>
      <c r="L346" s="222">
        <v>0.16528925619834711</v>
      </c>
      <c r="M346" s="223">
        <v>4.4077134986225897E-2</v>
      </c>
    </row>
    <row r="347" spans="2:13" s="4" customFormat="1" ht="15" x14ac:dyDescent="0.25">
      <c r="B347" s="758" t="s">
        <v>183</v>
      </c>
      <c r="C347" s="758"/>
      <c r="D347" s="758"/>
      <c r="E347" s="758"/>
      <c r="F347" s="758"/>
      <c r="G347" s="759"/>
      <c r="H347" s="222">
        <v>1.3986013986013986E-2</v>
      </c>
      <c r="I347" s="222">
        <v>0.63536463536463539</v>
      </c>
      <c r="J347" s="222">
        <v>0</v>
      </c>
      <c r="K347" s="222">
        <v>6.2937062937062943E-2</v>
      </c>
      <c r="L347" s="222">
        <v>0.25774225774225773</v>
      </c>
      <c r="M347" s="223">
        <v>2.9970029970029972E-2</v>
      </c>
    </row>
    <row r="348" spans="2:13" s="4" customFormat="1" ht="15" x14ac:dyDescent="0.25">
      <c r="B348" s="758" t="s">
        <v>193</v>
      </c>
      <c r="C348" s="758"/>
      <c r="D348" s="758"/>
      <c r="E348" s="758"/>
      <c r="F348" s="758"/>
      <c r="G348" s="759"/>
      <c r="H348" s="222">
        <v>1.6294508147254073E-2</v>
      </c>
      <c r="I348" s="222">
        <v>0.62643331321665663</v>
      </c>
      <c r="J348" s="222">
        <v>1.2070006035003018E-3</v>
      </c>
      <c r="K348" s="222">
        <v>5.431502715751358E-2</v>
      </c>
      <c r="L348" s="222">
        <v>0.26916113458056729</v>
      </c>
      <c r="M348" s="223">
        <v>3.2589016294508145E-2</v>
      </c>
    </row>
    <row r="349" spans="2:13" s="4" customFormat="1" ht="15" x14ac:dyDescent="0.25">
      <c r="B349" s="758" t="s">
        <v>184</v>
      </c>
      <c r="C349" s="758"/>
      <c r="D349" s="758"/>
      <c r="E349" s="758"/>
      <c r="F349" s="758"/>
      <c r="G349" s="759"/>
      <c r="H349" s="222">
        <v>1.5306122448979591E-2</v>
      </c>
      <c r="I349" s="222">
        <v>0.48639455782312924</v>
      </c>
      <c r="J349" s="222">
        <v>1.984126984126984E-3</v>
      </c>
      <c r="K349" s="222">
        <v>0.11734693877551021</v>
      </c>
      <c r="L349" s="222">
        <v>0.36224489795918369</v>
      </c>
      <c r="M349" s="223">
        <v>1.6723356009070295E-2</v>
      </c>
    </row>
    <row r="350" spans="2:13" s="4" customFormat="1" ht="15" x14ac:dyDescent="0.25">
      <c r="B350" s="758" t="s">
        <v>185</v>
      </c>
      <c r="C350" s="758"/>
      <c r="D350" s="758"/>
      <c r="E350" s="758"/>
      <c r="F350" s="758"/>
      <c r="G350" s="759"/>
      <c r="H350" s="222">
        <v>1.2629161882893225E-2</v>
      </c>
      <c r="I350" s="222">
        <v>0.4362801377726751</v>
      </c>
      <c r="J350" s="222">
        <v>3.4443168771526979E-3</v>
      </c>
      <c r="K350" s="222">
        <v>0.10218140068886337</v>
      </c>
      <c r="L350" s="222">
        <v>0.39954075774971298</v>
      </c>
      <c r="M350" s="223">
        <v>4.5924225028702644E-2</v>
      </c>
    </row>
    <row r="351" spans="2:13" s="4" customFormat="1" ht="15" x14ac:dyDescent="0.25">
      <c r="B351" s="758" t="s">
        <v>186</v>
      </c>
      <c r="C351" s="758"/>
      <c r="D351" s="758"/>
      <c r="E351" s="758"/>
      <c r="F351" s="758"/>
      <c r="G351" s="759"/>
      <c r="H351" s="222">
        <v>1.3214625678929391E-2</v>
      </c>
      <c r="I351" s="222">
        <v>0.33943669858334735</v>
      </c>
      <c r="J351" s="222">
        <v>3.4156447729436139E-3</v>
      </c>
      <c r="K351" s="222">
        <v>0.17710958060361723</v>
      </c>
      <c r="L351" s="222">
        <v>0.43289097933814885</v>
      </c>
      <c r="M351" s="223">
        <v>3.3932471023013604E-2</v>
      </c>
    </row>
    <row r="352" spans="2:13" s="4" customFormat="1" ht="15" x14ac:dyDescent="0.25">
      <c r="B352" s="758" t="s">
        <v>188</v>
      </c>
      <c r="C352" s="758"/>
      <c r="D352" s="758"/>
      <c r="E352" s="758"/>
      <c r="F352" s="758"/>
      <c r="G352" s="759"/>
      <c r="H352" s="222">
        <v>1.9097222222222224E-2</v>
      </c>
      <c r="I352" s="222">
        <v>0.27256944444444442</v>
      </c>
      <c r="J352" s="222">
        <v>0</v>
      </c>
      <c r="K352" s="222">
        <v>0.24479166666666666</v>
      </c>
      <c r="L352" s="222">
        <v>0.46006944444444442</v>
      </c>
      <c r="M352" s="223">
        <v>3.472222222222222E-3</v>
      </c>
    </row>
    <row r="353" spans="1:13" s="4" customFormat="1" ht="15" x14ac:dyDescent="0.25">
      <c r="B353" s="758" t="s">
        <v>189</v>
      </c>
      <c r="C353" s="758"/>
      <c r="D353" s="758"/>
      <c r="E353" s="758"/>
      <c r="F353" s="758"/>
      <c r="G353" s="759"/>
      <c r="H353" s="222">
        <v>1.2925969447708578E-2</v>
      </c>
      <c r="I353" s="222">
        <v>0.38190364277320799</v>
      </c>
      <c r="J353" s="222">
        <v>2.3501762632197414E-3</v>
      </c>
      <c r="K353" s="222">
        <v>0.21034077555816685</v>
      </c>
      <c r="L353" s="222">
        <v>0.38895417156286721</v>
      </c>
      <c r="M353" s="223">
        <v>3.5252643948296123E-3</v>
      </c>
    </row>
    <row r="354" spans="1:13" s="4" customFormat="1" ht="15" x14ac:dyDescent="0.25">
      <c r="B354" s="758" t="s">
        <v>195</v>
      </c>
      <c r="C354" s="758"/>
      <c r="D354" s="758"/>
      <c r="E354" s="758"/>
      <c r="F354" s="758"/>
      <c r="G354" s="759"/>
      <c r="H354" s="222">
        <v>1.6666666666666666E-2</v>
      </c>
      <c r="I354" s="222">
        <v>0.7</v>
      </c>
      <c r="J354" s="222">
        <v>0</v>
      </c>
      <c r="K354" s="222">
        <v>6.6666666666666666E-2</v>
      </c>
      <c r="L354" s="222">
        <v>0.21666666666666667</v>
      </c>
      <c r="M354" s="223">
        <v>0</v>
      </c>
    </row>
    <row r="355" spans="1:13" s="4" customFormat="1" ht="15" x14ac:dyDescent="0.25">
      <c r="B355" s="764" t="s">
        <v>156</v>
      </c>
      <c r="C355" s="764"/>
      <c r="D355" s="764"/>
      <c r="E355" s="764"/>
      <c r="F355" s="764"/>
      <c r="G355" s="765"/>
      <c r="H355" s="224">
        <v>1.3736360747201526E-2</v>
      </c>
      <c r="I355" s="224">
        <v>0.41032522334828209</v>
      </c>
      <c r="J355" s="224">
        <v>2.7896465270666336E-3</v>
      </c>
      <c r="K355" s="224">
        <v>0.15018185670397965</v>
      </c>
      <c r="L355" s="224">
        <v>0.39344609626046118</v>
      </c>
      <c r="M355" s="225">
        <v>2.9520816413008934E-2</v>
      </c>
    </row>
    <row r="356" spans="1:13" s="4" customFormat="1" ht="15" customHeight="1" x14ac:dyDescent="0.25">
      <c r="B356" s="768" t="s">
        <v>1058</v>
      </c>
      <c r="C356" s="768"/>
      <c r="D356" s="768"/>
      <c r="E356" s="768"/>
      <c r="F356" s="768"/>
      <c r="G356" s="768"/>
      <c r="H356" s="768"/>
      <c r="I356" s="768"/>
      <c r="J356" s="768"/>
      <c r="K356" s="768"/>
      <c r="L356" s="768"/>
      <c r="M356" s="768"/>
    </row>
    <row r="357" spans="1:13" s="4" customFormat="1" ht="15" x14ac:dyDescent="0.25">
      <c r="B357" s="770"/>
      <c r="C357" s="770"/>
      <c r="D357" s="770"/>
      <c r="E357" s="770"/>
      <c r="F357" s="770"/>
      <c r="G357" s="770"/>
      <c r="H357" s="770"/>
      <c r="I357" s="770"/>
      <c r="J357" s="770"/>
      <c r="K357" s="770"/>
      <c r="L357" s="770"/>
      <c r="M357" s="770"/>
    </row>
    <row r="358" spans="1:13" s="4" customFormat="1" ht="15" x14ac:dyDescent="0.25">
      <c r="B358" s="1"/>
      <c r="C358" s="1"/>
      <c r="D358" s="1"/>
      <c r="E358" s="1"/>
      <c r="F358" s="1"/>
      <c r="G358" s="1"/>
      <c r="H358" s="1"/>
      <c r="I358" s="1"/>
      <c r="J358" s="1"/>
      <c r="K358" s="1"/>
      <c r="L358" s="1"/>
      <c r="M358" s="1"/>
    </row>
    <row r="359" spans="1:13" s="4" customFormat="1" ht="15" x14ac:dyDescent="0.25"/>
    <row r="360" spans="1:13" s="4" customFormat="1" ht="15" x14ac:dyDescent="0.25">
      <c r="A360" s="7"/>
      <c r="B360" s="7" t="s">
        <v>23</v>
      </c>
      <c r="C360" s="7"/>
      <c r="D360" s="7"/>
      <c r="E360" s="7"/>
      <c r="F360" s="7"/>
      <c r="G360" s="7"/>
      <c r="H360" s="7"/>
      <c r="I360" s="7"/>
      <c r="J360" s="7"/>
      <c r="K360" s="7"/>
      <c r="L360" s="7"/>
      <c r="M360" s="7"/>
    </row>
    <row r="361" spans="1:13" s="4" customFormat="1" ht="15" x14ac:dyDescent="0.25"/>
    <row r="362" spans="1:13" s="4" customFormat="1" ht="24.75" customHeight="1" x14ac:dyDescent="0.25">
      <c r="B362" s="738" t="s">
        <v>658</v>
      </c>
      <c r="C362" s="738"/>
      <c r="D362" s="739"/>
      <c r="E362" s="781">
        <v>2021</v>
      </c>
      <c r="F362" s="781">
        <v>2022</v>
      </c>
      <c r="G362" s="782">
        <v>2023</v>
      </c>
    </row>
    <row r="363" spans="1:13" s="4" customFormat="1" ht="15" customHeight="1" x14ac:dyDescent="0.25">
      <c r="B363" s="738"/>
      <c r="C363" s="738"/>
      <c r="D363" s="739"/>
      <c r="E363" s="781"/>
      <c r="F363" s="781"/>
      <c r="G363" s="782"/>
    </row>
    <row r="364" spans="1:13" s="4" customFormat="1" ht="15.5" thickBot="1" x14ac:dyDescent="0.3">
      <c r="B364" s="740"/>
      <c r="C364" s="740"/>
      <c r="D364" s="741"/>
      <c r="E364" s="785"/>
      <c r="F364" s="785"/>
      <c r="G364" s="787"/>
    </row>
    <row r="365" spans="1:13" s="4" customFormat="1" ht="15.5" thickTop="1" x14ac:dyDescent="0.25">
      <c r="B365" s="746" t="s">
        <v>760</v>
      </c>
      <c r="C365" s="746"/>
      <c r="D365" s="747"/>
      <c r="E365" s="381">
        <v>0.78200000000000003</v>
      </c>
      <c r="F365" s="311">
        <v>0.79900000000000004</v>
      </c>
      <c r="G365" s="562">
        <v>0.91867753327764134</v>
      </c>
    </row>
    <row r="366" spans="1:13" s="4" customFormat="1" ht="15" x14ac:dyDescent="0.25">
      <c r="B366" s="758" t="s">
        <v>181</v>
      </c>
      <c r="C366" s="758"/>
      <c r="D366" s="759"/>
      <c r="E366" s="86">
        <v>1.274</v>
      </c>
      <c r="F366" s="222">
        <v>1.2310000000000001</v>
      </c>
      <c r="G366" s="223">
        <v>1.1542138483999944</v>
      </c>
    </row>
    <row r="367" spans="1:13" s="4" customFormat="1" ht="15" x14ac:dyDescent="0.25">
      <c r="B367" s="758" t="s">
        <v>182</v>
      </c>
      <c r="C367" s="758"/>
      <c r="D367" s="759"/>
      <c r="E367" s="86">
        <v>0.94799999999999995</v>
      </c>
      <c r="F367" s="222">
        <v>0.92</v>
      </c>
      <c r="G367" s="223">
        <v>0.94840561514674315</v>
      </c>
    </row>
    <row r="368" spans="1:13" s="4" customFormat="1" ht="15" x14ac:dyDescent="0.25">
      <c r="B368" s="758" t="s">
        <v>183</v>
      </c>
      <c r="C368" s="758"/>
      <c r="D368" s="759"/>
      <c r="E368" s="86">
        <v>0.91</v>
      </c>
      <c r="F368" s="222">
        <v>0.89200000000000002</v>
      </c>
      <c r="G368" s="223">
        <v>0.89409987430671078</v>
      </c>
    </row>
    <row r="369" spans="2:7" s="4" customFormat="1" ht="15" x14ac:dyDescent="0.25">
      <c r="B369" s="758" t="s">
        <v>193</v>
      </c>
      <c r="C369" s="758"/>
      <c r="D369" s="759"/>
      <c r="E369" s="86">
        <v>0.93100000000000005</v>
      </c>
      <c r="F369" s="222">
        <v>0.91700000000000004</v>
      </c>
      <c r="G369" s="223">
        <v>0.91506158699771045</v>
      </c>
    </row>
    <row r="370" spans="2:7" s="4" customFormat="1" ht="15" x14ac:dyDescent="0.25">
      <c r="B370" s="758" t="s">
        <v>184</v>
      </c>
      <c r="C370" s="758"/>
      <c r="D370" s="759"/>
      <c r="E370" s="86">
        <v>0.82299999999999995</v>
      </c>
      <c r="F370" s="222">
        <v>0.88400000000000001</v>
      </c>
      <c r="G370" s="223">
        <v>0.87693061518779969</v>
      </c>
    </row>
    <row r="371" spans="2:7" s="4" customFormat="1" ht="15" x14ac:dyDescent="0.25">
      <c r="B371" s="758" t="s">
        <v>185</v>
      </c>
      <c r="C371" s="758"/>
      <c r="D371" s="759"/>
      <c r="E371" s="86">
        <v>0.92200000000000004</v>
      </c>
      <c r="F371" s="222">
        <v>0.91500000000000004</v>
      </c>
      <c r="G371" s="223">
        <v>0.91740710457618324</v>
      </c>
    </row>
    <row r="372" spans="2:7" s="4" customFormat="1" ht="15" x14ac:dyDescent="0.25">
      <c r="B372" s="758" t="s">
        <v>186</v>
      </c>
      <c r="C372" s="758"/>
      <c r="D372" s="759"/>
      <c r="E372" s="86">
        <v>0.86399999999999999</v>
      </c>
      <c r="F372" s="222">
        <v>0.88200000000000001</v>
      </c>
      <c r="G372" s="223">
        <v>0.8673278268450485</v>
      </c>
    </row>
    <row r="373" spans="2:7" s="4" customFormat="1" ht="15" x14ac:dyDescent="0.25">
      <c r="B373" s="758" t="s">
        <v>188</v>
      </c>
      <c r="C373" s="758"/>
      <c r="D373" s="759"/>
      <c r="E373" s="86">
        <v>1</v>
      </c>
      <c r="F373" s="222">
        <v>1.006</v>
      </c>
      <c r="G373" s="223">
        <v>1.0214188757585541</v>
      </c>
    </row>
    <row r="374" spans="2:7" s="4" customFormat="1" ht="15" x14ac:dyDescent="0.25">
      <c r="B374" s="758" t="s">
        <v>189</v>
      </c>
      <c r="C374" s="758"/>
      <c r="D374" s="759"/>
      <c r="E374" s="86">
        <v>1.032</v>
      </c>
      <c r="F374" s="222">
        <v>0.96099999999999997</v>
      </c>
      <c r="G374" s="223">
        <v>0.89397232576425856</v>
      </c>
    </row>
    <row r="375" spans="2:7" s="4" customFormat="1" ht="15" x14ac:dyDescent="0.25">
      <c r="B375" s="758" t="s">
        <v>195</v>
      </c>
      <c r="C375" s="758"/>
      <c r="D375" s="759"/>
      <c r="E375" s="222" t="s">
        <v>196</v>
      </c>
      <c r="F375" s="222">
        <v>1</v>
      </c>
      <c r="G375" s="223">
        <v>1</v>
      </c>
    </row>
    <row r="376" spans="2:7" s="4" customFormat="1" ht="15" x14ac:dyDescent="0.25">
      <c r="B376" s="764" t="s">
        <v>200</v>
      </c>
      <c r="C376" s="764"/>
      <c r="D376" s="765"/>
      <c r="E376" s="88">
        <v>1.012</v>
      </c>
      <c r="F376" s="224">
        <v>0.95199999999999996</v>
      </c>
      <c r="G376" s="225">
        <v>0.93321745716366478</v>
      </c>
    </row>
    <row r="377" spans="2:7" s="4" customFormat="1" ht="15" customHeight="1" x14ac:dyDescent="0.25">
      <c r="B377" s="768" t="s">
        <v>914</v>
      </c>
      <c r="C377" s="768"/>
      <c r="D377" s="768"/>
      <c r="E377" s="768"/>
      <c r="F377" s="768"/>
      <c r="G377" s="768"/>
    </row>
    <row r="378" spans="2:7" s="4" customFormat="1" ht="15" customHeight="1" x14ac:dyDescent="0.25">
      <c r="B378" s="769"/>
      <c r="C378" s="769"/>
      <c r="D378" s="769"/>
      <c r="E378" s="769"/>
      <c r="F378" s="769"/>
      <c r="G378" s="769"/>
    </row>
    <row r="379" spans="2:7" s="4" customFormat="1" ht="15" customHeight="1" x14ac:dyDescent="0.25">
      <c r="B379" s="769"/>
      <c r="C379" s="769"/>
      <c r="D379" s="769"/>
      <c r="E379" s="769"/>
      <c r="F379" s="769"/>
      <c r="G379" s="769"/>
    </row>
    <row r="380" spans="2:7" s="4" customFormat="1" ht="15" customHeight="1" x14ac:dyDescent="0.25">
      <c r="B380" s="769"/>
      <c r="C380" s="769"/>
      <c r="D380" s="769"/>
      <c r="E380" s="769"/>
      <c r="F380" s="769"/>
      <c r="G380" s="769"/>
    </row>
    <row r="381" spans="2:7" s="4" customFormat="1" ht="15" customHeight="1" x14ac:dyDescent="0.25">
      <c r="B381" s="769"/>
      <c r="C381" s="769"/>
      <c r="D381" s="769"/>
      <c r="E381" s="769"/>
      <c r="F381" s="769"/>
      <c r="G381" s="769"/>
    </row>
    <row r="382" spans="2:7" s="4" customFormat="1" ht="15" customHeight="1" x14ac:dyDescent="0.25">
      <c r="B382" s="769"/>
      <c r="C382" s="769"/>
      <c r="D382" s="769"/>
      <c r="E382" s="769"/>
      <c r="F382" s="769"/>
      <c r="G382" s="769"/>
    </row>
    <row r="383" spans="2:7" s="4" customFormat="1" ht="15" x14ac:dyDescent="0.25">
      <c r="B383" s="769"/>
      <c r="C383" s="769"/>
      <c r="D383" s="769"/>
      <c r="E383" s="769"/>
      <c r="F383" s="769"/>
      <c r="G383" s="769"/>
    </row>
    <row r="384" spans="2:7" s="4" customFormat="1" ht="15" x14ac:dyDescent="0.25">
      <c r="B384" s="770"/>
      <c r="C384" s="770"/>
      <c r="D384" s="770"/>
      <c r="E384" s="770"/>
      <c r="F384" s="770"/>
      <c r="G384" s="770"/>
    </row>
    <row r="385" spans="1:13" s="4" customFormat="1" ht="15" x14ac:dyDescent="0.25"/>
    <row r="386" spans="1:13" s="4" customFormat="1" ht="15" x14ac:dyDescent="0.25"/>
    <row r="387" spans="1:13" s="4" customFormat="1" ht="15" x14ac:dyDescent="0.25"/>
    <row r="388" spans="1:13" s="4" customFormat="1" ht="15" x14ac:dyDescent="0.25"/>
    <row r="389" spans="1:13" s="154" customFormat="1" ht="24.5" x14ac:dyDescent="0.25">
      <c r="B389" s="155" t="s">
        <v>519</v>
      </c>
    </row>
    <row r="390" spans="1:13" s="4" customFormat="1" ht="15" x14ac:dyDescent="0.25"/>
    <row r="391" spans="1:13" s="4" customFormat="1" ht="15" x14ac:dyDescent="0.25"/>
    <row r="392" spans="1:13" s="4" customFormat="1" ht="15" x14ac:dyDescent="0.25">
      <c r="A392" s="7"/>
      <c r="B392" s="7" t="s">
        <v>25</v>
      </c>
      <c r="C392" s="7"/>
      <c r="D392" s="7"/>
      <c r="E392" s="7"/>
      <c r="F392" s="7"/>
      <c r="G392" s="7"/>
      <c r="H392" s="7"/>
      <c r="I392" s="7"/>
      <c r="J392" s="7"/>
      <c r="K392" s="7"/>
      <c r="L392" s="7"/>
      <c r="M392" s="7"/>
    </row>
    <row r="393" spans="1:13" s="4" customFormat="1" ht="15" x14ac:dyDescent="0.25"/>
    <row r="394" spans="1:13" s="4" customFormat="1" ht="15" customHeight="1" x14ac:dyDescent="0.25">
      <c r="B394" s="735" t="s">
        <v>918</v>
      </c>
      <c r="C394" s="735"/>
      <c r="D394" s="735"/>
      <c r="E394" s="735"/>
      <c r="F394" s="735"/>
      <c r="G394" s="735"/>
      <c r="H394" s="735"/>
      <c r="I394" s="735"/>
      <c r="J394" s="735"/>
      <c r="K394" s="735"/>
      <c r="L394" s="735"/>
      <c r="M394" s="735"/>
    </row>
    <row r="395" spans="1:13" s="4" customFormat="1" ht="15" x14ac:dyDescent="0.25">
      <c r="B395" s="735"/>
      <c r="C395" s="735"/>
      <c r="D395" s="735"/>
      <c r="E395" s="735"/>
      <c r="F395" s="735"/>
      <c r="G395" s="735"/>
      <c r="H395" s="735"/>
      <c r="I395" s="735"/>
      <c r="J395" s="735"/>
      <c r="K395" s="735"/>
      <c r="L395" s="735"/>
      <c r="M395" s="735"/>
    </row>
    <row r="396" spans="1:13" s="4" customFormat="1" ht="15" x14ac:dyDescent="0.25"/>
    <row r="397" spans="1:13" s="4" customFormat="1" ht="15" x14ac:dyDescent="0.25"/>
    <row r="398" spans="1:13" s="4" customFormat="1" ht="15" x14ac:dyDescent="0.25"/>
    <row r="399" spans="1:13" s="4" customFormat="1" ht="15" x14ac:dyDescent="0.25"/>
    <row r="400" spans="1:13" s="154" customFormat="1" ht="24.5" x14ac:dyDescent="0.25">
      <c r="B400" s="155" t="s">
        <v>29</v>
      </c>
    </row>
    <row r="401" spans="1:17" s="4" customFormat="1" ht="15" x14ac:dyDescent="0.25"/>
    <row r="402" spans="1:17" s="4" customFormat="1" ht="15" x14ac:dyDescent="0.25"/>
    <row r="403" spans="1:17" s="4" customFormat="1" ht="15" x14ac:dyDescent="0.25">
      <c r="A403" s="7"/>
      <c r="B403" s="7" t="s">
        <v>30</v>
      </c>
      <c r="C403" s="7"/>
      <c r="D403" s="7"/>
      <c r="E403" s="7"/>
      <c r="F403" s="7"/>
      <c r="G403" s="7"/>
      <c r="H403" s="7"/>
      <c r="I403" s="7"/>
      <c r="J403" s="7"/>
      <c r="K403" s="7"/>
      <c r="L403" s="7"/>
      <c r="M403" s="7"/>
    </row>
    <row r="404" spans="1:17" s="4" customFormat="1" ht="15" x14ac:dyDescent="0.25"/>
    <row r="405" spans="1:17" s="4" customFormat="1" ht="15" customHeight="1" x14ac:dyDescent="0.25">
      <c r="B405" s="738" t="s">
        <v>659</v>
      </c>
      <c r="C405" s="738"/>
      <c r="D405" s="739"/>
      <c r="E405" s="781">
        <v>2021</v>
      </c>
      <c r="F405" s="781"/>
      <c r="G405" s="781"/>
      <c r="H405" s="781">
        <v>2022</v>
      </c>
      <c r="I405" s="781"/>
      <c r="J405" s="781"/>
      <c r="K405" s="781">
        <v>2023</v>
      </c>
      <c r="L405" s="781"/>
      <c r="M405" s="782"/>
    </row>
    <row r="406" spans="1:17" s="4" customFormat="1" ht="15" x14ac:dyDescent="0.25">
      <c r="B406" s="738"/>
      <c r="C406" s="738"/>
      <c r="D406" s="739"/>
      <c r="E406" s="813" t="s">
        <v>218</v>
      </c>
      <c r="F406" s="815" t="s">
        <v>219</v>
      </c>
      <c r="G406" s="811" t="s">
        <v>200</v>
      </c>
      <c r="H406" s="813" t="s">
        <v>218</v>
      </c>
      <c r="I406" s="815" t="s">
        <v>219</v>
      </c>
      <c r="J406" s="811" t="s">
        <v>200</v>
      </c>
      <c r="K406" s="813" t="s">
        <v>218</v>
      </c>
      <c r="L406" s="815" t="s">
        <v>219</v>
      </c>
      <c r="M406" s="817" t="s">
        <v>200</v>
      </c>
    </row>
    <row r="407" spans="1:17" s="4" customFormat="1" ht="15.5" thickBot="1" x14ac:dyDescent="0.3">
      <c r="B407" s="740"/>
      <c r="C407" s="740"/>
      <c r="D407" s="741"/>
      <c r="E407" s="814"/>
      <c r="F407" s="816"/>
      <c r="G407" s="812"/>
      <c r="H407" s="814"/>
      <c r="I407" s="816"/>
      <c r="J407" s="812"/>
      <c r="K407" s="814"/>
      <c r="L407" s="816"/>
      <c r="M407" s="818"/>
    </row>
    <row r="408" spans="1:17" s="4" customFormat="1" ht="15.75" customHeight="1" thickTop="1" x14ac:dyDescent="0.25">
      <c r="B408" s="871" t="s">
        <v>221</v>
      </c>
      <c r="C408" s="871"/>
      <c r="D408" s="872"/>
      <c r="E408" s="131">
        <v>43592372</v>
      </c>
      <c r="F408" s="125">
        <v>31431803</v>
      </c>
      <c r="G408" s="393">
        <v>75024175</v>
      </c>
      <c r="H408" s="131">
        <v>46614362</v>
      </c>
      <c r="I408" s="125">
        <v>34816909</v>
      </c>
      <c r="J408" s="393">
        <v>81431271</v>
      </c>
      <c r="K408" s="131">
        <v>51189826</v>
      </c>
      <c r="L408" s="125">
        <v>45662985</v>
      </c>
      <c r="M408" s="344">
        <v>96852811</v>
      </c>
      <c r="O408" s="495"/>
      <c r="P408" s="495"/>
      <c r="Q408" s="495"/>
    </row>
    <row r="409" spans="1:17" s="4" customFormat="1" ht="15" x14ac:dyDescent="0.25">
      <c r="B409" s="771" t="s">
        <v>222</v>
      </c>
      <c r="C409" s="771"/>
      <c r="D409" s="772"/>
      <c r="E409" s="773">
        <v>113</v>
      </c>
      <c r="F409" s="774">
        <v>67</v>
      </c>
      <c r="G409" s="775">
        <v>180</v>
      </c>
      <c r="H409" s="773">
        <v>89</v>
      </c>
      <c r="I409" s="774">
        <v>57</v>
      </c>
      <c r="J409" s="775">
        <v>146</v>
      </c>
      <c r="K409" s="773">
        <v>105</v>
      </c>
      <c r="L409" s="774">
        <v>68</v>
      </c>
      <c r="M409" s="826">
        <v>173</v>
      </c>
      <c r="O409" s="495"/>
      <c r="P409" s="495"/>
      <c r="Q409" s="495"/>
    </row>
    <row r="410" spans="1:17" s="4" customFormat="1" ht="15" x14ac:dyDescent="0.25">
      <c r="B410" s="771"/>
      <c r="C410" s="771"/>
      <c r="D410" s="772"/>
      <c r="E410" s="773"/>
      <c r="F410" s="774"/>
      <c r="G410" s="775"/>
      <c r="H410" s="773"/>
      <c r="I410" s="774"/>
      <c r="J410" s="775"/>
      <c r="K410" s="773"/>
      <c r="L410" s="774"/>
      <c r="M410" s="826"/>
    </row>
    <row r="411" spans="1:17" s="4" customFormat="1" ht="15" x14ac:dyDescent="0.25">
      <c r="B411" s="771" t="s">
        <v>223</v>
      </c>
      <c r="C411" s="771"/>
      <c r="D411" s="772"/>
      <c r="E411" s="773">
        <v>4</v>
      </c>
      <c r="F411" s="774">
        <v>8</v>
      </c>
      <c r="G411" s="775">
        <v>12</v>
      </c>
      <c r="H411" s="773">
        <v>11</v>
      </c>
      <c r="I411" s="774">
        <v>6</v>
      </c>
      <c r="J411" s="775">
        <v>17</v>
      </c>
      <c r="K411" s="773">
        <v>10</v>
      </c>
      <c r="L411" s="774">
        <v>8</v>
      </c>
      <c r="M411" s="826">
        <v>18</v>
      </c>
      <c r="O411" s="495"/>
      <c r="P411" s="495"/>
      <c r="Q411" s="495"/>
    </row>
    <row r="412" spans="1:17" s="4" customFormat="1" ht="15" x14ac:dyDescent="0.25">
      <c r="B412" s="771"/>
      <c r="C412" s="771"/>
      <c r="D412" s="772"/>
      <c r="E412" s="773"/>
      <c r="F412" s="774"/>
      <c r="G412" s="775"/>
      <c r="H412" s="773"/>
      <c r="I412" s="774"/>
      <c r="J412" s="775"/>
      <c r="K412" s="773"/>
      <c r="L412" s="774"/>
      <c r="M412" s="826"/>
    </row>
    <row r="413" spans="1:17" s="4" customFormat="1" ht="15" x14ac:dyDescent="0.25">
      <c r="B413" s="771" t="s">
        <v>227</v>
      </c>
      <c r="C413" s="771"/>
      <c r="D413" s="772"/>
      <c r="E413" s="132">
        <v>0</v>
      </c>
      <c r="F413" s="127">
        <v>2</v>
      </c>
      <c r="G413" s="392">
        <v>2</v>
      </c>
      <c r="H413" s="132">
        <v>3</v>
      </c>
      <c r="I413" s="127">
        <v>1</v>
      </c>
      <c r="J413" s="392">
        <v>4</v>
      </c>
      <c r="K413" s="132">
        <v>3</v>
      </c>
      <c r="L413" s="127">
        <v>3</v>
      </c>
      <c r="M413" s="345">
        <v>6</v>
      </c>
      <c r="O413" s="495"/>
      <c r="P413" s="495"/>
      <c r="Q413" s="495"/>
    </row>
    <row r="414" spans="1:17" s="4" customFormat="1" ht="15" x14ac:dyDescent="0.25">
      <c r="B414" s="771" t="s">
        <v>224</v>
      </c>
      <c r="C414" s="771"/>
      <c r="D414" s="772"/>
      <c r="E414" s="773">
        <v>2541</v>
      </c>
      <c r="F414" s="774">
        <v>14633</v>
      </c>
      <c r="G414" s="775">
        <v>17174</v>
      </c>
      <c r="H414" s="773">
        <v>24827</v>
      </c>
      <c r="I414" s="774">
        <v>8837</v>
      </c>
      <c r="J414" s="778">
        <v>33664</v>
      </c>
      <c r="K414" s="773">
        <v>20085</v>
      </c>
      <c r="L414" s="774">
        <v>20731</v>
      </c>
      <c r="M414" s="776">
        <v>40816</v>
      </c>
      <c r="O414" s="495"/>
      <c r="P414" s="495"/>
      <c r="Q414" s="495"/>
    </row>
    <row r="415" spans="1:17" s="4" customFormat="1" ht="15" x14ac:dyDescent="0.25">
      <c r="B415" s="771"/>
      <c r="C415" s="771"/>
      <c r="D415" s="772"/>
      <c r="E415" s="773"/>
      <c r="F415" s="774"/>
      <c r="G415" s="775"/>
      <c r="H415" s="773"/>
      <c r="I415" s="774"/>
      <c r="J415" s="779"/>
      <c r="K415" s="773"/>
      <c r="L415" s="774"/>
      <c r="M415" s="777"/>
    </row>
    <row r="416" spans="1:17" s="4" customFormat="1" ht="15" x14ac:dyDescent="0.25">
      <c r="B416" s="771" t="s">
        <v>225</v>
      </c>
      <c r="C416" s="771"/>
      <c r="D416" s="772"/>
      <c r="E416" s="827">
        <v>0.52</v>
      </c>
      <c r="F416" s="828">
        <v>0.43</v>
      </c>
      <c r="G416" s="874">
        <v>0.48</v>
      </c>
      <c r="H416" s="827">
        <v>0.38</v>
      </c>
      <c r="I416" s="828">
        <v>0.33</v>
      </c>
      <c r="J416" s="874">
        <v>0.36</v>
      </c>
      <c r="K416" s="827">
        <f>K409/K408*200000</f>
        <v>0.41023776873162254</v>
      </c>
      <c r="L416" s="828">
        <f>L409/L408*200000</f>
        <v>0.29783423050420377</v>
      </c>
      <c r="M416" s="873">
        <f>M409/M408*200000</f>
        <v>0.35724311605163428</v>
      </c>
      <c r="O416" s="495"/>
      <c r="P416" s="495"/>
      <c r="Q416" s="495"/>
    </row>
    <row r="417" spans="1:17" s="4" customFormat="1" ht="15" x14ac:dyDescent="0.25">
      <c r="B417" s="771"/>
      <c r="C417" s="771"/>
      <c r="D417" s="772"/>
      <c r="E417" s="827"/>
      <c r="F417" s="828"/>
      <c r="G417" s="874"/>
      <c r="H417" s="827"/>
      <c r="I417" s="828"/>
      <c r="J417" s="874"/>
      <c r="K417" s="827"/>
      <c r="L417" s="828"/>
      <c r="M417" s="873"/>
    </row>
    <row r="418" spans="1:17" s="4" customFormat="1" ht="15" x14ac:dyDescent="0.25">
      <c r="B418" s="771" t="s">
        <v>226</v>
      </c>
      <c r="C418" s="771"/>
      <c r="D418" s="772"/>
      <c r="E418" s="827">
        <v>0.02</v>
      </c>
      <c r="F418" s="828">
        <v>0.05</v>
      </c>
      <c r="G418" s="874">
        <v>0.03</v>
      </c>
      <c r="H418" s="827">
        <v>0.05</v>
      </c>
      <c r="I418" s="828">
        <v>0.03</v>
      </c>
      <c r="J418" s="874">
        <v>0.04</v>
      </c>
      <c r="K418" s="827">
        <f>K411/K408*200000</f>
        <v>3.9070263688725959E-2</v>
      </c>
      <c r="L418" s="828">
        <f>L411/L408*200000</f>
        <v>3.5039321235788685E-2</v>
      </c>
      <c r="M418" s="873">
        <f>M411/M408*200000</f>
        <v>3.7169803982250962E-2</v>
      </c>
      <c r="O418" s="495"/>
      <c r="P418" s="495"/>
      <c r="Q418" s="495"/>
    </row>
    <row r="419" spans="1:17" s="4" customFormat="1" ht="15" x14ac:dyDescent="0.25">
      <c r="B419" s="771"/>
      <c r="C419" s="771"/>
      <c r="D419" s="772"/>
      <c r="E419" s="827"/>
      <c r="F419" s="828"/>
      <c r="G419" s="874"/>
      <c r="H419" s="827"/>
      <c r="I419" s="828"/>
      <c r="J419" s="874"/>
      <c r="K419" s="827"/>
      <c r="L419" s="828"/>
      <c r="M419" s="873"/>
    </row>
    <row r="420" spans="1:17" s="4" customFormat="1" ht="15" x14ac:dyDescent="0.25">
      <c r="B420" s="771" t="s">
        <v>228</v>
      </c>
      <c r="C420" s="771"/>
      <c r="D420" s="772"/>
      <c r="E420" s="133">
        <v>0</v>
      </c>
      <c r="F420" s="129">
        <v>0.01</v>
      </c>
      <c r="G420" s="391">
        <v>0.01</v>
      </c>
      <c r="H420" s="133">
        <v>0.01</v>
      </c>
      <c r="I420" s="129">
        <v>0.01</v>
      </c>
      <c r="J420" s="391">
        <v>0.01</v>
      </c>
      <c r="K420" s="133">
        <f>K413/K408*200000</f>
        <v>1.1721079106617788E-2</v>
      </c>
      <c r="L420" s="129">
        <f>L413/L408*200000</f>
        <v>1.3139745463420756E-2</v>
      </c>
      <c r="M420" s="346">
        <f>M413/M408*200000</f>
        <v>1.2389934660750323E-2</v>
      </c>
      <c r="O420" s="495"/>
      <c r="P420" s="495"/>
      <c r="Q420" s="495"/>
    </row>
    <row r="421" spans="1:17" s="4" customFormat="1" ht="15" x14ac:dyDescent="0.25">
      <c r="B421" s="863" t="s">
        <v>229</v>
      </c>
      <c r="C421" s="863"/>
      <c r="D421" s="864"/>
      <c r="E421" s="134">
        <v>12</v>
      </c>
      <c r="F421" s="135">
        <v>93</v>
      </c>
      <c r="G421" s="388">
        <v>46</v>
      </c>
      <c r="H421" s="134">
        <v>107</v>
      </c>
      <c r="I421" s="135">
        <v>51</v>
      </c>
      <c r="J421" s="388">
        <v>83</v>
      </c>
      <c r="K421" s="134">
        <f>K414/K408*200000</f>
        <v>78.47262461880608</v>
      </c>
      <c r="L421" s="135">
        <f>L414/L408*200000</f>
        <v>90.800021067391896</v>
      </c>
      <c r="M421" s="347">
        <f>M414/M408*200000</f>
        <v>84.284595518864194</v>
      </c>
      <c r="O421" s="495"/>
      <c r="P421" s="495"/>
      <c r="Q421" s="495"/>
    </row>
    <row r="422" spans="1:17" s="4" customFormat="1" ht="15" customHeight="1" x14ac:dyDescent="0.25">
      <c r="B422" s="768" t="s">
        <v>838</v>
      </c>
      <c r="C422" s="768"/>
      <c r="D422" s="768"/>
      <c r="E422" s="768"/>
      <c r="F422" s="768"/>
      <c r="G422" s="768"/>
      <c r="H422" s="768"/>
      <c r="I422" s="768"/>
      <c r="J422" s="768"/>
      <c r="K422" s="768"/>
      <c r="L422" s="768"/>
      <c r="M422" s="768"/>
    </row>
    <row r="423" spans="1:17" s="4" customFormat="1" ht="15" x14ac:dyDescent="0.25">
      <c r="B423" s="769"/>
      <c r="C423" s="769"/>
      <c r="D423" s="769"/>
      <c r="E423" s="769"/>
      <c r="F423" s="769"/>
      <c r="G423" s="769"/>
      <c r="H423" s="769"/>
      <c r="I423" s="769"/>
      <c r="J423" s="769"/>
      <c r="K423" s="769"/>
      <c r="L423" s="769"/>
      <c r="M423" s="769"/>
    </row>
    <row r="424" spans="1:17" s="4" customFormat="1" ht="15" x14ac:dyDescent="0.25">
      <c r="B424" s="769"/>
      <c r="C424" s="769"/>
      <c r="D424" s="769"/>
      <c r="E424" s="769"/>
      <c r="F424" s="769"/>
      <c r="G424" s="769"/>
      <c r="H424" s="769"/>
      <c r="I424" s="769"/>
      <c r="J424" s="769"/>
      <c r="K424" s="769"/>
      <c r="L424" s="769"/>
      <c r="M424" s="769"/>
    </row>
    <row r="425" spans="1:17" s="4" customFormat="1" ht="15" x14ac:dyDescent="0.25">
      <c r="B425" s="769"/>
      <c r="C425" s="769"/>
      <c r="D425" s="769"/>
      <c r="E425" s="769"/>
      <c r="F425" s="769"/>
      <c r="G425" s="769"/>
      <c r="H425" s="769"/>
      <c r="I425" s="769"/>
      <c r="J425" s="769"/>
      <c r="K425" s="769"/>
      <c r="L425" s="769"/>
      <c r="M425" s="769"/>
    </row>
    <row r="426" spans="1:17" s="4" customFormat="1" ht="15" x14ac:dyDescent="0.25">
      <c r="B426" s="769"/>
      <c r="C426" s="769"/>
      <c r="D426" s="769"/>
      <c r="E426" s="769"/>
      <c r="F426" s="769"/>
      <c r="G426" s="769"/>
      <c r="H426" s="769"/>
      <c r="I426" s="769"/>
      <c r="J426" s="769"/>
      <c r="K426" s="769"/>
      <c r="L426" s="769"/>
      <c r="M426" s="769"/>
    </row>
    <row r="427" spans="1:17" s="4" customFormat="1" ht="15" x14ac:dyDescent="0.25">
      <c r="B427" s="770"/>
      <c r="C427" s="770"/>
      <c r="D427" s="770"/>
      <c r="E427" s="770"/>
      <c r="F427" s="770"/>
      <c r="G427" s="770"/>
      <c r="H427" s="770"/>
      <c r="I427" s="770"/>
      <c r="J427" s="770"/>
      <c r="K427" s="770"/>
      <c r="L427" s="770"/>
      <c r="M427" s="770"/>
    </row>
    <row r="428" spans="1:17" s="4" customFormat="1" ht="15" x14ac:dyDescent="0.25">
      <c r="A428" s="1"/>
      <c r="B428" s="1"/>
      <c r="C428" s="1"/>
      <c r="D428" s="1"/>
      <c r="E428" s="1"/>
      <c r="F428" s="1"/>
      <c r="G428" s="1"/>
      <c r="H428" s="1"/>
      <c r="I428" s="1"/>
      <c r="J428" s="1"/>
      <c r="K428" s="1"/>
      <c r="L428" s="1"/>
      <c r="M428" s="1"/>
    </row>
    <row r="429" spans="1:17" s="4" customFormat="1" ht="15" x14ac:dyDescent="0.25"/>
    <row r="430" spans="1:17" s="4" customFormat="1" ht="15" x14ac:dyDescent="0.25">
      <c r="A430" s="7"/>
      <c r="B430" s="834" t="s">
        <v>31</v>
      </c>
      <c r="C430" s="834"/>
      <c r="D430" s="834"/>
      <c r="E430" s="834"/>
      <c r="F430" s="834"/>
      <c r="G430" s="834"/>
      <c r="H430" s="834"/>
      <c r="I430" s="834"/>
      <c r="J430" s="834"/>
      <c r="K430" s="834"/>
      <c r="L430" s="387"/>
      <c r="M430" s="387"/>
    </row>
    <row r="431" spans="1:17" s="4" customFormat="1" ht="15" x14ac:dyDescent="0.25"/>
    <row r="432" spans="1:17" s="4" customFormat="1" ht="15" customHeight="1" x14ac:dyDescent="0.25">
      <c r="B432" s="735" t="s">
        <v>920</v>
      </c>
      <c r="C432" s="735"/>
      <c r="D432" s="735"/>
      <c r="E432" s="735"/>
      <c r="F432" s="735"/>
      <c r="G432" s="735"/>
      <c r="H432" s="735"/>
      <c r="I432" s="735"/>
      <c r="J432" s="735"/>
      <c r="K432" s="735"/>
      <c r="L432" s="735"/>
      <c r="M432" s="735"/>
    </row>
    <row r="433" spans="1:13" s="4" customFormat="1" ht="15" x14ac:dyDescent="0.25">
      <c r="B433" s="735"/>
      <c r="C433" s="735"/>
      <c r="D433" s="735"/>
      <c r="E433" s="735"/>
      <c r="F433" s="735"/>
      <c r="G433" s="735"/>
      <c r="H433" s="735"/>
      <c r="I433" s="735"/>
      <c r="J433" s="735"/>
      <c r="K433" s="735"/>
      <c r="L433" s="735"/>
      <c r="M433" s="735"/>
    </row>
    <row r="434" spans="1:13" s="4" customFormat="1" ht="15" x14ac:dyDescent="0.25">
      <c r="B434" s="735"/>
      <c r="C434" s="735"/>
      <c r="D434" s="735"/>
      <c r="E434" s="735"/>
      <c r="F434" s="735"/>
      <c r="G434" s="735"/>
      <c r="H434" s="735"/>
      <c r="I434" s="735"/>
      <c r="J434" s="735"/>
      <c r="K434" s="735"/>
      <c r="L434" s="735"/>
      <c r="M434" s="735"/>
    </row>
    <row r="435" spans="1:13" s="4" customFormat="1" ht="15" x14ac:dyDescent="0.25">
      <c r="B435" s="735"/>
      <c r="C435" s="735"/>
      <c r="D435" s="735"/>
      <c r="E435" s="735"/>
      <c r="F435" s="735"/>
      <c r="G435" s="735"/>
      <c r="H435" s="735"/>
      <c r="I435" s="735"/>
      <c r="J435" s="735"/>
      <c r="K435" s="735"/>
      <c r="L435" s="735"/>
      <c r="M435" s="735"/>
    </row>
    <row r="436" spans="1:13" s="4" customFormat="1" ht="15" x14ac:dyDescent="0.25">
      <c r="B436" s="735"/>
      <c r="C436" s="735"/>
      <c r="D436" s="735"/>
      <c r="E436" s="735"/>
      <c r="F436" s="735"/>
      <c r="G436" s="735"/>
      <c r="H436" s="735"/>
      <c r="I436" s="735"/>
      <c r="J436" s="735"/>
      <c r="K436" s="735"/>
      <c r="L436" s="735"/>
      <c r="M436" s="735"/>
    </row>
    <row r="437" spans="1:13" s="4" customFormat="1" ht="15" x14ac:dyDescent="0.25"/>
    <row r="438" spans="1:13" s="4" customFormat="1" ht="15" x14ac:dyDescent="0.25"/>
    <row r="439" spans="1:13" s="4" customFormat="1" ht="15" x14ac:dyDescent="0.25"/>
    <row r="440" spans="1:13" s="4" customFormat="1" ht="15" x14ac:dyDescent="0.25"/>
    <row r="441" spans="1:13" s="154" customFormat="1" ht="24.5" x14ac:dyDescent="0.25">
      <c r="B441" s="155" t="s">
        <v>33</v>
      </c>
    </row>
    <row r="442" spans="1:13" s="4" customFormat="1" ht="15" x14ac:dyDescent="0.25"/>
    <row r="443" spans="1:13" s="4" customFormat="1" ht="15" x14ac:dyDescent="0.25"/>
    <row r="444" spans="1:13" s="4" customFormat="1" ht="15" x14ac:dyDescent="0.25">
      <c r="A444" s="7"/>
      <c r="B444" s="7" t="s">
        <v>7</v>
      </c>
      <c r="C444" s="7"/>
      <c r="D444" s="7"/>
      <c r="E444" s="7"/>
      <c r="F444" s="7"/>
      <c r="G444" s="7"/>
      <c r="H444" s="7"/>
      <c r="I444" s="7"/>
      <c r="J444" s="7"/>
      <c r="K444" s="7"/>
      <c r="L444" s="7"/>
      <c r="M444" s="7"/>
    </row>
    <row r="445" spans="1:13" s="4" customFormat="1" ht="15" x14ac:dyDescent="0.25"/>
    <row r="446" spans="1:13" s="4" customFormat="1" ht="15" x14ac:dyDescent="0.25">
      <c r="B446" s="738" t="s">
        <v>744</v>
      </c>
      <c r="C446" s="738"/>
      <c r="D446" s="739"/>
      <c r="E446" s="781">
        <v>2021</v>
      </c>
      <c r="F446" s="781">
        <v>2022</v>
      </c>
      <c r="G446" s="782">
        <v>2023</v>
      </c>
      <c r="J446" s="1"/>
      <c r="K446" s="1"/>
      <c r="L446" s="1"/>
      <c r="M446" s="1"/>
    </row>
    <row r="447" spans="1:13" s="4" customFormat="1" ht="15.5" thickBot="1" x14ac:dyDescent="0.3">
      <c r="B447" s="740"/>
      <c r="C447" s="740"/>
      <c r="D447" s="741"/>
      <c r="E447" s="785"/>
      <c r="F447" s="785"/>
      <c r="G447" s="787"/>
      <c r="J447" s="1"/>
      <c r="K447" s="1"/>
      <c r="L447" s="1"/>
      <c r="M447" s="1"/>
    </row>
    <row r="448" spans="1:13" s="4" customFormat="1" ht="15.5" thickTop="1" x14ac:dyDescent="0.25">
      <c r="B448" s="746" t="s">
        <v>382</v>
      </c>
      <c r="C448" s="746"/>
      <c r="D448" s="747"/>
      <c r="E448" s="27">
        <v>4170</v>
      </c>
      <c r="F448" s="27">
        <v>4444</v>
      </c>
      <c r="G448" s="28">
        <v>5359</v>
      </c>
      <c r="J448" s="1"/>
      <c r="K448" s="1"/>
      <c r="L448" s="1"/>
      <c r="M448" s="1"/>
    </row>
    <row r="449" spans="1:16" s="4" customFormat="1" ht="15" x14ac:dyDescent="0.25">
      <c r="B449" s="831" t="s">
        <v>383</v>
      </c>
      <c r="C449" s="831"/>
      <c r="D449" s="832"/>
      <c r="E449" s="65">
        <v>29191.1</v>
      </c>
      <c r="F449" s="65">
        <v>31104.85</v>
      </c>
      <c r="G449" s="66">
        <v>31728.443469999998</v>
      </c>
      <c r="J449" s="1"/>
      <c r="K449" s="1"/>
      <c r="L449" s="1"/>
      <c r="M449" s="1"/>
    </row>
    <row r="450" spans="1:16" s="4" customFormat="1" ht="15" x14ac:dyDescent="0.25">
      <c r="B450" s="768" t="s">
        <v>745</v>
      </c>
      <c r="C450" s="768"/>
      <c r="D450" s="768"/>
      <c r="E450" s="768"/>
      <c r="F450" s="768"/>
      <c r="G450" s="768"/>
      <c r="J450" s="1"/>
      <c r="K450" s="1"/>
      <c r="L450" s="1"/>
      <c r="M450" s="1"/>
    </row>
    <row r="451" spans="1:16" s="4" customFormat="1" ht="15" x14ac:dyDescent="0.25">
      <c r="B451" s="770"/>
      <c r="C451" s="770"/>
      <c r="D451" s="770"/>
      <c r="E451" s="770"/>
      <c r="F451" s="770"/>
      <c r="G451" s="770"/>
    </row>
    <row r="452" spans="1:16" s="4" customFormat="1" ht="15" x14ac:dyDescent="0.25"/>
    <row r="453" spans="1:16" s="4" customFormat="1" ht="15" x14ac:dyDescent="0.25"/>
    <row r="454" spans="1:16" s="4" customFormat="1" ht="15" x14ac:dyDescent="0.25">
      <c r="A454" s="7"/>
      <c r="B454" s="7" t="s">
        <v>147</v>
      </c>
      <c r="C454" s="7"/>
      <c r="D454" s="7"/>
      <c r="E454" s="7"/>
      <c r="F454" s="7"/>
      <c r="G454" s="7"/>
      <c r="H454" s="7"/>
      <c r="I454" s="7"/>
      <c r="J454" s="7"/>
      <c r="K454" s="7"/>
      <c r="L454" s="7"/>
      <c r="M454" s="7"/>
    </row>
    <row r="455" spans="1:16" s="4" customFormat="1" ht="15" x14ac:dyDescent="0.25"/>
    <row r="456" spans="1:16" s="4" customFormat="1" ht="15" customHeight="1" x14ac:dyDescent="0.25">
      <c r="B456" s="738" t="s">
        <v>686</v>
      </c>
      <c r="C456" s="738"/>
      <c r="D456" s="738"/>
      <c r="E456" s="738"/>
      <c r="F456" s="738"/>
      <c r="G456" s="739"/>
      <c r="H456" s="781" t="s">
        <v>0</v>
      </c>
      <c r="I456" s="781"/>
      <c r="J456" s="781"/>
      <c r="K456" s="781" t="s">
        <v>687</v>
      </c>
      <c r="L456" s="781"/>
      <c r="M456" s="782"/>
    </row>
    <row r="457" spans="1:16" s="4" customFormat="1" ht="15.5" thickBot="1" x14ac:dyDescent="0.3">
      <c r="B457" s="740"/>
      <c r="C457" s="740"/>
      <c r="D457" s="740"/>
      <c r="E457" s="740"/>
      <c r="F457" s="740"/>
      <c r="G457" s="741"/>
      <c r="H457" s="375">
        <v>2021</v>
      </c>
      <c r="I457" s="383">
        <v>2022</v>
      </c>
      <c r="J457" s="376">
        <v>2023</v>
      </c>
      <c r="K457" s="375">
        <v>2021</v>
      </c>
      <c r="L457" s="383">
        <v>2022</v>
      </c>
      <c r="M457" s="377">
        <v>2023</v>
      </c>
    </row>
    <row r="458" spans="1:16" s="4" customFormat="1" ht="15.5" thickTop="1" x14ac:dyDescent="0.25">
      <c r="B458" s="746" t="s">
        <v>372</v>
      </c>
      <c r="C458" s="746"/>
      <c r="D458" s="746"/>
      <c r="E458" s="746"/>
      <c r="F458" s="746"/>
      <c r="G458" s="747"/>
      <c r="H458" s="103">
        <v>0.27800000000000002</v>
      </c>
      <c r="I458" s="104">
        <v>0.23699999999999999</v>
      </c>
      <c r="J458" s="107">
        <v>0.314</v>
      </c>
      <c r="K458" s="103">
        <v>5.5E-2</v>
      </c>
      <c r="L458" s="104">
        <v>4.5999999999999999E-2</v>
      </c>
      <c r="M458" s="108">
        <v>2.4E-2</v>
      </c>
      <c r="O458" s="497"/>
      <c r="P458" s="497"/>
    </row>
    <row r="459" spans="1:16" s="4" customFormat="1" ht="15" x14ac:dyDescent="0.25">
      <c r="B459" s="758" t="s">
        <v>373</v>
      </c>
      <c r="C459" s="758"/>
      <c r="D459" s="758">
        <v>0.55500000000000005</v>
      </c>
      <c r="E459" s="758"/>
      <c r="F459" s="758"/>
      <c r="G459" s="759"/>
      <c r="H459" s="93">
        <v>0.46100000000000002</v>
      </c>
      <c r="I459" s="105">
        <v>0.42099999999999999</v>
      </c>
      <c r="J459" s="94">
        <v>0.41799999999999998</v>
      </c>
      <c r="K459" s="93">
        <v>0.504</v>
      </c>
      <c r="L459" s="105">
        <v>0.60699999999999998</v>
      </c>
      <c r="M459" s="99">
        <v>0.65600000000000003</v>
      </c>
      <c r="O459" s="497"/>
      <c r="P459" s="497"/>
    </row>
    <row r="460" spans="1:16" s="4" customFormat="1" ht="15" x14ac:dyDescent="0.25">
      <c r="B460" s="764" t="s">
        <v>200</v>
      </c>
      <c r="C460" s="764"/>
      <c r="D460" s="764">
        <v>0.23200000000000001</v>
      </c>
      <c r="E460" s="764"/>
      <c r="F460" s="764"/>
      <c r="G460" s="765"/>
      <c r="H460" s="95">
        <v>0.316</v>
      </c>
      <c r="I460" s="106">
        <v>0.27800000000000002</v>
      </c>
      <c r="J460" s="96">
        <v>0.34399999999999997</v>
      </c>
      <c r="K460" s="95">
        <v>0.30399999999999999</v>
      </c>
      <c r="L460" s="106">
        <v>0.39500000000000002</v>
      </c>
      <c r="M460" s="100">
        <v>0.35</v>
      </c>
      <c r="O460" s="497"/>
      <c r="P460" s="497"/>
    </row>
    <row r="461" spans="1:16" s="4" customFormat="1" ht="15" customHeight="1" x14ac:dyDescent="0.25">
      <c r="B461" s="768" t="s">
        <v>788</v>
      </c>
      <c r="C461" s="768"/>
      <c r="D461" s="768"/>
      <c r="E461" s="768"/>
      <c r="F461" s="768"/>
      <c r="G461" s="768"/>
      <c r="H461" s="768"/>
      <c r="I461" s="768"/>
      <c r="J461" s="768"/>
      <c r="K461" s="768"/>
      <c r="L461" s="768"/>
      <c r="M461" s="768"/>
    </row>
    <row r="462" spans="1:16" s="4" customFormat="1" ht="15" customHeight="1" x14ac:dyDescent="0.25">
      <c r="B462" s="770"/>
      <c r="C462" s="770"/>
      <c r="D462" s="770"/>
      <c r="E462" s="770"/>
      <c r="F462" s="770"/>
      <c r="G462" s="770"/>
      <c r="H462" s="770"/>
      <c r="I462" s="770"/>
      <c r="J462" s="770"/>
      <c r="K462" s="770"/>
      <c r="L462" s="770"/>
      <c r="M462" s="770"/>
    </row>
    <row r="463" spans="1:16" s="4" customFormat="1" ht="15" x14ac:dyDescent="0.25"/>
    <row r="464" spans="1:16" s="4" customFormat="1" ht="15" x14ac:dyDescent="0.25"/>
    <row r="465" spans="1:13" s="4" customFormat="1" ht="15" x14ac:dyDescent="0.25">
      <c r="A465" s="7"/>
      <c r="B465" s="7" t="s">
        <v>34</v>
      </c>
      <c r="C465" s="7"/>
      <c r="D465" s="7"/>
      <c r="E465" s="7"/>
      <c r="F465" s="7"/>
      <c r="G465" s="7"/>
      <c r="H465" s="7"/>
      <c r="I465" s="7"/>
      <c r="J465" s="7"/>
      <c r="K465" s="7"/>
      <c r="L465" s="7"/>
      <c r="M465" s="7"/>
    </row>
    <row r="466" spans="1:13" s="4" customFormat="1" ht="15" x14ac:dyDescent="0.25"/>
    <row r="467" spans="1:13" s="4" customFormat="1" ht="15" customHeight="1" thickBot="1" x14ac:dyDescent="0.3">
      <c r="B467" s="738" t="s">
        <v>660</v>
      </c>
      <c r="C467" s="738"/>
      <c r="D467" s="738"/>
      <c r="E467" s="738"/>
      <c r="F467" s="738"/>
      <c r="G467" s="738"/>
      <c r="H467" s="738"/>
      <c r="I467" s="738"/>
      <c r="J467" s="739"/>
      <c r="K467" s="366">
        <v>2021</v>
      </c>
      <c r="L467" s="366">
        <v>2022</v>
      </c>
      <c r="M467" s="367">
        <v>2023</v>
      </c>
    </row>
    <row r="468" spans="1:13" s="4" customFormat="1" ht="15.5" thickTop="1" x14ac:dyDescent="0.25">
      <c r="B468" s="746" t="s">
        <v>244</v>
      </c>
      <c r="C468" s="746"/>
      <c r="D468" s="746"/>
      <c r="E468" s="746"/>
      <c r="F468" s="746"/>
      <c r="G468" s="746"/>
      <c r="H468" s="746"/>
      <c r="I468" s="746"/>
      <c r="J468" s="747"/>
      <c r="K468" s="27">
        <v>4465</v>
      </c>
      <c r="L468" s="27">
        <v>3228</v>
      </c>
      <c r="M468" s="28">
        <v>4075</v>
      </c>
    </row>
    <row r="469" spans="1:13" s="4" customFormat="1" ht="15" x14ac:dyDescent="0.25">
      <c r="B469" s="758" t="s">
        <v>245</v>
      </c>
      <c r="C469" s="758"/>
      <c r="D469" s="758"/>
      <c r="E469" s="758"/>
      <c r="F469" s="758"/>
      <c r="G469" s="758"/>
      <c r="H469" s="758"/>
      <c r="I469" s="758"/>
      <c r="J469" s="759"/>
      <c r="K469" s="188">
        <v>1053</v>
      </c>
      <c r="L469" s="188">
        <v>451</v>
      </c>
      <c r="M469" s="189">
        <v>611</v>
      </c>
    </row>
    <row r="470" spans="1:13" s="4" customFormat="1" ht="15" customHeight="1" x14ac:dyDescent="0.25">
      <c r="B470" s="831" t="s">
        <v>246</v>
      </c>
      <c r="C470" s="831"/>
      <c r="D470" s="831"/>
      <c r="E470" s="831"/>
      <c r="F470" s="831"/>
      <c r="G470" s="831"/>
      <c r="H470" s="831"/>
      <c r="I470" s="831"/>
      <c r="J470" s="832"/>
      <c r="K470" s="389">
        <f>K469/K468</f>
        <v>0.23583426651735723</v>
      </c>
      <c r="L470" s="389">
        <f>L469/L468</f>
        <v>0.13971499380421312</v>
      </c>
      <c r="M470" s="390">
        <v>0.14993865030674847</v>
      </c>
    </row>
    <row r="471" spans="1:13" s="4" customFormat="1" ht="15" customHeight="1" x14ac:dyDescent="0.25">
      <c r="B471" s="768" t="s">
        <v>922</v>
      </c>
      <c r="C471" s="768"/>
      <c r="D471" s="768"/>
      <c r="E471" s="768"/>
      <c r="F471" s="768"/>
      <c r="G471" s="768"/>
      <c r="H471" s="768"/>
      <c r="I471" s="768"/>
      <c r="J471" s="768"/>
      <c r="K471" s="768"/>
      <c r="L471" s="768"/>
      <c r="M471" s="768"/>
    </row>
    <row r="472" spans="1:13" s="4" customFormat="1" ht="15" customHeight="1" x14ac:dyDescent="0.25">
      <c r="B472" s="769"/>
      <c r="C472" s="769"/>
      <c r="D472" s="769"/>
      <c r="E472" s="769"/>
      <c r="F472" s="769"/>
      <c r="G472" s="769"/>
      <c r="H472" s="769"/>
      <c r="I472" s="769"/>
      <c r="J472" s="769"/>
      <c r="K472" s="769"/>
      <c r="L472" s="769"/>
      <c r="M472" s="769"/>
    </row>
    <row r="473" spans="1:13" s="4" customFormat="1" ht="15" x14ac:dyDescent="0.25">
      <c r="B473" s="770"/>
      <c r="C473" s="770"/>
      <c r="D473" s="770"/>
      <c r="E473" s="770"/>
      <c r="F473" s="770"/>
      <c r="G473" s="770"/>
      <c r="H473" s="770"/>
      <c r="I473" s="770"/>
      <c r="J473" s="770"/>
      <c r="K473" s="770"/>
      <c r="L473" s="770"/>
      <c r="M473" s="770"/>
    </row>
    <row r="474" spans="1:13" s="4" customFormat="1" ht="15" x14ac:dyDescent="0.25"/>
    <row r="475" spans="1:13" s="4" customFormat="1" ht="15" x14ac:dyDescent="0.25"/>
    <row r="476" spans="1:13" s="4" customFormat="1" ht="15" x14ac:dyDescent="0.25">
      <c r="A476" s="7"/>
      <c r="B476" s="7" t="s">
        <v>35</v>
      </c>
      <c r="C476" s="7"/>
      <c r="D476" s="7"/>
      <c r="E476" s="7"/>
      <c r="F476" s="7"/>
      <c r="G476" s="7"/>
      <c r="H476" s="7"/>
      <c r="I476" s="7"/>
      <c r="J476" s="7"/>
      <c r="K476" s="7"/>
      <c r="L476" s="7"/>
      <c r="M476" s="7"/>
    </row>
    <row r="477" spans="1:13" s="4" customFormat="1" ht="15" x14ac:dyDescent="0.25"/>
    <row r="478" spans="1:13" s="4" customFormat="1" ht="15.75" customHeight="1" thickBot="1" x14ac:dyDescent="0.3">
      <c r="B478" s="738" t="s">
        <v>789</v>
      </c>
      <c r="C478" s="738"/>
      <c r="D478" s="738"/>
      <c r="E478" s="738"/>
      <c r="F478" s="738"/>
      <c r="G478" s="738"/>
      <c r="H478" s="738"/>
      <c r="I478" s="738"/>
      <c r="J478" s="739"/>
      <c r="K478" s="366">
        <v>2021</v>
      </c>
      <c r="L478" s="366">
        <v>2022</v>
      </c>
      <c r="M478" s="367">
        <v>2023</v>
      </c>
    </row>
    <row r="479" spans="1:13" s="4" customFormat="1" ht="15.5" thickTop="1" x14ac:dyDescent="0.25">
      <c r="B479" s="746" t="s">
        <v>244</v>
      </c>
      <c r="C479" s="746"/>
      <c r="D479" s="746"/>
      <c r="E479" s="746"/>
      <c r="F479" s="746"/>
      <c r="G479" s="746"/>
      <c r="H479" s="746"/>
      <c r="I479" s="746"/>
      <c r="J479" s="747"/>
      <c r="K479" s="27">
        <v>4465</v>
      </c>
      <c r="L479" s="27">
        <v>3228</v>
      </c>
      <c r="M479" s="28">
        <v>4075</v>
      </c>
    </row>
    <row r="480" spans="1:13" s="4" customFormat="1" ht="15" x14ac:dyDescent="0.25">
      <c r="B480" s="758" t="s">
        <v>247</v>
      </c>
      <c r="C480" s="758"/>
      <c r="D480" s="758"/>
      <c r="E480" s="758"/>
      <c r="F480" s="758"/>
      <c r="G480" s="758"/>
      <c r="H480" s="758"/>
      <c r="I480" s="758"/>
      <c r="J480" s="759"/>
      <c r="K480" s="188">
        <v>4465</v>
      </c>
      <c r="L480" s="188">
        <v>3228</v>
      </c>
      <c r="M480" s="189">
        <v>4075</v>
      </c>
    </row>
    <row r="481" spans="1:13" s="4" customFormat="1" ht="15" customHeight="1" x14ac:dyDescent="0.25">
      <c r="B481" s="831" t="s">
        <v>248</v>
      </c>
      <c r="C481" s="831"/>
      <c r="D481" s="831"/>
      <c r="E481" s="831"/>
      <c r="F481" s="831"/>
      <c r="G481" s="831"/>
      <c r="H481" s="831"/>
      <c r="I481" s="831"/>
      <c r="J481" s="832"/>
      <c r="K481" s="317">
        <v>1</v>
      </c>
      <c r="L481" s="317">
        <v>1</v>
      </c>
      <c r="M481" s="576">
        <v>1</v>
      </c>
    </row>
    <row r="482" spans="1:13" s="4" customFormat="1" ht="15" x14ac:dyDescent="0.25">
      <c r="B482" s="835" t="s">
        <v>745</v>
      </c>
      <c r="C482" s="835"/>
      <c r="D482" s="835"/>
      <c r="E482" s="835"/>
      <c r="F482" s="835"/>
      <c r="G482" s="835"/>
      <c r="H482" s="835"/>
      <c r="I482" s="835"/>
      <c r="J482" s="835"/>
      <c r="K482" s="835"/>
      <c r="L482" s="835"/>
      <c r="M482" s="835"/>
    </row>
    <row r="483" spans="1:13" s="4" customFormat="1" ht="15" x14ac:dyDescent="0.25"/>
    <row r="484" spans="1:13" s="4" customFormat="1" ht="15" x14ac:dyDescent="0.25"/>
    <row r="485" spans="1:13" s="4" customFormat="1" ht="15" x14ac:dyDescent="0.25"/>
    <row r="486" spans="1:13" s="4" customFormat="1" ht="15" x14ac:dyDescent="0.25"/>
    <row r="487" spans="1:13" s="154" customFormat="1" ht="24.5" x14ac:dyDescent="0.25">
      <c r="B487" s="155" t="s">
        <v>17</v>
      </c>
    </row>
    <row r="488" spans="1:13" s="4" customFormat="1" ht="15" x14ac:dyDescent="0.25"/>
    <row r="489" spans="1:13" s="4" customFormat="1" ht="15" x14ac:dyDescent="0.25"/>
    <row r="490" spans="1:13" s="4" customFormat="1" ht="15" x14ac:dyDescent="0.25">
      <c r="A490" s="7"/>
      <c r="B490" s="7" t="s">
        <v>37</v>
      </c>
      <c r="C490" s="7"/>
      <c r="D490" s="7"/>
      <c r="E490" s="7"/>
      <c r="F490" s="7"/>
      <c r="G490" s="7"/>
      <c r="H490" s="7"/>
      <c r="I490" s="7"/>
      <c r="J490" s="7"/>
      <c r="K490" s="7"/>
      <c r="L490" s="7"/>
      <c r="M490" s="7"/>
    </row>
    <row r="491" spans="1:13" s="4" customFormat="1" ht="15" x14ac:dyDescent="0.25"/>
    <row r="492" spans="1:13" s="4" customFormat="1" ht="15" customHeight="1" thickBot="1" x14ac:dyDescent="0.3">
      <c r="B492" s="741" t="s">
        <v>1080</v>
      </c>
      <c r="C492" s="833"/>
      <c r="D492" s="833"/>
      <c r="E492" s="833"/>
      <c r="F492" s="833"/>
      <c r="G492" s="833"/>
      <c r="H492" s="833"/>
      <c r="I492" s="833"/>
      <c r="J492" s="833"/>
      <c r="K492" s="288">
        <v>2021</v>
      </c>
      <c r="L492" s="288">
        <v>2022</v>
      </c>
      <c r="M492" s="289">
        <v>2023</v>
      </c>
    </row>
    <row r="493" spans="1:13" s="4" customFormat="1" ht="15.75" customHeight="1" thickTop="1" x14ac:dyDescent="0.25">
      <c r="B493" s="853" t="s">
        <v>266</v>
      </c>
      <c r="C493" s="853"/>
      <c r="D493" s="853"/>
      <c r="E493" s="853"/>
      <c r="F493" s="853"/>
      <c r="G493" s="853"/>
      <c r="H493" s="853"/>
      <c r="I493" s="853"/>
      <c r="J493" s="853"/>
      <c r="K493" s="853"/>
      <c r="L493" s="853"/>
      <c r="M493" s="853"/>
    </row>
    <row r="494" spans="1:13" s="4" customFormat="1" ht="15" x14ac:dyDescent="0.25">
      <c r="B494" s="829" t="s">
        <v>250</v>
      </c>
      <c r="C494" s="829"/>
      <c r="D494" s="829"/>
      <c r="E494" s="829"/>
      <c r="F494" s="829"/>
      <c r="G494" s="829"/>
      <c r="H494" s="829"/>
      <c r="I494" s="829"/>
      <c r="J494" s="830"/>
      <c r="K494" s="315">
        <v>24155855</v>
      </c>
      <c r="L494" s="316">
        <v>24133415</v>
      </c>
      <c r="M494" s="582">
        <v>21813036.370000001</v>
      </c>
    </row>
    <row r="495" spans="1:13" s="4" customFormat="1" ht="15" x14ac:dyDescent="0.25">
      <c r="B495" s="758" t="s">
        <v>251</v>
      </c>
      <c r="C495" s="758"/>
      <c r="D495" s="758"/>
      <c r="E495" s="758"/>
      <c r="F495" s="758"/>
      <c r="G495" s="758"/>
      <c r="H495" s="758"/>
      <c r="I495" s="758"/>
      <c r="J495" s="759"/>
      <c r="K495" s="159">
        <v>13901578</v>
      </c>
      <c r="L495" s="160">
        <v>16028485</v>
      </c>
      <c r="M495" s="583">
        <v>12928776.73</v>
      </c>
    </row>
    <row r="496" spans="1:13" s="4" customFormat="1" ht="15" x14ac:dyDescent="0.25">
      <c r="B496" s="758" t="s">
        <v>534</v>
      </c>
      <c r="C496" s="758"/>
      <c r="D496" s="758"/>
      <c r="E496" s="758"/>
      <c r="F496" s="758"/>
      <c r="G496" s="758"/>
      <c r="H496" s="758"/>
      <c r="I496" s="758"/>
      <c r="J496" s="759"/>
      <c r="K496" s="159">
        <v>425231</v>
      </c>
      <c r="L496" s="160">
        <v>1566716</v>
      </c>
      <c r="M496" s="583">
        <v>33037.660000000003</v>
      </c>
    </row>
    <row r="497" spans="2:13" s="4" customFormat="1" ht="15" x14ac:dyDescent="0.25">
      <c r="B497" s="758" t="s">
        <v>252</v>
      </c>
      <c r="C497" s="758"/>
      <c r="D497" s="758"/>
      <c r="E497" s="758"/>
      <c r="F497" s="758"/>
      <c r="G497" s="758"/>
      <c r="H497" s="758"/>
      <c r="I497" s="758"/>
      <c r="J497" s="759"/>
      <c r="K497" s="159">
        <v>25701254</v>
      </c>
      <c r="L497" s="160">
        <v>19601162</v>
      </c>
      <c r="M497" s="583">
        <v>23011389.190000001</v>
      </c>
    </row>
    <row r="498" spans="2:13" s="4" customFormat="1" ht="15" x14ac:dyDescent="0.25">
      <c r="B498" s="758" t="s">
        <v>253</v>
      </c>
      <c r="C498" s="758"/>
      <c r="D498" s="758"/>
      <c r="E498" s="758"/>
      <c r="F498" s="758"/>
      <c r="G498" s="758"/>
      <c r="H498" s="758"/>
      <c r="I498" s="758"/>
      <c r="J498" s="759"/>
      <c r="K498" s="159">
        <v>1066834</v>
      </c>
      <c r="L498" s="160">
        <v>7316763</v>
      </c>
      <c r="M498" s="583">
        <v>6777726.6500000004</v>
      </c>
    </row>
    <row r="499" spans="2:13" s="4" customFormat="1" ht="15" x14ac:dyDescent="0.25">
      <c r="B499" s="758" t="s">
        <v>661</v>
      </c>
      <c r="C499" s="758"/>
      <c r="D499" s="758"/>
      <c r="E499" s="758"/>
      <c r="F499" s="758"/>
      <c r="G499" s="758"/>
      <c r="H499" s="758"/>
      <c r="I499" s="758"/>
      <c r="J499" s="759"/>
      <c r="K499" s="159">
        <v>6638058</v>
      </c>
      <c r="L499" s="160">
        <v>5244411</v>
      </c>
      <c r="M499" s="583">
        <v>4774489.66</v>
      </c>
    </row>
    <row r="500" spans="2:13" s="4" customFormat="1" ht="15" x14ac:dyDescent="0.25">
      <c r="B500" s="758" t="s">
        <v>535</v>
      </c>
      <c r="C500" s="758"/>
      <c r="D500" s="758"/>
      <c r="E500" s="758"/>
      <c r="F500" s="758"/>
      <c r="G500" s="758"/>
      <c r="H500" s="758"/>
      <c r="I500" s="758"/>
      <c r="J500" s="759"/>
      <c r="K500" s="159">
        <v>6445613</v>
      </c>
      <c r="L500" s="160">
        <v>8446801</v>
      </c>
      <c r="M500" s="583">
        <v>11521087.43</v>
      </c>
    </row>
    <row r="501" spans="2:13" s="4" customFormat="1" ht="15" x14ac:dyDescent="0.25">
      <c r="B501" s="758" t="s">
        <v>254</v>
      </c>
      <c r="C501" s="758"/>
      <c r="D501" s="758"/>
      <c r="E501" s="758"/>
      <c r="F501" s="758"/>
      <c r="G501" s="758"/>
      <c r="H501" s="758"/>
      <c r="I501" s="758"/>
      <c r="J501" s="759"/>
      <c r="K501" s="159">
        <v>3410386</v>
      </c>
      <c r="L501" s="160">
        <v>3665335</v>
      </c>
      <c r="M501" s="583">
        <v>3914844.6399999997</v>
      </c>
    </row>
    <row r="502" spans="2:13" s="4" customFormat="1" ht="15" x14ac:dyDescent="0.25">
      <c r="B502" s="758" t="s">
        <v>255</v>
      </c>
      <c r="C502" s="758"/>
      <c r="D502" s="758"/>
      <c r="E502" s="758"/>
      <c r="F502" s="758"/>
      <c r="G502" s="758"/>
      <c r="H502" s="758"/>
      <c r="I502" s="758"/>
      <c r="J502" s="759"/>
      <c r="K502" s="159">
        <v>26361</v>
      </c>
      <c r="L502" s="160">
        <v>23999</v>
      </c>
      <c r="M502" s="583">
        <v>658873.02999999991</v>
      </c>
    </row>
    <row r="503" spans="2:13" s="4" customFormat="1" ht="15" x14ac:dyDescent="0.25">
      <c r="B503" s="758" t="s">
        <v>256</v>
      </c>
      <c r="C503" s="758"/>
      <c r="D503" s="758"/>
      <c r="E503" s="758"/>
      <c r="F503" s="758"/>
      <c r="G503" s="758"/>
      <c r="H503" s="758"/>
      <c r="I503" s="758"/>
      <c r="J503" s="759"/>
      <c r="K503" s="159">
        <v>15585082</v>
      </c>
      <c r="L503" s="160">
        <v>15605867</v>
      </c>
      <c r="M503" s="583">
        <v>34032528.560000002</v>
      </c>
    </row>
    <row r="504" spans="2:13" s="4" customFormat="1" ht="15" x14ac:dyDescent="0.25">
      <c r="B504" s="758" t="s">
        <v>257</v>
      </c>
      <c r="C504" s="758"/>
      <c r="D504" s="758"/>
      <c r="E504" s="758"/>
      <c r="F504" s="758"/>
      <c r="G504" s="758"/>
      <c r="H504" s="758"/>
      <c r="I504" s="758"/>
      <c r="J504" s="759"/>
      <c r="K504" s="159">
        <v>16388</v>
      </c>
      <c r="L504" s="160">
        <v>19302</v>
      </c>
      <c r="M504" s="583">
        <v>37537.480000000003</v>
      </c>
    </row>
    <row r="505" spans="2:13" s="4" customFormat="1" ht="15" x14ac:dyDescent="0.25">
      <c r="B505" s="758" t="s">
        <v>258</v>
      </c>
      <c r="C505" s="758"/>
      <c r="D505" s="758"/>
      <c r="E505" s="758"/>
      <c r="F505" s="758"/>
      <c r="G505" s="758"/>
      <c r="H505" s="758"/>
      <c r="I505" s="758"/>
      <c r="J505" s="759"/>
      <c r="K505" s="159">
        <v>160732</v>
      </c>
      <c r="L505" s="160">
        <v>179624</v>
      </c>
      <c r="M505" s="583">
        <v>7.87</v>
      </c>
    </row>
    <row r="506" spans="2:13" s="4" customFormat="1" ht="15" x14ac:dyDescent="0.25">
      <c r="B506" s="788" t="s">
        <v>259</v>
      </c>
      <c r="C506" s="788"/>
      <c r="D506" s="788"/>
      <c r="E506" s="788"/>
      <c r="F506" s="788"/>
      <c r="G506" s="788"/>
      <c r="H506" s="788"/>
      <c r="I506" s="788"/>
      <c r="J506" s="789"/>
      <c r="K506" s="161">
        <v>97533372</v>
      </c>
      <c r="L506" s="161">
        <v>101831882</v>
      </c>
      <c r="M506" s="584">
        <v>119503335.27000003</v>
      </c>
    </row>
    <row r="507" spans="2:13" s="4" customFormat="1" ht="15" x14ac:dyDescent="0.25">
      <c r="B507" s="788" t="s">
        <v>260</v>
      </c>
      <c r="C507" s="788"/>
      <c r="D507" s="788"/>
      <c r="E507" s="788"/>
      <c r="F507" s="788"/>
      <c r="G507" s="788"/>
      <c r="H507" s="788"/>
      <c r="I507" s="788"/>
      <c r="J507" s="789"/>
      <c r="K507" s="161">
        <v>27</v>
      </c>
      <c r="L507" s="162">
        <v>21</v>
      </c>
      <c r="M507" s="584">
        <v>70.17</v>
      </c>
    </row>
    <row r="508" spans="2:13" s="4" customFormat="1" ht="15" x14ac:dyDescent="0.25">
      <c r="B508" s="836" t="s">
        <v>261</v>
      </c>
      <c r="C508" s="836"/>
      <c r="D508" s="836"/>
      <c r="E508" s="836"/>
      <c r="F508" s="836"/>
      <c r="G508" s="836"/>
      <c r="H508" s="836"/>
      <c r="I508" s="836"/>
      <c r="J508" s="837"/>
      <c r="K508" s="158">
        <v>97533399</v>
      </c>
      <c r="L508" s="158">
        <v>101831903</v>
      </c>
      <c r="M508" s="585">
        <v>119503405.44000003</v>
      </c>
    </row>
    <row r="509" spans="2:13" s="4" customFormat="1" ht="15" x14ac:dyDescent="0.25">
      <c r="B509" s="852" t="s">
        <v>249</v>
      </c>
      <c r="C509" s="852"/>
      <c r="D509" s="852"/>
      <c r="E509" s="852"/>
      <c r="F509" s="852"/>
      <c r="G509" s="852"/>
      <c r="H509" s="852"/>
      <c r="I509" s="852"/>
      <c r="J509" s="852"/>
      <c r="K509" s="852"/>
      <c r="L509" s="852"/>
      <c r="M509" s="852"/>
    </row>
    <row r="510" spans="2:13" s="4" customFormat="1" ht="15" x14ac:dyDescent="0.25">
      <c r="B510" s="829" t="s">
        <v>262</v>
      </c>
      <c r="C510" s="829"/>
      <c r="D510" s="829"/>
      <c r="E510" s="829"/>
      <c r="F510" s="829"/>
      <c r="G510" s="829"/>
      <c r="H510" s="829"/>
      <c r="I510" s="829"/>
      <c r="J510" s="830"/>
      <c r="K510" s="156">
        <v>4642004</v>
      </c>
      <c r="L510" s="157">
        <v>1323062</v>
      </c>
      <c r="M510" s="586">
        <v>146220.10999999999</v>
      </c>
    </row>
    <row r="511" spans="2:13" s="4" customFormat="1" ht="15" x14ac:dyDescent="0.25">
      <c r="B511" s="758" t="s">
        <v>263</v>
      </c>
      <c r="C511" s="758"/>
      <c r="D511" s="758"/>
      <c r="E511" s="758"/>
      <c r="F511" s="758"/>
      <c r="G511" s="758"/>
      <c r="H511" s="758"/>
      <c r="I511" s="758"/>
      <c r="J511" s="759"/>
      <c r="K511" s="159">
        <v>1752033</v>
      </c>
      <c r="L511" s="160">
        <v>135220</v>
      </c>
      <c r="M511" s="583">
        <v>136176.84</v>
      </c>
    </row>
    <row r="512" spans="2:13" s="4" customFormat="1" ht="15" x14ac:dyDescent="0.25">
      <c r="B512" s="758" t="s">
        <v>264</v>
      </c>
      <c r="C512" s="758"/>
      <c r="D512" s="758"/>
      <c r="E512" s="758"/>
      <c r="F512" s="758"/>
      <c r="G512" s="758"/>
      <c r="H512" s="758"/>
      <c r="I512" s="758"/>
      <c r="J512" s="759"/>
      <c r="K512" s="159">
        <v>8405915</v>
      </c>
      <c r="L512" s="160">
        <v>11475206</v>
      </c>
      <c r="M512" s="583">
        <v>14535886.620000001</v>
      </c>
    </row>
    <row r="513" spans="1:13" s="4" customFormat="1" ht="15" x14ac:dyDescent="0.25">
      <c r="B513" s="788" t="s">
        <v>265</v>
      </c>
      <c r="C513" s="788"/>
      <c r="D513" s="788"/>
      <c r="E513" s="788"/>
      <c r="F513" s="788"/>
      <c r="G513" s="788"/>
      <c r="H513" s="788"/>
      <c r="I513" s="788"/>
      <c r="J513" s="789"/>
      <c r="K513" s="161">
        <v>14799951</v>
      </c>
      <c r="L513" s="161">
        <v>12933487</v>
      </c>
      <c r="M513" s="584">
        <v>14818283.570000002</v>
      </c>
    </row>
    <row r="514" spans="1:13" s="4" customFormat="1" ht="15" x14ac:dyDescent="0.25">
      <c r="B514" s="836" t="s">
        <v>267</v>
      </c>
      <c r="C514" s="836"/>
      <c r="D514" s="836"/>
      <c r="E514" s="836"/>
      <c r="F514" s="836"/>
      <c r="G514" s="836"/>
      <c r="H514" s="836"/>
      <c r="I514" s="836"/>
      <c r="J514" s="837"/>
      <c r="K514" s="432">
        <f>K508+K513</f>
        <v>112333350</v>
      </c>
      <c r="L514" s="432">
        <f>L508+L513</f>
        <v>114765390</v>
      </c>
      <c r="M514" s="587">
        <f>M508+M513</f>
        <v>134321689.01000002</v>
      </c>
    </row>
    <row r="515" spans="1:13" s="4" customFormat="1" ht="15" customHeight="1" x14ac:dyDescent="0.25">
      <c r="B515" s="770" t="s">
        <v>1059</v>
      </c>
      <c r="C515" s="770"/>
      <c r="D515" s="770"/>
      <c r="E515" s="770"/>
      <c r="F515" s="770"/>
      <c r="G515" s="770"/>
      <c r="H515" s="770"/>
      <c r="I515" s="770"/>
      <c r="J515" s="770"/>
      <c r="K515" s="835"/>
      <c r="L515" s="835"/>
      <c r="M515" s="835"/>
    </row>
    <row r="516" spans="1:13" s="4" customFormat="1" ht="15" x14ac:dyDescent="0.25"/>
    <row r="517" spans="1:13" s="4" customFormat="1" ht="15" x14ac:dyDescent="0.25"/>
    <row r="518" spans="1:13" s="4" customFormat="1" ht="15" x14ac:dyDescent="0.25">
      <c r="A518" s="7"/>
      <c r="B518" s="7" t="s">
        <v>38</v>
      </c>
      <c r="C518" s="7"/>
      <c r="D518" s="7"/>
      <c r="E518" s="7"/>
      <c r="F518" s="7"/>
      <c r="G518" s="7"/>
      <c r="H518" s="7"/>
      <c r="I518" s="7"/>
      <c r="J518" s="7"/>
      <c r="K518" s="7"/>
      <c r="L518" s="7"/>
      <c r="M518" s="7"/>
    </row>
    <row r="519" spans="1:13" s="4" customFormat="1" ht="15" x14ac:dyDescent="0.25"/>
    <row r="520" spans="1:13" s="4" customFormat="1" ht="15.75" customHeight="1" x14ac:dyDescent="0.25">
      <c r="B520" s="739" t="s">
        <v>1060</v>
      </c>
      <c r="C520" s="838"/>
      <c r="D520" s="838"/>
      <c r="E520" s="781">
        <v>2021</v>
      </c>
      <c r="F520" s="781">
        <v>2022</v>
      </c>
      <c r="G520" s="782">
        <v>2023</v>
      </c>
      <c r="J520" s="1"/>
      <c r="K520" s="1"/>
      <c r="L520" s="1"/>
      <c r="M520" s="1"/>
    </row>
    <row r="521" spans="1:13" s="4" customFormat="1" ht="15.5" thickBot="1" x14ac:dyDescent="0.3">
      <c r="B521" s="741"/>
      <c r="C521" s="833"/>
      <c r="D521" s="833"/>
      <c r="E521" s="785"/>
      <c r="F521" s="785"/>
      <c r="G521" s="787"/>
      <c r="J521" s="1"/>
      <c r="K521" s="1"/>
      <c r="L521" s="1"/>
      <c r="M521" s="1"/>
    </row>
    <row r="522" spans="1:13" s="4" customFormat="1" ht="15.5" thickTop="1" x14ac:dyDescent="0.25">
      <c r="B522" s="850" t="s">
        <v>0</v>
      </c>
      <c r="C522" s="850"/>
      <c r="D522" s="851"/>
      <c r="E522" s="332">
        <v>25226565</v>
      </c>
      <c r="F522" s="332">
        <v>41372664</v>
      </c>
      <c r="G522" s="596">
        <v>54377579.069999993</v>
      </c>
      <c r="J522" s="1"/>
      <c r="K522" s="1"/>
      <c r="L522" s="1"/>
      <c r="M522" s="1"/>
    </row>
    <row r="523" spans="1:13" s="4" customFormat="1" ht="15" x14ac:dyDescent="0.25"/>
    <row r="524" spans="1:13" s="4" customFormat="1" ht="15" x14ac:dyDescent="0.25"/>
    <row r="525" spans="1:13" s="4" customFormat="1" ht="15" x14ac:dyDescent="0.25">
      <c r="A525" s="7"/>
      <c r="B525" s="7" t="s">
        <v>39</v>
      </c>
      <c r="C525" s="7"/>
      <c r="D525" s="7"/>
      <c r="E525" s="7"/>
      <c r="F525" s="7"/>
      <c r="G525" s="7"/>
      <c r="H525" s="7"/>
      <c r="I525" s="7"/>
      <c r="J525" s="7"/>
      <c r="K525" s="7"/>
      <c r="L525" s="7"/>
      <c r="M525" s="7"/>
    </row>
    <row r="526" spans="1:13" s="4" customFormat="1" ht="15" x14ac:dyDescent="0.25"/>
    <row r="527" spans="1:13" s="4" customFormat="1" ht="15.5" customHeight="1" x14ac:dyDescent="0.25">
      <c r="B527" s="1401" t="s">
        <v>662</v>
      </c>
      <c r="C527" s="1401"/>
      <c r="D527" s="739"/>
      <c r="E527" s="781">
        <v>2021</v>
      </c>
      <c r="F527" s="781">
        <v>2022</v>
      </c>
      <c r="G527" s="782">
        <v>2023</v>
      </c>
    </row>
    <row r="528" spans="1:13" s="4" customFormat="1" ht="15.5" thickBot="1" x14ac:dyDescent="0.3">
      <c r="B528" s="740"/>
      <c r="C528" s="740"/>
      <c r="D528" s="741"/>
      <c r="E528" s="785"/>
      <c r="F528" s="785"/>
      <c r="G528" s="787"/>
    </row>
    <row r="529" spans="1:13" s="4" customFormat="1" ht="15.5" thickTop="1" x14ac:dyDescent="0.25">
      <c r="B529" s="855" t="s">
        <v>663</v>
      </c>
      <c r="C529" s="856"/>
      <c r="D529" s="856"/>
      <c r="E529" s="859">
        <v>4.16</v>
      </c>
      <c r="F529" s="859">
        <v>6.97</v>
      </c>
      <c r="G529" s="879">
        <v>11.91</v>
      </c>
    </row>
    <row r="530" spans="1:13" s="4" customFormat="1" ht="15" x14ac:dyDescent="0.25">
      <c r="B530" s="1108"/>
      <c r="C530" s="1398"/>
      <c r="D530" s="1398"/>
      <c r="E530" s="1399"/>
      <c r="F530" s="1399"/>
      <c r="G530" s="1400"/>
    </row>
    <row r="531" spans="1:13" s="4" customFormat="1" ht="15" x14ac:dyDescent="0.25">
      <c r="B531" s="857"/>
      <c r="C531" s="858"/>
      <c r="D531" s="858"/>
      <c r="E531" s="860"/>
      <c r="F531" s="860"/>
      <c r="G531" s="880"/>
    </row>
    <row r="532" spans="1:13" s="4" customFormat="1" ht="15" customHeight="1" x14ac:dyDescent="0.25">
      <c r="B532" s="768" t="s">
        <v>1061</v>
      </c>
      <c r="C532" s="768"/>
      <c r="D532" s="768"/>
      <c r="E532" s="768"/>
      <c r="F532" s="768"/>
      <c r="G532" s="768"/>
    </row>
    <row r="533" spans="1:13" s="4" customFormat="1" ht="15" x14ac:dyDescent="0.25">
      <c r="B533" s="770"/>
      <c r="C533" s="770"/>
      <c r="D533" s="770"/>
      <c r="E533" s="770"/>
      <c r="F533" s="770"/>
      <c r="G533" s="770"/>
    </row>
    <row r="534" spans="1:13" s="4" customFormat="1" ht="15" x14ac:dyDescent="0.25"/>
    <row r="535" spans="1:13" s="4" customFormat="1" ht="15" x14ac:dyDescent="0.25">
      <c r="A535" s="7"/>
      <c r="B535" s="7" t="s">
        <v>40</v>
      </c>
      <c r="C535" s="7"/>
      <c r="D535" s="7"/>
      <c r="E535" s="7"/>
      <c r="F535" s="7"/>
      <c r="G535" s="7"/>
      <c r="H535" s="7"/>
      <c r="I535" s="7"/>
      <c r="J535" s="7"/>
      <c r="K535" s="7"/>
      <c r="L535" s="7"/>
      <c r="M535" s="7"/>
    </row>
    <row r="536" spans="1:13" s="4" customFormat="1" ht="15" x14ac:dyDescent="0.25">
      <c r="A536" s="7"/>
      <c r="B536" s="7" t="s">
        <v>41</v>
      </c>
      <c r="C536" s="7"/>
      <c r="D536" s="7"/>
      <c r="E536" s="7"/>
      <c r="F536" s="7"/>
      <c r="G536" s="7"/>
      <c r="H536" s="7"/>
      <c r="I536" s="7"/>
      <c r="J536" s="7"/>
      <c r="K536" s="7"/>
      <c r="L536" s="7"/>
      <c r="M536" s="7"/>
    </row>
    <row r="537" spans="1:13" s="4" customFormat="1" ht="15" x14ac:dyDescent="0.25">
      <c r="A537" s="7"/>
      <c r="B537" s="7" t="s">
        <v>42</v>
      </c>
      <c r="C537" s="7"/>
      <c r="D537" s="7"/>
      <c r="E537" s="7"/>
      <c r="F537" s="7"/>
      <c r="G537" s="7"/>
      <c r="H537" s="7"/>
      <c r="I537" s="7"/>
      <c r="J537" s="7"/>
      <c r="K537" s="7"/>
      <c r="L537" s="7"/>
      <c r="M537" s="7"/>
    </row>
    <row r="538" spans="1:13" s="4" customFormat="1" ht="15" x14ac:dyDescent="0.25"/>
    <row r="539" spans="1:13" s="4" customFormat="1" ht="15.75" customHeight="1" x14ac:dyDescent="0.25">
      <c r="B539" s="738" t="s">
        <v>665</v>
      </c>
      <c r="C539" s="738"/>
      <c r="D539" s="739"/>
      <c r="E539" s="781">
        <v>2021</v>
      </c>
      <c r="F539" s="781">
        <v>2022</v>
      </c>
      <c r="G539" s="782">
        <v>2023</v>
      </c>
    </row>
    <row r="540" spans="1:13" s="4" customFormat="1" ht="15.75" customHeight="1" thickBot="1" x14ac:dyDescent="0.3">
      <c r="B540" s="740"/>
      <c r="C540" s="740"/>
      <c r="D540" s="741"/>
      <c r="E540" s="785"/>
      <c r="F540" s="785"/>
      <c r="G540" s="787"/>
    </row>
    <row r="541" spans="1:13" s="4" customFormat="1" ht="15.5" thickTop="1" x14ac:dyDescent="0.25">
      <c r="B541" s="746" t="s">
        <v>268</v>
      </c>
      <c r="C541" s="746"/>
      <c r="D541" s="747"/>
      <c r="E541" s="27">
        <v>11965917</v>
      </c>
      <c r="F541" s="27">
        <v>11579510</v>
      </c>
      <c r="G541" s="28">
        <v>14562749.533</v>
      </c>
    </row>
    <row r="542" spans="1:13" s="4" customFormat="1" ht="15" x14ac:dyDescent="0.25">
      <c r="B542" s="758" t="s">
        <v>269</v>
      </c>
      <c r="C542" s="758"/>
      <c r="D542" s="759"/>
      <c r="E542" s="188">
        <v>182810</v>
      </c>
      <c r="F542" s="188">
        <v>23220</v>
      </c>
      <c r="G542" s="189">
        <v>7682.54</v>
      </c>
    </row>
    <row r="543" spans="1:13" s="4" customFormat="1" ht="15" x14ac:dyDescent="0.25">
      <c r="B543" s="831" t="s">
        <v>270</v>
      </c>
      <c r="C543" s="831"/>
      <c r="D543" s="832"/>
      <c r="E543" s="29">
        <v>1621079</v>
      </c>
      <c r="F543" s="29">
        <v>2250821</v>
      </c>
      <c r="G543" s="30">
        <v>3361881.31</v>
      </c>
    </row>
    <row r="544" spans="1:13" s="4" customFormat="1" ht="15" x14ac:dyDescent="0.25">
      <c r="B544" s="1"/>
      <c r="C544" s="1"/>
      <c r="D544" s="1"/>
      <c r="E544" s="1"/>
      <c r="F544" s="1"/>
      <c r="G544" s="1"/>
    </row>
    <row r="545" spans="1:13" s="4" customFormat="1" ht="15.75" customHeight="1" x14ac:dyDescent="0.25">
      <c r="B545" s="738" t="s">
        <v>664</v>
      </c>
      <c r="C545" s="738"/>
      <c r="D545" s="738"/>
      <c r="E545" s="781">
        <v>2021</v>
      </c>
      <c r="F545" s="781">
        <v>2022</v>
      </c>
      <c r="G545" s="782">
        <v>2023</v>
      </c>
    </row>
    <row r="546" spans="1:13" s="4" customFormat="1" ht="15.75" customHeight="1" thickBot="1" x14ac:dyDescent="0.3">
      <c r="B546" s="740"/>
      <c r="C546" s="740"/>
      <c r="D546" s="740"/>
      <c r="E546" s="785"/>
      <c r="F546" s="785"/>
      <c r="G546" s="787"/>
    </row>
    <row r="547" spans="1:13" s="4" customFormat="1" ht="15.5" thickTop="1" x14ac:dyDescent="0.25">
      <c r="B547" s="746" t="s">
        <v>268</v>
      </c>
      <c r="C547" s="746"/>
      <c r="D547" s="747"/>
      <c r="E547" s="27">
        <v>6271.65</v>
      </c>
      <c r="F547" s="27">
        <v>34768.839999999997</v>
      </c>
      <c r="G547" s="28">
        <v>705507.75000000012</v>
      </c>
    </row>
    <row r="548" spans="1:13" s="4" customFormat="1" ht="15" x14ac:dyDescent="0.25">
      <c r="B548" s="831" t="s">
        <v>270</v>
      </c>
      <c r="C548" s="831"/>
      <c r="D548" s="832"/>
      <c r="E548" s="164">
        <v>169918.84</v>
      </c>
      <c r="F548" s="164">
        <v>95201.23</v>
      </c>
      <c r="G548" s="603">
        <v>131112.59999999998</v>
      </c>
    </row>
    <row r="549" spans="1:13" s="4" customFormat="1" ht="15" x14ac:dyDescent="0.25"/>
    <row r="550" spans="1:13" s="4" customFormat="1" ht="15" x14ac:dyDescent="0.25"/>
    <row r="551" spans="1:13" s="4" customFormat="1" ht="15" x14ac:dyDescent="0.25">
      <c r="A551" s="7"/>
      <c r="B551" s="7" t="s">
        <v>43</v>
      </c>
      <c r="C551" s="7"/>
      <c r="D551" s="7"/>
      <c r="E551" s="7"/>
      <c r="F551" s="7"/>
      <c r="G551" s="7"/>
      <c r="H551" s="7"/>
      <c r="I551" s="7"/>
      <c r="J551" s="7"/>
      <c r="K551" s="7"/>
      <c r="L551" s="7"/>
      <c r="M551" s="7"/>
    </row>
    <row r="552" spans="1:13" s="4" customFormat="1" ht="15" x14ac:dyDescent="0.25"/>
    <row r="553" spans="1:13" s="4" customFormat="1" ht="15.5" thickBot="1" x14ac:dyDescent="0.3">
      <c r="B553" s="740" t="s">
        <v>666</v>
      </c>
      <c r="C553" s="740"/>
      <c r="D553" s="740"/>
      <c r="E553" s="781">
        <v>2021</v>
      </c>
      <c r="F553" s="781">
        <v>2022</v>
      </c>
      <c r="G553" s="782">
        <v>2023</v>
      </c>
    </row>
    <row r="554" spans="1:13" s="4" customFormat="1" ht="16" thickTop="1" thickBot="1" x14ac:dyDescent="0.3">
      <c r="B554" s="740"/>
      <c r="C554" s="740"/>
      <c r="D554" s="740"/>
      <c r="E554" s="785"/>
      <c r="F554" s="785"/>
      <c r="G554" s="787"/>
    </row>
    <row r="555" spans="1:13" s="4" customFormat="1" ht="15.5" thickTop="1" x14ac:dyDescent="0.25">
      <c r="B555" s="855" t="s">
        <v>667</v>
      </c>
      <c r="C555" s="856"/>
      <c r="D555" s="856"/>
      <c r="E555" s="875">
        <v>0.45700000000000002</v>
      </c>
      <c r="F555" s="875">
        <v>0.71799999999999997</v>
      </c>
      <c r="G555" s="877">
        <v>1.3109999999999999</v>
      </c>
    </row>
    <row r="556" spans="1:13" s="4" customFormat="1" ht="26.25" customHeight="1" x14ac:dyDescent="0.25">
      <c r="B556" s="857"/>
      <c r="C556" s="858"/>
      <c r="D556" s="858"/>
      <c r="E556" s="876"/>
      <c r="F556" s="876"/>
      <c r="G556" s="878"/>
    </row>
    <row r="557" spans="1:13" s="4" customFormat="1" ht="15" customHeight="1" x14ac:dyDescent="0.25">
      <c r="B557" s="768" t="s">
        <v>668</v>
      </c>
      <c r="C557" s="768"/>
      <c r="D557" s="768"/>
      <c r="E557" s="768"/>
      <c r="F557" s="768"/>
      <c r="G557" s="768"/>
    </row>
    <row r="558" spans="1:13" s="4" customFormat="1" ht="15" x14ac:dyDescent="0.25">
      <c r="B558" s="770"/>
      <c r="C558" s="770"/>
      <c r="D558" s="770"/>
      <c r="E558" s="770"/>
      <c r="F558" s="770"/>
      <c r="G558" s="770"/>
    </row>
    <row r="559" spans="1:13" s="4" customFormat="1" ht="15" x14ac:dyDescent="0.25"/>
    <row r="560" spans="1:13" s="4" customFormat="1" ht="15" x14ac:dyDescent="0.25"/>
    <row r="561" spans="1:13" s="4" customFormat="1" ht="15" x14ac:dyDescent="0.25"/>
    <row r="562" spans="1:13" s="4" customFormat="1" ht="15" x14ac:dyDescent="0.25"/>
    <row r="563" spans="1:13" s="154" customFormat="1" ht="24.5" x14ac:dyDescent="0.25">
      <c r="B563" s="155" t="s">
        <v>56</v>
      </c>
    </row>
    <row r="564" spans="1:13" s="4" customFormat="1" ht="15" x14ac:dyDescent="0.25"/>
    <row r="565" spans="1:13" s="4" customFormat="1" ht="15" x14ac:dyDescent="0.25"/>
    <row r="566" spans="1:13" s="4" customFormat="1" ht="15" x14ac:dyDescent="0.25">
      <c r="A566" s="7"/>
      <c r="B566" s="7" t="s">
        <v>57</v>
      </c>
      <c r="C566" s="7"/>
      <c r="D566" s="7"/>
      <c r="E566" s="7"/>
      <c r="F566" s="7"/>
      <c r="G566" s="7"/>
      <c r="H566" s="7"/>
      <c r="I566" s="7"/>
      <c r="J566" s="7"/>
      <c r="K566" s="7"/>
      <c r="L566" s="7"/>
      <c r="M566" s="7"/>
    </row>
    <row r="567" spans="1:13" s="4" customFormat="1" ht="15" x14ac:dyDescent="0.25"/>
    <row r="568" spans="1:13" s="4" customFormat="1" ht="15" customHeight="1" x14ac:dyDescent="0.25">
      <c r="B568" s="738" t="s">
        <v>669</v>
      </c>
      <c r="C568" s="738"/>
      <c r="D568" s="739"/>
      <c r="E568" s="781">
        <v>2021</v>
      </c>
      <c r="F568" s="781">
        <v>2022</v>
      </c>
      <c r="G568" s="782">
        <v>2023</v>
      </c>
    </row>
    <row r="569" spans="1:13" s="4" customFormat="1" ht="15.5" thickBot="1" x14ac:dyDescent="0.3">
      <c r="B569" s="740"/>
      <c r="C569" s="740"/>
      <c r="D569" s="741"/>
      <c r="E569" s="785"/>
      <c r="F569" s="785"/>
      <c r="G569" s="787"/>
    </row>
    <row r="570" spans="1:13" s="4" customFormat="1" ht="15.75" customHeight="1" thickTop="1" x14ac:dyDescent="0.25">
      <c r="B570" s="839" t="s">
        <v>309</v>
      </c>
      <c r="C570" s="839"/>
      <c r="D570" s="839"/>
      <c r="E570" s="839"/>
      <c r="F570" s="839"/>
      <c r="G570" s="839"/>
    </row>
    <row r="571" spans="1:13" s="4" customFormat="1" ht="15" x14ac:dyDescent="0.25">
      <c r="B571" s="829" t="s">
        <v>310</v>
      </c>
      <c r="C571" s="829"/>
      <c r="D571" s="830"/>
      <c r="E571" s="339">
        <v>83895.1</v>
      </c>
      <c r="F571" s="339">
        <v>76369.100000000006</v>
      </c>
      <c r="G571" s="340">
        <v>81040.56</v>
      </c>
      <c r="I571" s="495"/>
    </row>
    <row r="572" spans="1:13" s="4" customFormat="1" ht="15" x14ac:dyDescent="0.25">
      <c r="B572" s="758" t="s">
        <v>311</v>
      </c>
      <c r="C572" s="758"/>
      <c r="D572" s="759"/>
      <c r="E572" s="339">
        <v>11739.03</v>
      </c>
      <c r="F572" s="339">
        <v>10235.4</v>
      </c>
      <c r="G572" s="340">
        <v>11904.840000000002</v>
      </c>
      <c r="I572" s="495"/>
    </row>
    <row r="573" spans="1:13" s="4" customFormat="1" ht="15" x14ac:dyDescent="0.25">
      <c r="B573" s="758" t="s">
        <v>446</v>
      </c>
      <c r="C573" s="758"/>
      <c r="D573" s="759"/>
      <c r="E573" s="715">
        <v>4981.3999999999996</v>
      </c>
      <c r="F573" s="715">
        <v>5425.68</v>
      </c>
      <c r="G573" s="714">
        <v>5510.25</v>
      </c>
      <c r="I573" s="495"/>
    </row>
    <row r="574" spans="1:13" s="4" customFormat="1" ht="15" x14ac:dyDescent="0.25">
      <c r="B574" s="758" t="s">
        <v>312</v>
      </c>
      <c r="C574" s="758"/>
      <c r="D574" s="759"/>
      <c r="E574" s="339">
        <v>496.2</v>
      </c>
      <c r="F574" s="339">
        <v>596.79999999999995</v>
      </c>
      <c r="G574" s="340">
        <v>650.83999999999992</v>
      </c>
      <c r="I574" s="495"/>
    </row>
    <row r="575" spans="1:13" s="4" customFormat="1" ht="15" x14ac:dyDescent="0.25">
      <c r="B575" s="764" t="s">
        <v>313</v>
      </c>
      <c r="C575" s="764"/>
      <c r="D575" s="765"/>
      <c r="E575" s="612">
        <v>101111.83000000002</v>
      </c>
      <c r="F575" s="612">
        <v>92627</v>
      </c>
      <c r="G575" s="623">
        <v>99106.49000000002</v>
      </c>
      <c r="H575" s="495"/>
      <c r="I575" s="495"/>
    </row>
    <row r="576" spans="1:13" s="4" customFormat="1" ht="15" customHeight="1" x14ac:dyDescent="0.25">
      <c r="B576" s="867" t="s">
        <v>314</v>
      </c>
      <c r="C576" s="867"/>
      <c r="D576" s="867"/>
      <c r="E576" s="867"/>
      <c r="F576" s="867"/>
      <c r="G576" s="867"/>
    </row>
    <row r="577" spans="1:13" s="4" customFormat="1" ht="15" x14ac:dyDescent="0.25">
      <c r="B577" s="829" t="s">
        <v>311</v>
      </c>
      <c r="C577" s="829"/>
      <c r="D577" s="830"/>
      <c r="E577" s="63">
        <v>228.2</v>
      </c>
      <c r="F577" s="63">
        <v>214.3</v>
      </c>
      <c r="G577" s="64">
        <v>444.33</v>
      </c>
      <c r="I577" s="495"/>
    </row>
    <row r="578" spans="1:13" s="4" customFormat="1" ht="15" x14ac:dyDescent="0.25">
      <c r="B578" s="758" t="s">
        <v>312</v>
      </c>
      <c r="C578" s="758"/>
      <c r="D578" s="759"/>
      <c r="E578" s="259">
        <v>187.89800000000002</v>
      </c>
      <c r="F578" s="259">
        <v>229.2</v>
      </c>
      <c r="G578" s="260">
        <v>236.7</v>
      </c>
      <c r="I578" s="495"/>
    </row>
    <row r="579" spans="1:13" s="4" customFormat="1" ht="15" x14ac:dyDescent="0.25">
      <c r="B579" s="764" t="s">
        <v>700</v>
      </c>
      <c r="C579" s="764"/>
      <c r="D579" s="765"/>
      <c r="E579" s="329">
        <v>416.09800000000001</v>
      </c>
      <c r="F579" s="613">
        <v>443.5</v>
      </c>
      <c r="G579" s="330">
        <v>681.03</v>
      </c>
      <c r="I579" s="495"/>
    </row>
    <row r="580" spans="1:13" s="4" customFormat="1" ht="15" x14ac:dyDescent="0.25">
      <c r="B580" s="768" t="s">
        <v>1037</v>
      </c>
      <c r="C580" s="768"/>
      <c r="D580" s="768"/>
      <c r="E580" s="768"/>
      <c r="F580" s="768"/>
      <c r="G580" s="768"/>
    </row>
    <row r="581" spans="1:13" s="4" customFormat="1" ht="15" x14ac:dyDescent="0.25">
      <c r="B581" s="769"/>
      <c r="C581" s="769"/>
      <c r="D581" s="769"/>
      <c r="E581" s="769"/>
      <c r="F581" s="769"/>
      <c r="G581" s="769"/>
    </row>
    <row r="582" spans="1:13" s="4" customFormat="1" ht="15" x14ac:dyDescent="0.25">
      <c r="B582" s="769"/>
      <c r="C582" s="769"/>
      <c r="D582" s="769"/>
      <c r="E582" s="769"/>
      <c r="F582" s="769"/>
      <c r="G582" s="769"/>
    </row>
    <row r="583" spans="1:13" s="4" customFormat="1" ht="15" x14ac:dyDescent="0.25">
      <c r="B583" s="769"/>
      <c r="C583" s="769"/>
      <c r="D583" s="769"/>
      <c r="E583" s="769"/>
      <c r="F583" s="769"/>
      <c r="G583" s="769"/>
    </row>
    <row r="584" spans="1:13" s="4" customFormat="1" ht="15" x14ac:dyDescent="0.25">
      <c r="B584" s="769"/>
      <c r="C584" s="769"/>
      <c r="D584" s="769"/>
      <c r="E584" s="769"/>
      <c r="F584" s="769"/>
      <c r="G584" s="769"/>
    </row>
    <row r="585" spans="1:13" s="4" customFormat="1" ht="15" x14ac:dyDescent="0.25">
      <c r="B585" s="770"/>
      <c r="C585" s="770"/>
      <c r="D585" s="770"/>
      <c r="E585" s="770"/>
      <c r="F585" s="770"/>
      <c r="G585" s="770"/>
    </row>
    <row r="586" spans="1:13" s="4" customFormat="1" ht="15" x14ac:dyDescent="0.25"/>
    <row r="587" spans="1:13" s="4" customFormat="1" ht="15" x14ac:dyDescent="0.25"/>
    <row r="588" spans="1:13" s="4" customFormat="1" ht="15" x14ac:dyDescent="0.25">
      <c r="A588" s="7"/>
      <c r="B588" s="7" t="s">
        <v>58</v>
      </c>
      <c r="C588" s="7"/>
      <c r="D588" s="7"/>
      <c r="E588" s="7"/>
      <c r="F588" s="7"/>
      <c r="G588" s="7"/>
      <c r="H588" s="7"/>
      <c r="I588" s="7"/>
      <c r="J588" s="7"/>
      <c r="K588" s="7"/>
      <c r="L588" s="7"/>
      <c r="M588" s="7"/>
    </row>
    <row r="589" spans="1:13" s="4" customFormat="1" ht="15" x14ac:dyDescent="0.25"/>
    <row r="590" spans="1:13" s="4" customFormat="1" ht="15" customHeight="1" x14ac:dyDescent="0.25">
      <c r="B590" s="738" t="s">
        <v>670</v>
      </c>
      <c r="C590" s="738"/>
      <c r="D590" s="739"/>
      <c r="E590" s="781">
        <v>2021</v>
      </c>
      <c r="F590" s="781">
        <v>2022</v>
      </c>
      <c r="G590" s="782">
        <v>2023</v>
      </c>
    </row>
    <row r="591" spans="1:13" s="4" customFormat="1" ht="15.5" thickBot="1" x14ac:dyDescent="0.3">
      <c r="B591" s="740"/>
      <c r="C591" s="740"/>
      <c r="D591" s="741"/>
      <c r="E591" s="785"/>
      <c r="F591" s="785"/>
      <c r="G591" s="787"/>
    </row>
    <row r="592" spans="1:13" s="4" customFormat="1" ht="15.75" customHeight="1" thickTop="1" x14ac:dyDescent="0.25">
      <c r="B592" s="839" t="s">
        <v>317</v>
      </c>
      <c r="C592" s="839"/>
      <c r="D592" s="839"/>
      <c r="E592" s="839"/>
      <c r="F592" s="839"/>
      <c r="G592" s="839"/>
    </row>
    <row r="593" spans="2:8" s="4" customFormat="1" ht="15" x14ac:dyDescent="0.25">
      <c r="B593" s="758" t="s">
        <v>310</v>
      </c>
      <c r="C593" s="758"/>
      <c r="D593" s="759"/>
      <c r="E593" s="339">
        <v>75439.7</v>
      </c>
      <c r="F593" s="339">
        <v>70493.2</v>
      </c>
      <c r="G593" s="340">
        <v>78848.56</v>
      </c>
      <c r="H593" s="495"/>
    </row>
    <row r="594" spans="2:8" s="4" customFormat="1" ht="15" x14ac:dyDescent="0.25">
      <c r="B594" s="758" t="s">
        <v>311</v>
      </c>
      <c r="C594" s="758"/>
      <c r="D594" s="759"/>
      <c r="E594" s="339">
        <v>5.9</v>
      </c>
      <c r="F594" s="339">
        <v>81.400000000000006</v>
      </c>
      <c r="G594" s="340">
        <v>126.43</v>
      </c>
      <c r="H594" s="495"/>
    </row>
    <row r="595" spans="2:8" s="4" customFormat="1" ht="15" x14ac:dyDescent="0.25">
      <c r="B595" s="758" t="s">
        <v>671</v>
      </c>
      <c r="C595" s="758"/>
      <c r="D595" s="759"/>
      <c r="E595" s="339">
        <v>2.4</v>
      </c>
      <c r="F595" s="339">
        <v>135.9</v>
      </c>
      <c r="G595" s="340">
        <v>146.91999999999999</v>
      </c>
      <c r="H595" s="495"/>
    </row>
    <row r="596" spans="2:8" s="4" customFormat="1" ht="15" x14ac:dyDescent="0.25">
      <c r="B596" s="758" t="s">
        <v>312</v>
      </c>
      <c r="C596" s="758"/>
      <c r="D596" s="759"/>
      <c r="E596" s="339">
        <v>243.20000000000002</v>
      </c>
      <c r="F596" s="339">
        <v>58.5</v>
      </c>
      <c r="G596" s="340">
        <v>60.04</v>
      </c>
      <c r="H596" s="495"/>
    </row>
    <row r="597" spans="2:8" s="4" customFormat="1" ht="15.5" thickBot="1" x14ac:dyDescent="0.3">
      <c r="B597" s="788" t="s">
        <v>318</v>
      </c>
      <c r="C597" s="788"/>
      <c r="D597" s="789"/>
      <c r="E597" s="612">
        <f>SUM(E593:E596)</f>
        <v>75691.199999999983</v>
      </c>
      <c r="F597" s="612">
        <v>70769</v>
      </c>
      <c r="G597" s="623">
        <v>79181.950000000012</v>
      </c>
      <c r="H597" s="495"/>
    </row>
    <row r="598" spans="2:8" s="4" customFormat="1" ht="15" customHeight="1" thickTop="1" x14ac:dyDescent="0.25">
      <c r="B598" s="839" t="s">
        <v>672</v>
      </c>
      <c r="C598" s="839"/>
      <c r="D598" s="839"/>
      <c r="E598" s="839"/>
      <c r="F598" s="839"/>
      <c r="G598" s="839"/>
    </row>
    <row r="599" spans="2:8" s="4" customFormat="1" ht="15" x14ac:dyDescent="0.25">
      <c r="B599" s="758" t="s">
        <v>310</v>
      </c>
      <c r="C599" s="758"/>
      <c r="D599" s="759"/>
      <c r="E599" s="63">
        <v>82.6</v>
      </c>
      <c r="F599" s="63">
        <v>60.5</v>
      </c>
      <c r="G599" s="64">
        <v>64.900000000000006</v>
      </c>
      <c r="H599" s="495"/>
    </row>
    <row r="600" spans="2:8" s="4" customFormat="1" ht="15" x14ac:dyDescent="0.25">
      <c r="B600" s="758" t="s">
        <v>311</v>
      </c>
      <c r="C600" s="758"/>
      <c r="D600" s="759"/>
      <c r="E600" s="339">
        <v>0</v>
      </c>
      <c r="F600" s="339">
        <v>2.5</v>
      </c>
      <c r="G600" s="340">
        <v>6.29</v>
      </c>
      <c r="H600" s="495"/>
    </row>
    <row r="601" spans="2:8" s="4" customFormat="1" ht="15" x14ac:dyDescent="0.25">
      <c r="B601" s="758" t="s">
        <v>671</v>
      </c>
      <c r="C601" s="758"/>
      <c r="D601" s="759"/>
      <c r="E601" s="339">
        <v>2.4</v>
      </c>
      <c r="F601" s="339">
        <v>135.9</v>
      </c>
      <c r="G601" s="340">
        <v>146.9</v>
      </c>
      <c r="H601" s="495"/>
    </row>
    <row r="602" spans="2:8" s="4" customFormat="1" ht="15" x14ac:dyDescent="0.25">
      <c r="B602" s="758" t="s">
        <v>312</v>
      </c>
      <c r="C602" s="758"/>
      <c r="D602" s="759"/>
      <c r="E602" s="67">
        <v>38.4</v>
      </c>
      <c r="F602" s="67">
        <v>56.1</v>
      </c>
      <c r="G602" s="68">
        <v>54.94</v>
      </c>
      <c r="H602" s="495"/>
    </row>
    <row r="603" spans="2:8" s="4" customFormat="1" ht="15" x14ac:dyDescent="0.25">
      <c r="B603" s="788" t="s">
        <v>700</v>
      </c>
      <c r="C603" s="788"/>
      <c r="D603" s="789"/>
      <c r="E603" s="613">
        <v>121.3</v>
      </c>
      <c r="F603" s="613">
        <v>255</v>
      </c>
      <c r="G603" s="622">
        <v>273.02</v>
      </c>
      <c r="H603" s="495"/>
    </row>
    <row r="604" spans="2:8" s="4" customFormat="1" ht="15" x14ac:dyDescent="0.25">
      <c r="B604" s="768" t="s">
        <v>1038</v>
      </c>
      <c r="C604" s="768"/>
      <c r="D604" s="768"/>
      <c r="E604" s="768"/>
      <c r="F604" s="768"/>
      <c r="G604" s="768"/>
    </row>
    <row r="605" spans="2:8" s="4" customFormat="1" ht="15" x14ac:dyDescent="0.25">
      <c r="B605" s="769"/>
      <c r="C605" s="769"/>
      <c r="D605" s="769"/>
      <c r="E605" s="769"/>
      <c r="F605" s="769"/>
      <c r="G605" s="769"/>
    </row>
    <row r="606" spans="2:8" s="4" customFormat="1" ht="15" x14ac:dyDescent="0.25">
      <c r="B606" s="769"/>
      <c r="C606" s="769"/>
      <c r="D606" s="769"/>
      <c r="E606" s="769"/>
      <c r="F606" s="769"/>
      <c r="G606" s="769"/>
    </row>
    <row r="607" spans="2:8" s="4" customFormat="1" ht="15" x14ac:dyDescent="0.25">
      <c r="B607" s="770"/>
      <c r="C607" s="770"/>
      <c r="D607" s="770"/>
      <c r="E607" s="770"/>
      <c r="F607" s="770"/>
      <c r="G607" s="770"/>
    </row>
    <row r="608" spans="2:8" s="4" customFormat="1" ht="15" x14ac:dyDescent="0.25"/>
    <row r="609" spans="1:13" s="4" customFormat="1" ht="15" x14ac:dyDescent="0.25"/>
    <row r="610" spans="1:13" s="4" customFormat="1" ht="15" x14ac:dyDescent="0.25">
      <c r="A610" s="7"/>
      <c r="B610" s="7" t="s">
        <v>59</v>
      </c>
      <c r="C610" s="7"/>
      <c r="D610" s="7"/>
      <c r="E610" s="7"/>
      <c r="F610" s="7"/>
      <c r="G610" s="7"/>
      <c r="H610" s="7"/>
      <c r="I610" s="7"/>
      <c r="J610" s="7"/>
      <c r="K610" s="7"/>
      <c r="L610" s="7"/>
      <c r="M610" s="7"/>
    </row>
    <row r="611" spans="1:13" s="4" customFormat="1" ht="15" x14ac:dyDescent="0.25"/>
    <row r="612" spans="1:13" s="4" customFormat="1" ht="15.75" customHeight="1" x14ac:dyDescent="0.25">
      <c r="B612" s="738" t="s">
        <v>802</v>
      </c>
      <c r="C612" s="738"/>
      <c r="D612" s="739"/>
      <c r="E612" s="781">
        <v>2021</v>
      </c>
      <c r="F612" s="781">
        <v>2022</v>
      </c>
      <c r="G612" s="782">
        <v>2023</v>
      </c>
    </row>
    <row r="613" spans="1:13" s="4" customFormat="1" ht="15.75" customHeight="1" thickBot="1" x14ac:dyDescent="0.3">
      <c r="B613" s="740"/>
      <c r="C613" s="740"/>
      <c r="D613" s="741"/>
      <c r="E613" s="785"/>
      <c r="F613" s="785"/>
      <c r="G613" s="787"/>
    </row>
    <row r="614" spans="1:13" s="4" customFormat="1" ht="15.5" thickTop="1" x14ac:dyDescent="0.25">
      <c r="B614" s="746" t="s">
        <v>156</v>
      </c>
      <c r="C614" s="746"/>
      <c r="D614" s="747"/>
      <c r="E614" s="165">
        <v>25422.7</v>
      </c>
      <c r="F614" s="165">
        <f>F575-F597</f>
        <v>21858</v>
      </c>
      <c r="G614" s="258">
        <v>19924.540000000008</v>
      </c>
    </row>
    <row r="615" spans="1:13" s="4" customFormat="1" ht="15" x14ac:dyDescent="0.25">
      <c r="B615" s="831" t="s">
        <v>321</v>
      </c>
      <c r="C615" s="831"/>
      <c r="D615" s="832"/>
      <c r="E615" s="313">
        <f>E579-E603</f>
        <v>294.798</v>
      </c>
      <c r="F615" s="574">
        <f>F579-F603</f>
        <v>188.5</v>
      </c>
      <c r="G615" s="314">
        <v>408.01</v>
      </c>
    </row>
    <row r="616" spans="1:13" s="4" customFormat="1" ht="15" customHeight="1" x14ac:dyDescent="0.25">
      <c r="B616" s="768" t="s">
        <v>1039</v>
      </c>
      <c r="C616" s="768"/>
      <c r="D616" s="768"/>
      <c r="E616" s="768"/>
      <c r="F616" s="768"/>
      <c r="G616" s="768"/>
    </row>
    <row r="617" spans="1:13" s="4" customFormat="1" ht="15" customHeight="1" x14ac:dyDescent="0.25">
      <c r="B617" s="769"/>
      <c r="C617" s="769"/>
      <c r="D617" s="769"/>
      <c r="E617" s="769"/>
      <c r="F617" s="769"/>
      <c r="G617" s="769"/>
    </row>
    <row r="618" spans="1:13" s="4" customFormat="1" ht="15" x14ac:dyDescent="0.25">
      <c r="B618" s="770"/>
      <c r="C618" s="770"/>
      <c r="D618" s="770"/>
      <c r="E618" s="770"/>
      <c r="F618" s="770"/>
      <c r="G618" s="770"/>
    </row>
    <row r="619" spans="1:13" s="4" customFormat="1" ht="15" x14ac:dyDescent="0.25"/>
    <row r="620" spans="1:13" s="4" customFormat="1" ht="15" x14ac:dyDescent="0.25"/>
    <row r="621" spans="1:13" s="4" customFormat="1" ht="15" x14ac:dyDescent="0.25">
      <c r="A621" s="7"/>
      <c r="B621" s="7" t="s">
        <v>60</v>
      </c>
      <c r="C621" s="7"/>
      <c r="D621" s="7"/>
      <c r="E621" s="7"/>
      <c r="F621" s="7"/>
      <c r="G621" s="7"/>
      <c r="H621" s="7"/>
      <c r="I621" s="7"/>
      <c r="J621" s="7"/>
      <c r="K621" s="7"/>
      <c r="L621" s="7"/>
      <c r="M621" s="7"/>
    </row>
    <row r="622" spans="1:13" s="4" customFormat="1" ht="15" x14ac:dyDescent="0.25"/>
    <row r="623" spans="1:13" s="4" customFormat="1" ht="15" customHeight="1" x14ac:dyDescent="0.25">
      <c r="B623" s="738" t="s">
        <v>809</v>
      </c>
      <c r="C623" s="738"/>
      <c r="D623" s="739"/>
      <c r="E623" s="781">
        <v>2021</v>
      </c>
      <c r="F623" s="781">
        <v>2022</v>
      </c>
      <c r="G623" s="782">
        <v>2023</v>
      </c>
    </row>
    <row r="624" spans="1:13" s="4" customFormat="1" ht="15.5" thickBot="1" x14ac:dyDescent="0.3">
      <c r="B624" s="740"/>
      <c r="C624" s="740"/>
      <c r="D624" s="741"/>
      <c r="E624" s="785"/>
      <c r="F624" s="785"/>
      <c r="G624" s="787"/>
    </row>
    <row r="625" spans="1:13" s="4" customFormat="1" ht="15.5" thickTop="1" x14ac:dyDescent="0.25">
      <c r="B625" s="746" t="s">
        <v>808</v>
      </c>
      <c r="C625" s="746"/>
      <c r="D625" s="747"/>
      <c r="E625" s="373">
        <v>64131.89</v>
      </c>
      <c r="F625" s="373">
        <v>42366.86</v>
      </c>
      <c r="G625" s="258">
        <v>33375.279999999999</v>
      </c>
      <c r="H625" s="495"/>
    </row>
    <row r="626" spans="1:13" s="4" customFormat="1" ht="15" x14ac:dyDescent="0.25">
      <c r="B626" s="758" t="s">
        <v>323</v>
      </c>
      <c r="C626" s="758"/>
      <c r="D626" s="759"/>
      <c r="E626" s="339">
        <v>5924.14</v>
      </c>
      <c r="F626" s="339">
        <v>7039.7</v>
      </c>
      <c r="G626" s="340">
        <v>11126.099999999999</v>
      </c>
      <c r="H626" s="495"/>
    </row>
    <row r="627" spans="1:13" s="4" customFormat="1" ht="15" x14ac:dyDescent="0.25">
      <c r="B627" s="758" t="s">
        <v>807</v>
      </c>
      <c r="C627" s="758"/>
      <c r="D627" s="759"/>
      <c r="E627" s="67">
        <v>2805.9</v>
      </c>
      <c r="F627" s="67">
        <v>4184.8</v>
      </c>
      <c r="G627" s="68">
        <v>9711.4699999999993</v>
      </c>
      <c r="H627" s="495"/>
    </row>
    <row r="628" spans="1:13" s="4" customFormat="1" ht="15" x14ac:dyDescent="0.25">
      <c r="B628" s="758" t="s">
        <v>324</v>
      </c>
      <c r="C628" s="758"/>
      <c r="D628" s="759"/>
      <c r="E628" s="67">
        <v>76.819999999999993</v>
      </c>
      <c r="F628" s="67">
        <v>72.599999999999994</v>
      </c>
      <c r="G628" s="68">
        <v>272.2</v>
      </c>
      <c r="H628" s="495"/>
    </row>
    <row r="629" spans="1:13" s="4" customFormat="1" ht="15" x14ac:dyDescent="0.25">
      <c r="B629" s="758" t="s">
        <v>701</v>
      </c>
      <c r="C629" s="758"/>
      <c r="D629" s="759"/>
      <c r="E629" s="648">
        <v>1.4</v>
      </c>
      <c r="F629" s="648">
        <v>10.097</v>
      </c>
      <c r="G629" s="649">
        <v>3.18</v>
      </c>
      <c r="H629" s="495"/>
    </row>
    <row r="630" spans="1:13" s="4" customFormat="1" ht="15" x14ac:dyDescent="0.25">
      <c r="B630" s="831" t="s">
        <v>325</v>
      </c>
      <c r="C630" s="831"/>
      <c r="D630" s="832"/>
      <c r="E630" s="574">
        <v>3404.5</v>
      </c>
      <c r="F630" s="574">
        <v>4337.8999999999996</v>
      </c>
      <c r="G630" s="575">
        <v>4099.5</v>
      </c>
      <c r="H630" s="495"/>
    </row>
    <row r="631" spans="1:13" s="4" customFormat="1" ht="15" x14ac:dyDescent="0.25">
      <c r="B631" s="768" t="s">
        <v>938</v>
      </c>
      <c r="C631" s="768"/>
      <c r="D631" s="768"/>
      <c r="E631" s="768"/>
      <c r="F631" s="768"/>
      <c r="G631" s="768"/>
      <c r="H631" s="495"/>
    </row>
    <row r="632" spans="1:13" s="4" customFormat="1" ht="15" x14ac:dyDescent="0.25">
      <c r="B632" s="769"/>
      <c r="C632" s="769"/>
      <c r="D632" s="769"/>
      <c r="E632" s="769"/>
      <c r="F632" s="769"/>
      <c r="G632" s="769"/>
      <c r="H632" s="495"/>
    </row>
    <row r="633" spans="1:13" s="4" customFormat="1" ht="15" x14ac:dyDescent="0.25">
      <c r="B633" s="769"/>
      <c r="C633" s="769"/>
      <c r="D633" s="769"/>
      <c r="E633" s="769"/>
      <c r="F633" s="769"/>
      <c r="G633" s="769"/>
      <c r="H633" s="495"/>
    </row>
    <row r="634" spans="1:13" s="4" customFormat="1" ht="15" x14ac:dyDescent="0.25">
      <c r="B634" s="770"/>
      <c r="C634" s="770"/>
      <c r="D634" s="770"/>
      <c r="E634" s="770"/>
      <c r="F634" s="770"/>
      <c r="G634" s="770"/>
      <c r="H634" s="495"/>
    </row>
    <row r="635" spans="1:13" s="4" customFormat="1" ht="15" x14ac:dyDescent="0.25"/>
    <row r="636" spans="1:13" s="4" customFormat="1" ht="15" x14ac:dyDescent="0.25"/>
    <row r="637" spans="1:13" s="4" customFormat="1" ht="15" x14ac:dyDescent="0.25">
      <c r="A637" s="7"/>
      <c r="B637" s="7" t="s">
        <v>61</v>
      </c>
      <c r="C637" s="7"/>
      <c r="D637" s="7"/>
      <c r="E637" s="7"/>
      <c r="F637" s="7"/>
      <c r="G637" s="7"/>
      <c r="H637" s="7"/>
      <c r="I637" s="7"/>
      <c r="J637" s="7"/>
      <c r="K637" s="7"/>
      <c r="L637" s="7"/>
      <c r="M637" s="7"/>
    </row>
    <row r="638" spans="1:13" s="4" customFormat="1" ht="15" x14ac:dyDescent="0.25"/>
    <row r="639" spans="1:13" s="4" customFormat="1" ht="15" customHeight="1" x14ac:dyDescent="0.25">
      <c r="B639" s="738" t="s">
        <v>675</v>
      </c>
      <c r="C639" s="738"/>
      <c r="D639" s="739"/>
      <c r="E639" s="781">
        <v>2021</v>
      </c>
      <c r="F639" s="781">
        <v>2022</v>
      </c>
      <c r="G639" s="782">
        <v>2023</v>
      </c>
    </row>
    <row r="640" spans="1:13" s="4" customFormat="1" ht="15.5" thickBot="1" x14ac:dyDescent="0.3">
      <c r="B640" s="740"/>
      <c r="C640" s="740"/>
      <c r="D640" s="741"/>
      <c r="E640" s="785"/>
      <c r="F640" s="785"/>
      <c r="G640" s="787"/>
    </row>
    <row r="641" spans="2:8" s="4" customFormat="1" ht="15.5" thickTop="1" x14ac:dyDescent="0.25">
      <c r="B641" s="839" t="s">
        <v>328</v>
      </c>
      <c r="C641" s="839"/>
      <c r="D641" s="839"/>
      <c r="E641" s="839"/>
      <c r="F641" s="839"/>
      <c r="G641" s="839"/>
    </row>
    <row r="642" spans="2:8" s="4" customFormat="1" ht="15" x14ac:dyDescent="0.25">
      <c r="B642" s="758" t="s">
        <v>326</v>
      </c>
      <c r="C642" s="758"/>
      <c r="D642" s="759"/>
      <c r="E642" s="63">
        <v>15631.2</v>
      </c>
      <c r="F642" s="63">
        <v>6187.83</v>
      </c>
      <c r="G642" s="64">
        <v>9531.92</v>
      </c>
      <c r="H642" s="495"/>
    </row>
    <row r="643" spans="2:8" s="4" customFormat="1" ht="15" x14ac:dyDescent="0.25">
      <c r="B643" s="758" t="s">
        <v>327</v>
      </c>
      <c r="C643" s="758"/>
      <c r="D643" s="759"/>
      <c r="E643" s="67">
        <v>17049.900000000001</v>
      </c>
      <c r="F643" s="67">
        <v>2702.7</v>
      </c>
      <c r="G643" s="68">
        <v>1394.04</v>
      </c>
      <c r="H643" s="495"/>
    </row>
    <row r="644" spans="2:8" s="4" customFormat="1" ht="15" x14ac:dyDescent="0.25">
      <c r="B644" s="758" t="s">
        <v>459</v>
      </c>
      <c r="C644" s="758"/>
      <c r="D644" s="759"/>
      <c r="E644" s="67">
        <v>3653.4000000000005</v>
      </c>
      <c r="F644" s="67">
        <v>19862.39</v>
      </c>
      <c r="G644" s="68">
        <v>19681.579999999998</v>
      </c>
      <c r="H644" s="495"/>
    </row>
    <row r="645" spans="2:8" s="4" customFormat="1" ht="15" x14ac:dyDescent="0.25">
      <c r="B645" s="758" t="s">
        <v>329</v>
      </c>
      <c r="C645" s="758"/>
      <c r="D645" s="759"/>
      <c r="E645" s="67">
        <v>6114</v>
      </c>
      <c r="F645" s="67">
        <v>8168.5599999999995</v>
      </c>
      <c r="G645" s="68">
        <v>6684.01</v>
      </c>
      <c r="H645" s="495"/>
    </row>
    <row r="646" spans="2:8" s="4" customFormat="1" ht="15" x14ac:dyDescent="0.25">
      <c r="B646" s="758" t="s">
        <v>1030</v>
      </c>
      <c r="C646" s="758"/>
      <c r="D646" s="759"/>
      <c r="E646" s="67">
        <v>2693.3</v>
      </c>
      <c r="F646" s="67">
        <v>16386.8</v>
      </c>
      <c r="G646" s="68">
        <v>19503.599999999999</v>
      </c>
      <c r="H646" s="495"/>
    </row>
    <row r="647" spans="2:8" s="4" customFormat="1" ht="15" x14ac:dyDescent="0.25">
      <c r="B647" s="788" t="s">
        <v>156</v>
      </c>
      <c r="C647" s="788"/>
      <c r="D647" s="789"/>
      <c r="E647" s="613">
        <v>45141.8</v>
      </c>
      <c r="F647" s="613">
        <v>53308.28</v>
      </c>
      <c r="G647" s="622">
        <v>56795.15</v>
      </c>
      <c r="H647" s="495"/>
    </row>
    <row r="648" spans="2:8" s="4" customFormat="1" ht="15" customHeight="1" x14ac:dyDescent="0.25">
      <c r="B648" s="867" t="s">
        <v>333</v>
      </c>
      <c r="C648" s="867"/>
      <c r="D648" s="867"/>
      <c r="E648" s="867"/>
      <c r="F648" s="867"/>
      <c r="G648" s="867"/>
    </row>
    <row r="649" spans="2:8" s="4" customFormat="1" ht="15" x14ac:dyDescent="0.25">
      <c r="B649" s="758" t="s">
        <v>1062</v>
      </c>
      <c r="C649" s="758"/>
      <c r="D649" s="759"/>
      <c r="E649" s="63">
        <v>1274697.3</v>
      </c>
      <c r="F649" s="63">
        <v>1189855.1000000001</v>
      </c>
      <c r="G649" s="64">
        <v>1030039.8</v>
      </c>
      <c r="H649" s="495"/>
    </row>
    <row r="650" spans="2:8" s="4" customFormat="1" ht="15" x14ac:dyDescent="0.25">
      <c r="B650" s="758" t="s">
        <v>1063</v>
      </c>
      <c r="C650" s="758"/>
      <c r="D650" s="759"/>
      <c r="E650" s="67">
        <v>984289.7</v>
      </c>
      <c r="F650" s="67">
        <v>813275.33</v>
      </c>
      <c r="G650" s="68">
        <v>704586.44</v>
      </c>
      <c r="H650" s="495"/>
    </row>
    <row r="651" spans="2:8" s="4" customFormat="1" ht="15" x14ac:dyDescent="0.25">
      <c r="B651" s="758" t="s">
        <v>814</v>
      </c>
      <c r="C651" s="758"/>
      <c r="D651" s="759"/>
      <c r="E651" s="67">
        <v>700</v>
      </c>
      <c r="F651" s="67">
        <v>0</v>
      </c>
      <c r="G651" s="68">
        <v>0</v>
      </c>
      <c r="H651" s="495"/>
    </row>
    <row r="652" spans="2:8" s="4" customFormat="1" ht="15" x14ac:dyDescent="0.25">
      <c r="B652" s="758" t="s">
        <v>326</v>
      </c>
      <c r="C652" s="758"/>
      <c r="D652" s="759"/>
      <c r="E652" s="67">
        <v>132122.20000000001</v>
      </c>
      <c r="F652" s="67">
        <v>172773.63</v>
      </c>
      <c r="G652" s="68">
        <v>190978.66</v>
      </c>
      <c r="H652" s="495"/>
    </row>
    <row r="653" spans="2:8" s="4" customFormat="1" ht="15" x14ac:dyDescent="0.25">
      <c r="B653" s="758" t="s">
        <v>334</v>
      </c>
      <c r="C653" s="758"/>
      <c r="D653" s="759"/>
      <c r="E653" s="67">
        <v>7960.32</v>
      </c>
      <c r="F653" s="67">
        <v>7269.42</v>
      </c>
      <c r="G653" s="68">
        <v>4325.22</v>
      </c>
      <c r="H653" s="495"/>
    </row>
    <row r="654" spans="2:8" s="4" customFormat="1" ht="15" x14ac:dyDescent="0.25">
      <c r="B654" s="758" t="s">
        <v>327</v>
      </c>
      <c r="C654" s="758"/>
      <c r="D654" s="759"/>
      <c r="E654" s="67">
        <v>220988.3</v>
      </c>
      <c r="F654" s="67">
        <v>176520.47200000001</v>
      </c>
      <c r="G654" s="68">
        <v>166449.38</v>
      </c>
      <c r="H654" s="495"/>
    </row>
    <row r="655" spans="2:8" s="4" customFormat="1" ht="15" x14ac:dyDescent="0.25">
      <c r="B655" s="758" t="s">
        <v>335</v>
      </c>
      <c r="C655" s="758"/>
      <c r="D655" s="759"/>
      <c r="E655" s="67">
        <v>1544.0409</v>
      </c>
      <c r="F655" s="67">
        <v>1326.6000000000001</v>
      </c>
      <c r="G655" s="68">
        <v>1694.53</v>
      </c>
      <c r="H655" s="495"/>
    </row>
    <row r="656" spans="2:8" s="4" customFormat="1" ht="15" x14ac:dyDescent="0.25">
      <c r="B656" s="758" t="s">
        <v>329</v>
      </c>
      <c r="C656" s="758"/>
      <c r="D656" s="759"/>
      <c r="E656" s="67">
        <v>184.4</v>
      </c>
      <c r="F656" s="67">
        <v>0</v>
      </c>
      <c r="G656" s="68">
        <v>0</v>
      </c>
      <c r="H656" s="495"/>
    </row>
    <row r="657" spans="1:13" s="4" customFormat="1" ht="15" x14ac:dyDescent="0.25">
      <c r="B657" s="758" t="s">
        <v>330</v>
      </c>
      <c r="C657" s="758"/>
      <c r="D657" s="759"/>
      <c r="E657" s="67">
        <v>655.67200000000014</v>
      </c>
      <c r="F657" s="67">
        <v>838.17499999999984</v>
      </c>
      <c r="G657" s="68">
        <v>850.9</v>
      </c>
      <c r="H657" s="495"/>
    </row>
    <row r="658" spans="1:13" s="4" customFormat="1" ht="15" x14ac:dyDescent="0.25">
      <c r="B658" s="758" t="s">
        <v>336</v>
      </c>
      <c r="C658" s="758"/>
      <c r="D658" s="759"/>
      <c r="E658" s="67">
        <v>501795.29150000005</v>
      </c>
      <c r="F658" s="67">
        <v>634965.97</v>
      </c>
      <c r="G658" s="68">
        <v>653699.62</v>
      </c>
      <c r="H658" s="495"/>
    </row>
    <row r="659" spans="1:13" s="4" customFormat="1" ht="15" x14ac:dyDescent="0.25">
      <c r="B659" s="758" t="s">
        <v>1030</v>
      </c>
      <c r="C659" s="758"/>
      <c r="D659" s="759"/>
      <c r="E659" s="67">
        <v>278791.49829999998</v>
      </c>
      <c r="F659" s="67">
        <v>628364.54560000019</v>
      </c>
      <c r="G659" s="68">
        <v>812807.5</v>
      </c>
      <c r="H659" s="495"/>
    </row>
    <row r="660" spans="1:13" s="4" customFormat="1" ht="15" x14ac:dyDescent="0.25">
      <c r="B660" s="788" t="s">
        <v>156</v>
      </c>
      <c r="C660" s="788"/>
      <c r="D660" s="789"/>
      <c r="E660" s="613">
        <v>3403728.7226999989</v>
      </c>
      <c r="F660" s="613">
        <v>3625189.2426000005</v>
      </c>
      <c r="G660" s="622">
        <v>3565432.1</v>
      </c>
      <c r="H660" s="495"/>
    </row>
    <row r="661" spans="1:13" s="4" customFormat="1" ht="15" customHeight="1" x14ac:dyDescent="0.25">
      <c r="B661" s="768" t="s">
        <v>1064</v>
      </c>
      <c r="C661" s="768"/>
      <c r="D661" s="768"/>
      <c r="E661" s="768"/>
      <c r="F661" s="768"/>
      <c r="G661" s="768"/>
    </row>
    <row r="662" spans="1:13" s="4" customFormat="1" ht="15" customHeight="1" x14ac:dyDescent="0.25">
      <c r="B662" s="769"/>
      <c r="C662" s="769"/>
      <c r="D662" s="769"/>
      <c r="E662" s="769"/>
      <c r="F662" s="769"/>
      <c r="G662" s="769"/>
    </row>
    <row r="663" spans="1:13" s="4" customFormat="1" ht="15" customHeight="1" x14ac:dyDescent="0.25">
      <c r="B663" s="769"/>
      <c r="C663" s="769"/>
      <c r="D663" s="769"/>
      <c r="E663" s="769"/>
      <c r="F663" s="769"/>
      <c r="G663" s="769"/>
    </row>
    <row r="664" spans="1:13" s="4" customFormat="1" ht="15" x14ac:dyDescent="0.25">
      <c r="B664" s="769"/>
      <c r="C664" s="769"/>
      <c r="D664" s="769"/>
      <c r="E664" s="769"/>
      <c r="F664" s="769"/>
      <c r="G664" s="769"/>
    </row>
    <row r="665" spans="1:13" s="4" customFormat="1" ht="15" customHeight="1" x14ac:dyDescent="0.25">
      <c r="B665" s="770"/>
      <c r="C665" s="770"/>
      <c r="D665" s="770"/>
      <c r="E665" s="770"/>
      <c r="F665" s="770"/>
      <c r="G665" s="770"/>
    </row>
    <row r="666" spans="1:13" s="4" customFormat="1" ht="15" x14ac:dyDescent="0.25">
      <c r="B666" s="2"/>
      <c r="C666" s="2"/>
      <c r="D666" s="2"/>
      <c r="E666" s="2"/>
      <c r="F666" s="179"/>
      <c r="G666" s="179"/>
      <c r="H666" s="179"/>
      <c r="I666" s="179"/>
      <c r="J666" s="179"/>
      <c r="K666" s="179"/>
      <c r="L666" s="179"/>
      <c r="M666" s="179"/>
    </row>
    <row r="667" spans="1:13" s="4" customFormat="1" ht="15" x14ac:dyDescent="0.25"/>
    <row r="668" spans="1:13" s="4" customFormat="1" ht="15" x14ac:dyDescent="0.25">
      <c r="A668" s="7"/>
      <c r="B668" s="7" t="s">
        <v>62</v>
      </c>
      <c r="C668" s="7"/>
      <c r="D668" s="7"/>
      <c r="E668" s="7"/>
      <c r="F668" s="7"/>
      <c r="G668" s="7"/>
      <c r="H668" s="7"/>
      <c r="I668" s="7"/>
      <c r="J668" s="7"/>
      <c r="K668" s="7"/>
      <c r="L668" s="7"/>
      <c r="M668" s="7"/>
    </row>
    <row r="669" spans="1:13" s="4" customFormat="1" ht="15" x14ac:dyDescent="0.25"/>
    <row r="670" spans="1:13" s="4" customFormat="1" ht="15" customHeight="1" x14ac:dyDescent="0.25">
      <c r="B670" s="738" t="s">
        <v>676</v>
      </c>
      <c r="C670" s="738"/>
      <c r="D670" s="739"/>
      <c r="E670" s="781">
        <v>2021</v>
      </c>
      <c r="F670" s="781">
        <v>2022</v>
      </c>
      <c r="G670" s="782">
        <v>2023</v>
      </c>
    </row>
    <row r="671" spans="1:13" s="4" customFormat="1" ht="15.5" thickBot="1" x14ac:dyDescent="0.3">
      <c r="B671" s="740"/>
      <c r="C671" s="740"/>
      <c r="D671" s="741"/>
      <c r="E671" s="785"/>
      <c r="F671" s="785"/>
      <c r="G671" s="787"/>
    </row>
    <row r="672" spans="1:13" s="4" customFormat="1" ht="15.5" thickTop="1" x14ac:dyDescent="0.25">
      <c r="B672" s="839" t="s">
        <v>328</v>
      </c>
      <c r="C672" s="839"/>
      <c r="D672" s="839"/>
      <c r="E672" s="839"/>
      <c r="F672" s="839"/>
      <c r="G672" s="839"/>
    </row>
    <row r="673" spans="2:8" s="4" customFormat="1" ht="15" x14ac:dyDescent="0.25">
      <c r="B673" s="758" t="s">
        <v>338</v>
      </c>
      <c r="C673" s="758"/>
      <c r="D673" s="759"/>
      <c r="E673" s="63">
        <v>3946.9720000000002</v>
      </c>
      <c r="F673" s="63">
        <v>3715.1137999999996</v>
      </c>
      <c r="G673" s="64">
        <v>3494.759</v>
      </c>
      <c r="H673" s="495"/>
    </row>
    <row r="674" spans="2:8" s="4" customFormat="1" ht="15" x14ac:dyDescent="0.25">
      <c r="B674" s="758" t="s">
        <v>339</v>
      </c>
      <c r="C674" s="758"/>
      <c r="D674" s="759"/>
      <c r="E674" s="67">
        <v>19291.999999999996</v>
      </c>
      <c r="F674" s="67">
        <v>27047.107</v>
      </c>
      <c r="G674" s="68">
        <v>28676.5893</v>
      </c>
      <c r="H674" s="495"/>
    </row>
    <row r="675" spans="2:8" s="4" customFormat="1" ht="15" x14ac:dyDescent="0.25">
      <c r="B675" s="758" t="s">
        <v>342</v>
      </c>
      <c r="C675" s="758"/>
      <c r="D675" s="759"/>
      <c r="E675" s="67">
        <v>18739.3</v>
      </c>
      <c r="F675" s="67">
        <v>10945.42</v>
      </c>
      <c r="G675" s="68">
        <v>13322.42</v>
      </c>
      <c r="H675" s="495"/>
    </row>
    <row r="676" spans="2:8" s="4" customFormat="1" ht="15" x14ac:dyDescent="0.25">
      <c r="B676" s="758" t="s">
        <v>340</v>
      </c>
      <c r="C676" s="758"/>
      <c r="D676" s="759"/>
      <c r="E676" s="67">
        <v>1094.5999999999999</v>
      </c>
      <c r="F676" s="67">
        <v>1308.17</v>
      </c>
      <c r="G676" s="68">
        <v>1423.43</v>
      </c>
      <c r="H676" s="495"/>
    </row>
    <row r="677" spans="2:8" s="4" customFormat="1" ht="15" x14ac:dyDescent="0.25">
      <c r="B677" s="788" t="s">
        <v>156</v>
      </c>
      <c r="C677" s="788"/>
      <c r="D677" s="789"/>
      <c r="E677" s="613">
        <v>43072.87200000001</v>
      </c>
      <c r="F677" s="613">
        <v>43015.810799999999</v>
      </c>
      <c r="G677" s="622">
        <v>46917.198299999996</v>
      </c>
      <c r="H677" s="495"/>
    </row>
    <row r="678" spans="2:8" s="4" customFormat="1" ht="15" customHeight="1" x14ac:dyDescent="0.25">
      <c r="B678" s="867" t="s">
        <v>333</v>
      </c>
      <c r="C678" s="867"/>
      <c r="D678" s="867"/>
      <c r="E678" s="867"/>
      <c r="F678" s="867"/>
      <c r="G678" s="867"/>
    </row>
    <row r="679" spans="2:8" s="4" customFormat="1" ht="15" x14ac:dyDescent="0.25">
      <c r="B679" s="758" t="s">
        <v>338</v>
      </c>
      <c r="C679" s="758"/>
      <c r="D679" s="759"/>
      <c r="E679" s="63">
        <v>1389.7</v>
      </c>
      <c r="F679" s="63">
        <v>797.524</v>
      </c>
      <c r="G679" s="64">
        <v>671.62</v>
      </c>
      <c r="H679" s="495"/>
    </row>
    <row r="680" spans="2:8" s="4" customFormat="1" ht="15" x14ac:dyDescent="0.25">
      <c r="B680" s="758" t="s">
        <v>339</v>
      </c>
      <c r="C680" s="758"/>
      <c r="D680" s="759"/>
      <c r="E680" s="67">
        <v>1583934.5000000002</v>
      </c>
      <c r="F680" s="67">
        <v>1095638.7259</v>
      </c>
      <c r="G680" s="68">
        <v>1433930.8</v>
      </c>
      <c r="H680" s="495"/>
    </row>
    <row r="681" spans="2:8" s="4" customFormat="1" ht="15" x14ac:dyDescent="0.25">
      <c r="B681" s="758" t="s">
        <v>342</v>
      </c>
      <c r="C681" s="758"/>
      <c r="D681" s="759"/>
      <c r="E681" s="67">
        <v>2305941.1999999997</v>
      </c>
      <c r="F681" s="67">
        <v>2184809.9919999996</v>
      </c>
      <c r="G681" s="68">
        <v>2307340.1449999996</v>
      </c>
      <c r="H681" s="495"/>
    </row>
    <row r="682" spans="2:8" s="4" customFormat="1" ht="15" x14ac:dyDescent="0.25">
      <c r="B682" s="758" t="s">
        <v>343</v>
      </c>
      <c r="C682" s="758"/>
      <c r="D682" s="759"/>
      <c r="E682" s="67">
        <v>29685.7</v>
      </c>
      <c r="F682" s="67">
        <v>24191.5</v>
      </c>
      <c r="G682" s="68">
        <v>228424.38</v>
      </c>
      <c r="H682" s="495"/>
    </row>
    <row r="683" spans="2:8" s="4" customFormat="1" ht="15" x14ac:dyDescent="0.25">
      <c r="B683" s="758" t="s">
        <v>340</v>
      </c>
      <c r="C683" s="758"/>
      <c r="D683" s="759"/>
      <c r="E683" s="67">
        <v>0.1</v>
      </c>
      <c r="F683" s="67">
        <v>0</v>
      </c>
      <c r="G683" s="68">
        <v>0</v>
      </c>
      <c r="H683" s="495"/>
    </row>
    <row r="684" spans="2:8" s="4" customFormat="1" ht="15" x14ac:dyDescent="0.25">
      <c r="B684" s="788" t="s">
        <v>156</v>
      </c>
      <c r="C684" s="788"/>
      <c r="D684" s="789"/>
      <c r="E684" s="613">
        <v>3920951.1999999997</v>
      </c>
      <c r="F684" s="613">
        <v>3305437.7418999993</v>
      </c>
      <c r="G684" s="622">
        <v>3970367</v>
      </c>
      <c r="H684" s="495"/>
    </row>
    <row r="685" spans="2:8" s="4" customFormat="1" ht="15" customHeight="1" x14ac:dyDescent="0.25">
      <c r="B685" s="768" t="s">
        <v>943</v>
      </c>
      <c r="C685" s="768"/>
      <c r="D685" s="768"/>
      <c r="E685" s="768"/>
      <c r="F685" s="768"/>
      <c r="G685" s="768"/>
    </row>
    <row r="686" spans="2:8" s="4" customFormat="1" ht="15" customHeight="1" x14ac:dyDescent="0.25">
      <c r="B686" s="769"/>
      <c r="C686" s="769"/>
      <c r="D686" s="769"/>
      <c r="E686" s="769"/>
      <c r="F686" s="769"/>
      <c r="G686" s="769"/>
    </row>
    <row r="687" spans="2:8" s="4" customFormat="1" ht="15" customHeight="1" x14ac:dyDescent="0.25">
      <c r="B687" s="769"/>
      <c r="C687" s="769"/>
      <c r="D687" s="769"/>
      <c r="E687" s="769"/>
      <c r="F687" s="769"/>
      <c r="G687" s="769"/>
    </row>
    <row r="688" spans="2:8" s="4" customFormat="1" ht="15" x14ac:dyDescent="0.25">
      <c r="B688" s="770"/>
      <c r="C688" s="770"/>
      <c r="D688" s="770"/>
      <c r="E688" s="770"/>
      <c r="F688" s="770"/>
      <c r="G688" s="770"/>
    </row>
    <row r="689" spans="1:13" s="4" customFormat="1" ht="15" x14ac:dyDescent="0.25"/>
    <row r="690" spans="1:13" s="4" customFormat="1" ht="15" x14ac:dyDescent="0.25"/>
    <row r="691" spans="1:13" s="4" customFormat="1" ht="15" x14ac:dyDescent="0.25">
      <c r="A691" s="7"/>
      <c r="B691" s="7" t="s">
        <v>63</v>
      </c>
      <c r="C691" s="7"/>
      <c r="D691" s="7"/>
      <c r="E691" s="7"/>
      <c r="F691" s="7"/>
      <c r="G691" s="7"/>
      <c r="H691" s="7"/>
      <c r="I691" s="7"/>
      <c r="J691" s="7"/>
      <c r="K691" s="7"/>
      <c r="L691" s="7"/>
      <c r="M691" s="7"/>
    </row>
    <row r="692" spans="1:13" s="4" customFormat="1" ht="15" x14ac:dyDescent="0.25"/>
    <row r="693" spans="1:13" s="4" customFormat="1" ht="15" customHeight="1" x14ac:dyDescent="0.25">
      <c r="B693" s="738" t="s">
        <v>677</v>
      </c>
      <c r="C693" s="738"/>
      <c r="D693" s="739"/>
      <c r="E693" s="781">
        <v>2021</v>
      </c>
      <c r="F693" s="781">
        <v>2022</v>
      </c>
      <c r="G693" s="782">
        <v>2023</v>
      </c>
    </row>
    <row r="694" spans="1:13" s="4" customFormat="1" ht="23.25" customHeight="1" thickBot="1" x14ac:dyDescent="0.3">
      <c r="B694" s="740"/>
      <c r="C694" s="740"/>
      <c r="D694" s="741"/>
      <c r="E694" s="785"/>
      <c r="F694" s="785"/>
      <c r="G694" s="787"/>
    </row>
    <row r="695" spans="1:13" s="4" customFormat="1" ht="15.5" thickTop="1" x14ac:dyDescent="0.25">
      <c r="B695" s="839" t="s">
        <v>328</v>
      </c>
      <c r="C695" s="839"/>
      <c r="D695" s="839"/>
      <c r="E695" s="839"/>
      <c r="F695" s="839"/>
      <c r="G695" s="839"/>
    </row>
    <row r="696" spans="1:13" s="4" customFormat="1" ht="15" x14ac:dyDescent="0.25">
      <c r="B696" s="758" t="s">
        <v>345</v>
      </c>
      <c r="C696" s="758"/>
      <c r="D696" s="759"/>
      <c r="E696" s="63">
        <v>1861.4</v>
      </c>
      <c r="F696" s="63">
        <v>3082.8378000000002</v>
      </c>
      <c r="G696" s="64">
        <v>3214.88</v>
      </c>
      <c r="H696" s="495"/>
    </row>
    <row r="697" spans="1:13" s="4" customFormat="1" ht="15" x14ac:dyDescent="0.25">
      <c r="B697" s="758" t="s">
        <v>346</v>
      </c>
      <c r="C697" s="758"/>
      <c r="D697" s="759"/>
      <c r="E697" s="67">
        <v>55.25</v>
      </c>
      <c r="F697" s="67">
        <v>127.73519999999999</v>
      </c>
      <c r="G697" s="68">
        <v>211.10999999999999</v>
      </c>
      <c r="H697" s="495"/>
    </row>
    <row r="698" spans="1:13" s="4" customFormat="1" ht="15" x14ac:dyDescent="0.25">
      <c r="B698" s="758" t="s">
        <v>347</v>
      </c>
      <c r="C698" s="758"/>
      <c r="D698" s="759"/>
      <c r="E698" s="67">
        <v>349.34000000000003</v>
      </c>
      <c r="F698" s="67">
        <v>1510.9390000000001</v>
      </c>
      <c r="G698" s="68">
        <v>1193.6899999999998</v>
      </c>
      <c r="H698" s="495"/>
    </row>
    <row r="699" spans="1:13" s="4" customFormat="1" ht="15" x14ac:dyDescent="0.25">
      <c r="B699" s="758" t="s">
        <v>331</v>
      </c>
      <c r="C699" s="758"/>
      <c r="D699" s="759"/>
      <c r="E699" s="67">
        <v>88.2</v>
      </c>
      <c r="F699" s="67">
        <v>297.62400000000002</v>
      </c>
      <c r="G699" s="68">
        <v>329.33</v>
      </c>
      <c r="H699" s="495"/>
    </row>
    <row r="700" spans="1:13" s="4" customFormat="1" ht="15" x14ac:dyDescent="0.25">
      <c r="B700" s="788" t="s">
        <v>156</v>
      </c>
      <c r="C700" s="788"/>
      <c r="D700" s="789"/>
      <c r="E700" s="613">
        <v>2354.19</v>
      </c>
      <c r="F700" s="613">
        <v>5019.1359999999995</v>
      </c>
      <c r="G700" s="622">
        <v>4949.01</v>
      </c>
      <c r="H700" s="495"/>
    </row>
    <row r="701" spans="1:13" s="4" customFormat="1" ht="15" customHeight="1" x14ac:dyDescent="0.25">
      <c r="B701" s="867" t="s">
        <v>333</v>
      </c>
      <c r="C701" s="867"/>
      <c r="D701" s="867"/>
      <c r="E701" s="867"/>
      <c r="F701" s="867"/>
      <c r="G701" s="867"/>
    </row>
    <row r="702" spans="1:13" s="4" customFormat="1" ht="15" x14ac:dyDescent="0.25">
      <c r="B702" s="758" t="s">
        <v>348</v>
      </c>
      <c r="C702" s="758"/>
      <c r="D702" s="759"/>
      <c r="E702" s="63">
        <v>179744.80000000002</v>
      </c>
      <c r="F702" s="63">
        <v>261937.65170000002</v>
      </c>
      <c r="G702" s="64">
        <v>123876.4</v>
      </c>
      <c r="H702" s="495"/>
    </row>
    <row r="703" spans="1:13" s="4" customFormat="1" ht="15" x14ac:dyDescent="0.25">
      <c r="B703" s="758" t="s">
        <v>346</v>
      </c>
      <c r="C703" s="758"/>
      <c r="D703" s="759"/>
      <c r="E703" s="67">
        <v>568.1</v>
      </c>
      <c r="F703" s="67">
        <v>4.1999999999999997E-3</v>
      </c>
      <c r="G703" s="68">
        <v>79.5</v>
      </c>
      <c r="H703" s="495"/>
    </row>
    <row r="704" spans="1:13" s="4" customFormat="1" ht="15" x14ac:dyDescent="0.25">
      <c r="B704" s="758" t="s">
        <v>347</v>
      </c>
      <c r="C704" s="758"/>
      <c r="D704" s="759"/>
      <c r="E704" s="67">
        <v>2160.1999999999998</v>
      </c>
      <c r="F704" s="67">
        <v>2054.1329999999998</v>
      </c>
      <c r="G704" s="68">
        <v>3778.7</v>
      </c>
      <c r="H704" s="495"/>
    </row>
    <row r="705" spans="1:13" s="4" customFormat="1" ht="15" x14ac:dyDescent="0.25">
      <c r="B705" s="758" t="s">
        <v>331</v>
      </c>
      <c r="C705" s="758"/>
      <c r="D705" s="759"/>
      <c r="E705" s="67">
        <v>6618.5</v>
      </c>
      <c r="F705" s="67">
        <v>22334.46</v>
      </c>
      <c r="G705" s="68">
        <v>21248.669000000002</v>
      </c>
      <c r="H705" s="495"/>
    </row>
    <row r="706" spans="1:13" s="4" customFormat="1" ht="15" x14ac:dyDescent="0.25">
      <c r="B706" s="788" t="s">
        <v>156</v>
      </c>
      <c r="C706" s="788"/>
      <c r="D706" s="789"/>
      <c r="E706" s="613">
        <v>189091.59999999998</v>
      </c>
      <c r="F706" s="613">
        <v>286326.24890000001</v>
      </c>
      <c r="G706" s="622">
        <v>148983.29999999999</v>
      </c>
      <c r="H706" s="495"/>
    </row>
    <row r="707" spans="1:13" s="4" customFormat="1" ht="15" customHeight="1" x14ac:dyDescent="0.25">
      <c r="B707" s="768" t="s">
        <v>946</v>
      </c>
      <c r="C707" s="768"/>
      <c r="D707" s="768"/>
      <c r="E707" s="768"/>
      <c r="F707" s="768"/>
      <c r="G707" s="768"/>
      <c r="H707" s="178"/>
      <c r="J707" s="178"/>
      <c r="K707" s="178"/>
      <c r="L707" s="178"/>
      <c r="M707" s="178"/>
    </row>
    <row r="708" spans="1:13" s="4" customFormat="1" ht="15" customHeight="1" x14ac:dyDescent="0.25">
      <c r="B708" s="769"/>
      <c r="C708" s="769"/>
      <c r="D708" s="769"/>
      <c r="E708" s="769"/>
      <c r="F708" s="769"/>
      <c r="G708" s="769"/>
      <c r="H708" s="178"/>
      <c r="J708" s="178"/>
      <c r="K708" s="178"/>
      <c r="L708" s="178"/>
      <c r="M708" s="178"/>
    </row>
    <row r="709" spans="1:13" s="4" customFormat="1" ht="15" x14ac:dyDescent="0.25">
      <c r="B709" s="770"/>
      <c r="C709" s="770"/>
      <c r="D709" s="770"/>
      <c r="E709" s="770"/>
      <c r="F709" s="770"/>
      <c r="G709" s="770"/>
      <c r="H709" s="178"/>
      <c r="J709" s="178"/>
      <c r="K709" s="178"/>
      <c r="L709" s="178"/>
      <c r="M709" s="178"/>
    </row>
    <row r="710" spans="1:13" s="4" customFormat="1" ht="15" x14ac:dyDescent="0.25"/>
    <row r="711" spans="1:13" s="4" customFormat="1" ht="15" x14ac:dyDescent="0.25"/>
    <row r="712" spans="1:13" s="4" customFormat="1" ht="15" x14ac:dyDescent="0.25"/>
    <row r="713" spans="1:13" s="4" customFormat="1" ht="15" x14ac:dyDescent="0.25"/>
    <row r="714" spans="1:13" s="154" customFormat="1" ht="24.5" x14ac:dyDescent="0.25">
      <c r="B714" s="155" t="s">
        <v>81</v>
      </c>
    </row>
    <row r="715" spans="1:13" s="4" customFormat="1" ht="15" x14ac:dyDescent="0.25">
      <c r="B715" s="511"/>
    </row>
    <row r="716" spans="1:13" s="4" customFormat="1" ht="15" x14ac:dyDescent="0.25"/>
    <row r="717" spans="1:13" s="4" customFormat="1" ht="15" x14ac:dyDescent="0.25">
      <c r="A717" s="7"/>
      <c r="B717" s="7" t="s">
        <v>83</v>
      </c>
      <c r="C717" s="7"/>
      <c r="D717" s="7"/>
      <c r="E717" s="7"/>
      <c r="F717" s="7"/>
      <c r="G717" s="7"/>
      <c r="H717" s="7"/>
      <c r="I717" s="7"/>
      <c r="J717" s="7"/>
      <c r="K717" s="7"/>
      <c r="L717" s="7"/>
      <c r="M717" s="7"/>
    </row>
    <row r="718" spans="1:13" s="4" customFormat="1" ht="15" x14ac:dyDescent="0.25"/>
    <row r="719" spans="1:13" s="4" customFormat="1" ht="15.75" customHeight="1" x14ac:dyDescent="0.25">
      <c r="B719" s="738" t="s">
        <v>1065</v>
      </c>
      <c r="C719" s="738"/>
      <c r="D719" s="738"/>
      <c r="E719" s="739"/>
      <c r="F719" s="742">
        <v>2022</v>
      </c>
      <c r="G719" s="738"/>
      <c r="H719" s="738"/>
      <c r="I719" s="739"/>
      <c r="J719" s="742">
        <v>2023</v>
      </c>
      <c r="K719" s="738"/>
      <c r="L719" s="738"/>
      <c r="M719" s="738"/>
    </row>
    <row r="720" spans="1:13" s="4" customFormat="1" ht="15" customHeight="1" thickBot="1" x14ac:dyDescent="0.3">
      <c r="B720" s="740"/>
      <c r="C720" s="740"/>
      <c r="D720" s="740"/>
      <c r="E720" s="741"/>
      <c r="F720" s="743" t="s">
        <v>367</v>
      </c>
      <c r="G720" s="744"/>
      <c r="H720" s="744" t="s">
        <v>368</v>
      </c>
      <c r="I720" s="745"/>
      <c r="J720" s="743" t="s">
        <v>367</v>
      </c>
      <c r="K720" s="744"/>
      <c r="L720" s="744" t="s">
        <v>368</v>
      </c>
      <c r="M720" s="745"/>
    </row>
    <row r="721" spans="1:13" s="4" customFormat="1" ht="15.5" thickTop="1" x14ac:dyDescent="0.25">
      <c r="B721" s="746" t="s">
        <v>363</v>
      </c>
      <c r="C721" s="746"/>
      <c r="D721" s="746"/>
      <c r="E721" s="747"/>
      <c r="F721" s="748">
        <v>3731.56</v>
      </c>
      <c r="G721" s="749"/>
      <c r="H721" s="750" t="s">
        <v>956</v>
      </c>
      <c r="I721" s="751"/>
      <c r="J721" s="756">
        <v>4097.92</v>
      </c>
      <c r="K721" s="757"/>
      <c r="L721" s="750" t="s">
        <v>957</v>
      </c>
      <c r="M721" s="751"/>
    </row>
    <row r="722" spans="1:13" s="4" customFormat="1" ht="15" x14ac:dyDescent="0.25">
      <c r="B722" s="758" t="s">
        <v>364</v>
      </c>
      <c r="C722" s="758"/>
      <c r="D722" s="758"/>
      <c r="E722" s="759"/>
      <c r="F722" s="760">
        <v>26762.34</v>
      </c>
      <c r="G722" s="761"/>
      <c r="H722" s="752"/>
      <c r="I722" s="753"/>
      <c r="J722" s="762">
        <v>26676.25</v>
      </c>
      <c r="K722" s="763"/>
      <c r="L722" s="752"/>
      <c r="M722" s="753"/>
    </row>
    <row r="723" spans="1:13" s="4" customFormat="1" ht="15" x14ac:dyDescent="0.25">
      <c r="B723" s="758" t="s">
        <v>365</v>
      </c>
      <c r="C723" s="758"/>
      <c r="D723" s="758"/>
      <c r="E723" s="759"/>
      <c r="F723" s="760">
        <v>50347.7</v>
      </c>
      <c r="G723" s="761"/>
      <c r="H723" s="752"/>
      <c r="I723" s="753"/>
      <c r="J723" s="762">
        <v>57003.6</v>
      </c>
      <c r="K723" s="763"/>
      <c r="L723" s="752"/>
      <c r="M723" s="753"/>
    </row>
    <row r="724" spans="1:13" s="4" customFormat="1" ht="15" x14ac:dyDescent="0.25">
      <c r="B724" s="758" t="s">
        <v>366</v>
      </c>
      <c r="C724" s="758"/>
      <c r="D724" s="758"/>
      <c r="E724" s="759"/>
      <c r="F724" s="760">
        <v>1228.06</v>
      </c>
      <c r="G724" s="761"/>
      <c r="H724" s="752"/>
      <c r="I724" s="753"/>
      <c r="J724" s="762">
        <v>2826.06</v>
      </c>
      <c r="K724" s="763"/>
      <c r="L724" s="752"/>
      <c r="M724" s="753"/>
    </row>
    <row r="725" spans="1:13" s="4" customFormat="1" ht="15" customHeight="1" x14ac:dyDescent="0.25">
      <c r="B725" s="764" t="s">
        <v>156</v>
      </c>
      <c r="C725" s="764"/>
      <c r="D725" s="764"/>
      <c r="E725" s="765"/>
      <c r="F725" s="766">
        <v>82069.7</v>
      </c>
      <c r="G725" s="767"/>
      <c r="H725" s="754"/>
      <c r="I725" s="755"/>
      <c r="J725" s="766">
        <v>90603.8</v>
      </c>
      <c r="K725" s="767"/>
      <c r="L725" s="754"/>
      <c r="M725" s="755"/>
    </row>
    <row r="726" spans="1:13" s="4" customFormat="1" ht="15" customHeight="1" x14ac:dyDescent="0.25">
      <c r="B726" s="768" t="s">
        <v>958</v>
      </c>
      <c r="C726" s="768"/>
      <c r="D726" s="768"/>
      <c r="E726" s="768"/>
      <c r="F726" s="768"/>
      <c r="G726" s="768"/>
      <c r="H726" s="768"/>
      <c r="I726" s="768"/>
      <c r="J726" s="768"/>
      <c r="K726" s="768"/>
      <c r="L726" s="768"/>
      <c r="M726" s="768"/>
    </row>
    <row r="727" spans="1:13" s="4" customFormat="1" ht="15" customHeight="1" x14ac:dyDescent="0.25">
      <c r="B727" s="770"/>
      <c r="C727" s="770"/>
      <c r="D727" s="770"/>
      <c r="E727" s="770"/>
      <c r="F727" s="770"/>
      <c r="G727" s="770"/>
      <c r="H727" s="770"/>
      <c r="I727" s="770"/>
      <c r="J727" s="770"/>
      <c r="K727" s="770"/>
      <c r="L727" s="770"/>
      <c r="M727" s="770"/>
    </row>
    <row r="728" spans="1:13" s="4" customFormat="1" ht="15" x14ac:dyDescent="0.25"/>
    <row r="729" spans="1:13" s="4" customFormat="1" ht="15" x14ac:dyDescent="0.25"/>
    <row r="730" spans="1:13" s="4" customFormat="1" ht="15" x14ac:dyDescent="0.25">
      <c r="A730" s="7"/>
      <c r="B730" s="7" t="s">
        <v>84</v>
      </c>
      <c r="C730" s="7"/>
      <c r="D730" s="7"/>
      <c r="E730" s="7"/>
      <c r="F730" s="7"/>
      <c r="G730" s="7"/>
      <c r="H730" s="7"/>
      <c r="I730" s="7"/>
      <c r="J730" s="7"/>
      <c r="K730" s="7"/>
      <c r="L730" s="7"/>
      <c r="M730" s="7"/>
    </row>
    <row r="731" spans="1:13" s="4" customFormat="1" ht="15" x14ac:dyDescent="0.25"/>
    <row r="732" spans="1:13" s="4" customFormat="1" ht="15" customHeight="1" x14ac:dyDescent="0.25">
      <c r="B732" s="738" t="s">
        <v>678</v>
      </c>
      <c r="C732" s="738"/>
      <c r="D732" s="738"/>
      <c r="E732" s="738"/>
      <c r="F732" s="738"/>
      <c r="G732" s="738"/>
      <c r="H732" s="738"/>
      <c r="I732" s="739"/>
      <c r="J732" s="781">
        <v>2022</v>
      </c>
      <c r="K732" s="781"/>
      <c r="L732" s="781">
        <v>2023</v>
      </c>
      <c r="M732" s="782"/>
    </row>
    <row r="733" spans="1:13" s="4" customFormat="1" ht="15.5" thickBot="1" x14ac:dyDescent="0.3">
      <c r="B733" s="738"/>
      <c r="C733" s="738"/>
      <c r="D733" s="738"/>
      <c r="E733" s="738"/>
      <c r="F733" s="738"/>
      <c r="G733" s="738"/>
      <c r="H733" s="738"/>
      <c r="I733" s="739"/>
      <c r="J733" s="375" t="s">
        <v>684</v>
      </c>
      <c r="K733" s="376" t="s">
        <v>685</v>
      </c>
      <c r="L733" s="375" t="s">
        <v>684</v>
      </c>
      <c r="M733" s="377" t="s">
        <v>685</v>
      </c>
    </row>
    <row r="734" spans="1:13" s="4" customFormat="1" ht="15.5" thickTop="1" x14ac:dyDescent="0.25">
      <c r="B734" s="746" t="s">
        <v>679</v>
      </c>
      <c r="C734" s="746"/>
      <c r="D734" s="746"/>
      <c r="E734" s="746"/>
      <c r="F734" s="746"/>
      <c r="G734" s="746"/>
      <c r="H734" s="746"/>
      <c r="I734" s="747"/>
      <c r="J734" s="293">
        <v>5</v>
      </c>
      <c r="K734" s="291">
        <v>5</v>
      </c>
      <c r="L734" s="293">
        <v>1</v>
      </c>
      <c r="M734" s="290">
        <v>2</v>
      </c>
    </row>
    <row r="735" spans="1:13" s="4" customFormat="1" ht="15" x14ac:dyDescent="0.25">
      <c r="B735" s="758" t="s">
        <v>680</v>
      </c>
      <c r="C735" s="758"/>
      <c r="D735" s="758"/>
      <c r="E735" s="758"/>
      <c r="F735" s="758"/>
      <c r="G735" s="758"/>
      <c r="H735" s="758"/>
      <c r="I735" s="759"/>
      <c r="J735" s="249">
        <v>17</v>
      </c>
      <c r="K735" s="228">
        <v>4</v>
      </c>
      <c r="L735" s="249">
        <v>2</v>
      </c>
      <c r="M735" s="292">
        <v>8</v>
      </c>
    </row>
    <row r="736" spans="1:13" s="4" customFormat="1" ht="15" x14ac:dyDescent="0.25">
      <c r="B736" s="758" t="s">
        <v>681</v>
      </c>
      <c r="C736" s="758"/>
      <c r="D736" s="758"/>
      <c r="E736" s="758"/>
      <c r="F736" s="758"/>
      <c r="G736" s="758"/>
      <c r="H736" s="758"/>
      <c r="I736" s="759"/>
      <c r="J736" s="249">
        <v>36</v>
      </c>
      <c r="K736" s="228">
        <v>22</v>
      </c>
      <c r="L736" s="249">
        <v>2</v>
      </c>
      <c r="M736" s="292">
        <v>24</v>
      </c>
    </row>
    <row r="737" spans="1:13" s="4" customFormat="1" ht="15" x14ac:dyDescent="0.25">
      <c r="B737" s="758" t="s">
        <v>682</v>
      </c>
      <c r="C737" s="758"/>
      <c r="D737" s="758"/>
      <c r="E737" s="758"/>
      <c r="F737" s="758"/>
      <c r="G737" s="758"/>
      <c r="H737" s="758"/>
      <c r="I737" s="759"/>
      <c r="J737" s="249">
        <v>13</v>
      </c>
      <c r="K737" s="228">
        <v>33</v>
      </c>
      <c r="L737" s="249">
        <v>2</v>
      </c>
      <c r="M737" s="292">
        <v>15</v>
      </c>
    </row>
    <row r="738" spans="1:13" s="4" customFormat="1" ht="15" x14ac:dyDescent="0.25">
      <c r="B738" s="831" t="s">
        <v>683</v>
      </c>
      <c r="C738" s="831"/>
      <c r="D738" s="831"/>
      <c r="E738" s="831"/>
      <c r="F738" s="831"/>
      <c r="G738" s="831"/>
      <c r="H738" s="831"/>
      <c r="I738" s="832"/>
      <c r="J738" s="382">
        <v>711</v>
      </c>
      <c r="K738" s="231">
        <v>793</v>
      </c>
      <c r="L738" s="382">
        <v>168</v>
      </c>
      <c r="M738" s="230">
        <v>694</v>
      </c>
    </row>
    <row r="739" spans="1:13" s="4" customFormat="1" ht="15" x14ac:dyDescent="0.25">
      <c r="B739" s="835" t="s">
        <v>967</v>
      </c>
      <c r="C739" s="835"/>
      <c r="D739" s="835"/>
      <c r="E739" s="835"/>
      <c r="F739" s="835"/>
      <c r="G739" s="835"/>
      <c r="H739" s="835"/>
      <c r="I739" s="835"/>
      <c r="J739" s="835"/>
      <c r="K739" s="835"/>
      <c r="L739" s="835"/>
      <c r="M739" s="835"/>
    </row>
    <row r="740" spans="1:13" s="4" customFormat="1" ht="15" x14ac:dyDescent="0.25"/>
    <row r="741" spans="1:13" s="4" customFormat="1" ht="15" x14ac:dyDescent="0.25"/>
    <row r="742" spans="1:13" s="4" customFormat="1" ht="15" x14ac:dyDescent="0.25"/>
    <row r="743" spans="1:13" s="4" customFormat="1" ht="15" x14ac:dyDescent="0.25"/>
    <row r="744" spans="1:13" s="154" customFormat="1" ht="24.5" x14ac:dyDescent="0.25">
      <c r="B744" s="155" t="s">
        <v>371</v>
      </c>
    </row>
    <row r="745" spans="1:13" s="4" customFormat="1" ht="15" x14ac:dyDescent="0.25"/>
    <row r="746" spans="1:13" s="4" customFormat="1" ht="15" x14ac:dyDescent="0.25"/>
    <row r="747" spans="1:13" s="4" customFormat="1" ht="15" x14ac:dyDescent="0.25">
      <c r="A747" s="7"/>
      <c r="B747" s="7" t="s">
        <v>149</v>
      </c>
      <c r="C747" s="7"/>
      <c r="D747" s="7"/>
      <c r="E747" s="7"/>
      <c r="F747" s="7"/>
      <c r="G747" s="7"/>
      <c r="H747" s="7"/>
      <c r="I747" s="7"/>
      <c r="J747" s="7"/>
      <c r="K747" s="7"/>
      <c r="L747" s="7"/>
      <c r="M747" s="7"/>
    </row>
    <row r="748" spans="1:13" s="4" customFormat="1" ht="15" x14ac:dyDescent="0.25"/>
    <row r="749" spans="1:13" s="4" customFormat="1" ht="15" customHeight="1" x14ac:dyDescent="0.25">
      <c r="B749" s="738" t="s">
        <v>1066</v>
      </c>
      <c r="C749" s="738"/>
      <c r="D749" s="738"/>
      <c r="E749" s="738"/>
      <c r="F749" s="738"/>
      <c r="G749" s="739"/>
      <c r="H749" s="781">
        <v>2021</v>
      </c>
      <c r="I749" s="781"/>
      <c r="J749" s="781">
        <v>2022</v>
      </c>
      <c r="K749" s="781"/>
      <c r="L749" s="781">
        <v>2023</v>
      </c>
      <c r="M749" s="782"/>
    </row>
    <row r="750" spans="1:13" s="4" customFormat="1" ht="15.5" thickBot="1" x14ac:dyDescent="0.3">
      <c r="B750" s="740"/>
      <c r="C750" s="740"/>
      <c r="D750" s="740"/>
      <c r="E750" s="740"/>
      <c r="F750" s="740"/>
      <c r="G750" s="741"/>
      <c r="H750" s="375" t="s">
        <v>154</v>
      </c>
      <c r="I750" s="376" t="s">
        <v>155</v>
      </c>
      <c r="J750" s="375" t="s">
        <v>154</v>
      </c>
      <c r="K750" s="376" t="s">
        <v>155</v>
      </c>
      <c r="L750" s="375" t="s">
        <v>154</v>
      </c>
      <c r="M750" s="383" t="s">
        <v>155</v>
      </c>
    </row>
    <row r="751" spans="1:13" s="4" customFormat="1" ht="15.5" thickTop="1" x14ac:dyDescent="0.25">
      <c r="B751" s="850" t="s">
        <v>0</v>
      </c>
      <c r="C751" s="850"/>
      <c r="D751" s="850"/>
      <c r="E751" s="850"/>
      <c r="F751" s="850"/>
      <c r="G751" s="851"/>
      <c r="H751" s="433">
        <v>0.44600000000000001</v>
      </c>
      <c r="I751" s="434">
        <v>0.47</v>
      </c>
      <c r="J751" s="433">
        <v>0.42599999999999999</v>
      </c>
      <c r="K751" s="434">
        <v>0.42599999999999999</v>
      </c>
      <c r="L751" s="433">
        <v>0.47</v>
      </c>
      <c r="M751" s="435">
        <v>0.47</v>
      </c>
    </row>
    <row r="752" spans="1:13" s="4" customFormat="1" ht="15" customHeight="1" x14ac:dyDescent="0.25">
      <c r="B752" s="768" t="s">
        <v>722</v>
      </c>
      <c r="C752" s="768"/>
      <c r="D752" s="768"/>
      <c r="E752" s="768"/>
      <c r="F752" s="768"/>
      <c r="G752" s="768"/>
      <c r="H752" s="768"/>
      <c r="I752" s="768"/>
      <c r="J752" s="768"/>
      <c r="K752" s="768"/>
      <c r="L752" s="768"/>
      <c r="M752" s="768"/>
    </row>
    <row r="753" spans="1:13" s="4" customFormat="1" ht="15" x14ac:dyDescent="0.25">
      <c r="B753" s="770"/>
      <c r="C753" s="770"/>
      <c r="D753" s="770"/>
      <c r="E753" s="770"/>
      <c r="F753" s="770"/>
      <c r="G753" s="770"/>
      <c r="H753" s="770"/>
      <c r="I753" s="770"/>
      <c r="J753" s="770"/>
      <c r="K753" s="770"/>
      <c r="L753" s="770"/>
      <c r="M753" s="770"/>
    </row>
    <row r="754" spans="1:13" s="4" customFormat="1" ht="15" x14ac:dyDescent="0.25">
      <c r="B754" s="1"/>
      <c r="C754" s="1"/>
      <c r="D754" s="1"/>
      <c r="E754" s="1"/>
      <c r="F754" s="1"/>
      <c r="G754" s="1"/>
      <c r="H754" s="1"/>
      <c r="I754" s="1"/>
      <c r="J754" s="1"/>
      <c r="K754" s="1"/>
      <c r="L754" s="1"/>
      <c r="M754" s="1"/>
    </row>
    <row r="755" spans="1:13" s="4" customFormat="1" ht="15" x14ac:dyDescent="0.25"/>
    <row r="756" spans="1:13" s="4" customFormat="1" ht="15" x14ac:dyDescent="0.25">
      <c r="A756" s="7"/>
      <c r="B756" s="7" t="s">
        <v>150</v>
      </c>
      <c r="C756" s="7"/>
      <c r="D756" s="7"/>
      <c r="E756" s="7"/>
      <c r="F756" s="7"/>
      <c r="G756" s="7"/>
      <c r="H756" s="7"/>
      <c r="I756" s="7"/>
      <c r="J756" s="7"/>
      <c r="K756" s="7"/>
      <c r="L756" s="7"/>
      <c r="M756" s="7"/>
    </row>
    <row r="757" spans="1:13" s="4" customFormat="1" ht="15" x14ac:dyDescent="0.25">
      <c r="A757" s="187"/>
      <c r="B757" s="7" t="s">
        <v>151</v>
      </c>
      <c r="C757" s="187"/>
      <c r="D757" s="187"/>
      <c r="E757" s="187"/>
      <c r="F757" s="187"/>
      <c r="G757" s="187"/>
      <c r="H757" s="187"/>
      <c r="I757" s="187"/>
      <c r="J757" s="187"/>
      <c r="K757" s="187"/>
      <c r="L757" s="187"/>
      <c r="M757" s="187"/>
    </row>
    <row r="758" spans="1:13" s="4" customFormat="1" ht="15" x14ac:dyDescent="0.25"/>
    <row r="759" spans="1:13" s="4" customFormat="1" ht="15" x14ac:dyDescent="0.25">
      <c r="B759" s="738" t="s">
        <v>688</v>
      </c>
      <c r="C759" s="738"/>
      <c r="D759" s="739"/>
      <c r="E759" s="781">
        <v>2021</v>
      </c>
      <c r="F759" s="781">
        <v>2022</v>
      </c>
      <c r="G759" s="782">
        <v>2023</v>
      </c>
    </row>
    <row r="760" spans="1:13" s="4" customFormat="1" ht="15.5" thickBot="1" x14ac:dyDescent="0.3">
      <c r="B760" s="740"/>
      <c r="C760" s="740"/>
      <c r="D760" s="741"/>
      <c r="E760" s="785"/>
      <c r="F760" s="785"/>
      <c r="G760" s="787"/>
    </row>
    <row r="761" spans="1:13" s="4" customFormat="1" ht="15.5" thickTop="1" x14ac:dyDescent="0.25">
      <c r="B761" s="746" t="s">
        <v>377</v>
      </c>
      <c r="C761" s="746"/>
      <c r="D761" s="747"/>
      <c r="E761" s="27">
        <v>15621448</v>
      </c>
      <c r="F761" s="27">
        <v>15010236</v>
      </c>
      <c r="G761" s="28">
        <v>13201715.854795661</v>
      </c>
    </row>
    <row r="762" spans="1:13" s="4" customFormat="1" ht="15" x14ac:dyDescent="0.25">
      <c r="B762" s="758" t="s">
        <v>378</v>
      </c>
      <c r="C762" s="758"/>
      <c r="D762" s="759"/>
      <c r="E762" s="188">
        <v>1</v>
      </c>
      <c r="F762" s="188">
        <v>1</v>
      </c>
      <c r="G762" s="189">
        <v>87629.419315599996</v>
      </c>
    </row>
    <row r="763" spans="1:13" s="4" customFormat="1" ht="15" x14ac:dyDescent="0.25">
      <c r="B763" s="788" t="s">
        <v>379</v>
      </c>
      <c r="C763" s="788"/>
      <c r="D763" s="789"/>
      <c r="E763" s="190">
        <v>15621449</v>
      </c>
      <c r="F763" s="190">
        <v>15010237</v>
      </c>
      <c r="G763" s="593">
        <v>13289345.274111262</v>
      </c>
    </row>
    <row r="764" spans="1:13" s="4" customFormat="1" ht="15" x14ac:dyDescent="0.25">
      <c r="B764" s="788" t="s">
        <v>380</v>
      </c>
      <c r="C764" s="788"/>
      <c r="D764" s="789"/>
      <c r="E764" s="190">
        <v>699933</v>
      </c>
      <c r="F764" s="190">
        <v>686943</v>
      </c>
      <c r="G764" s="593">
        <v>4334453.0490220003</v>
      </c>
    </row>
    <row r="765" spans="1:13" s="4" customFormat="1" ht="15" x14ac:dyDescent="0.25">
      <c r="B765" s="836" t="s">
        <v>381</v>
      </c>
      <c r="C765" s="836"/>
      <c r="D765" s="837"/>
      <c r="E765" s="191">
        <v>16321382</v>
      </c>
      <c r="F765" s="191">
        <v>15697180</v>
      </c>
      <c r="G765" s="595">
        <v>17623798.32313326</v>
      </c>
    </row>
    <row r="766" spans="1:13" s="4" customFormat="1" ht="15" x14ac:dyDescent="0.25"/>
    <row r="767" spans="1:13" s="4" customFormat="1" ht="15" x14ac:dyDescent="0.25"/>
    <row r="768" spans="1:13" s="4" customFormat="1" ht="15" x14ac:dyDescent="0.25">
      <c r="A768" s="7"/>
      <c r="B768" s="7" t="s">
        <v>146</v>
      </c>
      <c r="C768" s="7"/>
      <c r="D768" s="7"/>
      <c r="E768" s="7"/>
      <c r="F768" s="7"/>
      <c r="G768" s="7"/>
      <c r="H768" s="7"/>
      <c r="I768" s="7"/>
      <c r="J768" s="7"/>
      <c r="K768" s="7"/>
      <c r="L768" s="7"/>
      <c r="M768" s="7"/>
    </row>
    <row r="769" spans="2:7" s="4" customFormat="1" ht="15" x14ac:dyDescent="0.25"/>
    <row r="770" spans="2:7" s="4" customFormat="1" ht="15" customHeight="1" x14ac:dyDescent="0.25">
      <c r="B770" s="738" t="s">
        <v>1067</v>
      </c>
      <c r="C770" s="738"/>
      <c r="D770" s="738"/>
      <c r="E770" s="781">
        <v>2021</v>
      </c>
      <c r="F770" s="781">
        <v>2022</v>
      </c>
      <c r="G770" s="782">
        <v>2023</v>
      </c>
    </row>
    <row r="771" spans="2:7" s="4" customFormat="1" ht="15" customHeight="1" x14ac:dyDescent="0.25">
      <c r="B771" s="738"/>
      <c r="C771" s="738"/>
      <c r="D771" s="738"/>
      <c r="E771" s="781"/>
      <c r="F771" s="781"/>
      <c r="G771" s="782"/>
    </row>
    <row r="772" spans="2:7" s="4" customFormat="1" ht="15.5" thickBot="1" x14ac:dyDescent="0.3">
      <c r="B772" s="740"/>
      <c r="C772" s="740"/>
      <c r="D772" s="740"/>
      <c r="E772" s="785"/>
      <c r="F772" s="785"/>
      <c r="G772" s="787"/>
    </row>
    <row r="773" spans="2:7" s="4" customFormat="1" ht="15.5" thickTop="1" x14ac:dyDescent="0.25">
      <c r="B773" s="850" t="s">
        <v>0</v>
      </c>
      <c r="C773" s="850"/>
      <c r="D773" s="851"/>
      <c r="E773" s="384" t="s">
        <v>165</v>
      </c>
      <c r="F773" s="384">
        <v>0.37</v>
      </c>
      <c r="G773" s="660">
        <v>0.36626700000000001</v>
      </c>
    </row>
    <row r="774" spans="2:7" s="4" customFormat="1" ht="15" x14ac:dyDescent="0.25"/>
    <row r="775" spans="2:7" s="4" customFormat="1" ht="15" x14ac:dyDescent="0.25"/>
    <row r="776" spans="2:7" s="4" customFormat="1" ht="15" x14ac:dyDescent="0.25"/>
    <row r="777" spans="2:7" s="4" customFormat="1" ht="15" x14ac:dyDescent="0.25"/>
    <row r="778" spans="2:7" s="4" customFormat="1" ht="15" x14ac:dyDescent="0.25"/>
    <row r="779" spans="2:7" s="4" customFormat="1" ht="15" x14ac:dyDescent="0.25"/>
    <row r="780" spans="2:7" s="4" customFormat="1" ht="15" x14ac:dyDescent="0.25"/>
    <row r="781" spans="2:7" s="4" customFormat="1" ht="15" x14ac:dyDescent="0.25"/>
    <row r="782" spans="2:7" s="4" customFormat="1" ht="15" x14ac:dyDescent="0.25"/>
    <row r="783" spans="2:7" s="4" customFormat="1" ht="15" x14ac:dyDescent="0.25"/>
    <row r="784" spans="2:7" s="4" customFormat="1" ht="15" x14ac:dyDescent="0.25"/>
    <row r="785" s="4" customFormat="1" ht="15" x14ac:dyDescent="0.25"/>
    <row r="786" s="4" customFormat="1" ht="15" x14ac:dyDescent="0.25"/>
    <row r="787" s="4" customFormat="1" ht="15" x14ac:dyDescent="0.25"/>
    <row r="788" s="4" customFormat="1" ht="15" x14ac:dyDescent="0.25"/>
    <row r="789" s="4" customFormat="1" ht="15" x14ac:dyDescent="0.25"/>
    <row r="790" s="4" customFormat="1" ht="15" x14ac:dyDescent="0.25"/>
  </sheetData>
  <sheetProtection algorithmName="SHA-512" hashValue="P5RSga1vqg/t6fmP0PTcL3vjZcS/PY+kD2QHKYCAp5+u6fgWeSB3hfyX+7CFrtM8xwCtHxiBJxNpMEyOrTqopw==" saltValue="vn1P+Ax5VqupB1/EhxUjMw==" spinCount="100000" sheet="1" formatCells="0" formatColumns="0" formatRows="0"/>
  <mergeCells count="657">
    <mergeCell ref="B527:D528"/>
    <mergeCell ref="E527:E528"/>
    <mergeCell ref="F527:F528"/>
    <mergeCell ref="G527:G528"/>
    <mergeCell ref="B626:D626"/>
    <mergeCell ref="B631:G634"/>
    <mergeCell ref="B67:M72"/>
    <mergeCell ref="B461:M462"/>
    <mergeCell ref="B482:M482"/>
    <mergeCell ref="B22:G22"/>
    <mergeCell ref="B46:E47"/>
    <mergeCell ref="F46:F47"/>
    <mergeCell ref="G46:G47"/>
    <mergeCell ref="H46:H47"/>
    <mergeCell ref="I46:I47"/>
    <mergeCell ref="J46:J47"/>
    <mergeCell ref="K46:K47"/>
    <mergeCell ref="L46:L47"/>
    <mergeCell ref="M46:M47"/>
    <mergeCell ref="B48:E48"/>
    <mergeCell ref="B49:E49"/>
    <mergeCell ref="B50:E50"/>
    <mergeCell ref="B51:E51"/>
    <mergeCell ref="B52:E52"/>
    <mergeCell ref="B53:E53"/>
    <mergeCell ref="B616:G618"/>
    <mergeCell ref="B97:D97"/>
    <mergeCell ref="B577:D577"/>
    <mergeCell ref="B693:D694"/>
    <mergeCell ref="B695:G695"/>
    <mergeCell ref="B701:G701"/>
    <mergeCell ref="B707:G709"/>
    <mergeCell ref="E693:E694"/>
    <mergeCell ref="B696:D696"/>
    <mergeCell ref="B697:D697"/>
    <mergeCell ref="B698:D698"/>
    <mergeCell ref="B699:D699"/>
    <mergeCell ref="B700:D700"/>
    <mergeCell ref="F693:F694"/>
    <mergeCell ref="G693:G694"/>
    <mergeCell ref="B773:D773"/>
    <mergeCell ref="B702:D702"/>
    <mergeCell ref="B703:D703"/>
    <mergeCell ref="B704:D704"/>
    <mergeCell ref="B705:D705"/>
    <mergeCell ref="B706:D706"/>
    <mergeCell ref="B759:D760"/>
    <mergeCell ref="B761:D761"/>
    <mergeCell ref="B762:D762"/>
    <mergeCell ref="B763:D763"/>
    <mergeCell ref="B751:G751"/>
    <mergeCell ref="B752:M753"/>
    <mergeCell ref="H749:I749"/>
    <mergeCell ref="J749:K749"/>
    <mergeCell ref="L749:M749"/>
    <mergeCell ref="J732:K732"/>
    <mergeCell ref="L732:M732"/>
    <mergeCell ref="B732:I733"/>
    <mergeCell ref="B734:I734"/>
    <mergeCell ref="B735:I735"/>
    <mergeCell ref="B736:I736"/>
    <mergeCell ref="B737:I737"/>
    <mergeCell ref="B738:I738"/>
    <mergeCell ref="B749:G750"/>
    <mergeCell ref="E670:E671"/>
    <mergeCell ref="B685:G688"/>
    <mergeCell ref="B672:G672"/>
    <mergeCell ref="B678:G678"/>
    <mergeCell ref="B673:D673"/>
    <mergeCell ref="B674:D674"/>
    <mergeCell ref="B675:D675"/>
    <mergeCell ref="B676:D676"/>
    <mergeCell ref="B677:D677"/>
    <mergeCell ref="B679:D679"/>
    <mergeCell ref="B680:D680"/>
    <mergeCell ref="B681:D681"/>
    <mergeCell ref="B682:D682"/>
    <mergeCell ref="B683:D683"/>
    <mergeCell ref="B684:D684"/>
    <mergeCell ref="B670:D671"/>
    <mergeCell ref="F670:F671"/>
    <mergeCell ref="G670:G671"/>
    <mergeCell ref="B661:G665"/>
    <mergeCell ref="B641:G641"/>
    <mergeCell ref="B648:G648"/>
    <mergeCell ref="B642:D642"/>
    <mergeCell ref="B643:D643"/>
    <mergeCell ref="B644:D644"/>
    <mergeCell ref="B645:D645"/>
    <mergeCell ref="B646:D646"/>
    <mergeCell ref="B647:D647"/>
    <mergeCell ref="B649:D649"/>
    <mergeCell ref="B650:D650"/>
    <mergeCell ref="B651:D651"/>
    <mergeCell ref="B652:D652"/>
    <mergeCell ref="B653:D653"/>
    <mergeCell ref="B654:D654"/>
    <mergeCell ref="B655:D655"/>
    <mergeCell ref="B656:D656"/>
    <mergeCell ref="B657:D657"/>
    <mergeCell ref="B658:D658"/>
    <mergeCell ref="B659:D659"/>
    <mergeCell ref="B660:D660"/>
    <mergeCell ref="B578:D578"/>
    <mergeCell ref="B579:D579"/>
    <mergeCell ref="B596:D596"/>
    <mergeCell ref="B597:D597"/>
    <mergeCell ref="B599:D599"/>
    <mergeCell ref="B600:D600"/>
    <mergeCell ref="B601:D601"/>
    <mergeCell ref="B602:D602"/>
    <mergeCell ref="B580:G585"/>
    <mergeCell ref="B594:D594"/>
    <mergeCell ref="B595:D595"/>
    <mergeCell ref="F590:F591"/>
    <mergeCell ref="G590:G591"/>
    <mergeCell ref="B557:G558"/>
    <mergeCell ref="B568:D569"/>
    <mergeCell ref="F568:F569"/>
    <mergeCell ref="B576:G576"/>
    <mergeCell ref="B570:G570"/>
    <mergeCell ref="B547:D547"/>
    <mergeCell ref="B548:D548"/>
    <mergeCell ref="B553:D554"/>
    <mergeCell ref="B555:D556"/>
    <mergeCell ref="B571:D571"/>
    <mergeCell ref="B572:D572"/>
    <mergeCell ref="B573:D573"/>
    <mergeCell ref="B574:D574"/>
    <mergeCell ref="B575:D575"/>
    <mergeCell ref="E568:E569"/>
    <mergeCell ref="G568:G569"/>
    <mergeCell ref="F545:F546"/>
    <mergeCell ref="G545:G546"/>
    <mergeCell ref="E555:E556"/>
    <mergeCell ref="F555:F556"/>
    <mergeCell ref="G555:G556"/>
    <mergeCell ref="G529:G531"/>
    <mergeCell ref="B532:G533"/>
    <mergeCell ref="B539:D540"/>
    <mergeCell ref="E539:E540"/>
    <mergeCell ref="F539:F540"/>
    <mergeCell ref="G539:G540"/>
    <mergeCell ref="B545:D546"/>
    <mergeCell ref="E553:E554"/>
    <mergeCell ref="F553:F554"/>
    <mergeCell ref="G553:G554"/>
    <mergeCell ref="B541:D541"/>
    <mergeCell ref="B542:D542"/>
    <mergeCell ref="B543:D543"/>
    <mergeCell ref="B408:D408"/>
    <mergeCell ref="B409:D410"/>
    <mergeCell ref="B411:D412"/>
    <mergeCell ref="B413:D413"/>
    <mergeCell ref="B416:D417"/>
    <mergeCell ref="B418:D419"/>
    <mergeCell ref="B420:D420"/>
    <mergeCell ref="B421:D421"/>
    <mergeCell ref="M416:M417"/>
    <mergeCell ref="E418:E419"/>
    <mergeCell ref="F418:F419"/>
    <mergeCell ref="G418:G419"/>
    <mergeCell ref="H418:H419"/>
    <mergeCell ref="I418:I419"/>
    <mergeCell ref="J418:J419"/>
    <mergeCell ref="K418:K419"/>
    <mergeCell ref="L418:L419"/>
    <mergeCell ref="M418:M419"/>
    <mergeCell ref="E416:E417"/>
    <mergeCell ref="F416:F417"/>
    <mergeCell ref="G416:G417"/>
    <mergeCell ref="H416:H417"/>
    <mergeCell ref="I416:I417"/>
    <mergeCell ref="J416:J417"/>
    <mergeCell ref="B362:D364"/>
    <mergeCell ref="B377:G384"/>
    <mergeCell ref="B365:D365"/>
    <mergeCell ref="B366:D366"/>
    <mergeCell ref="B367:D367"/>
    <mergeCell ref="B368:D368"/>
    <mergeCell ref="B369:D369"/>
    <mergeCell ref="B370:D370"/>
    <mergeCell ref="B371:D371"/>
    <mergeCell ref="B372:D372"/>
    <mergeCell ref="B373:D373"/>
    <mergeCell ref="B374:D374"/>
    <mergeCell ref="B375:D375"/>
    <mergeCell ref="B376:D376"/>
    <mergeCell ref="E362:E364"/>
    <mergeCell ref="F362:F364"/>
    <mergeCell ref="G362:G364"/>
    <mergeCell ref="B346:G346"/>
    <mergeCell ref="B347:G347"/>
    <mergeCell ref="B350:G350"/>
    <mergeCell ref="B351:G351"/>
    <mergeCell ref="B352:G352"/>
    <mergeCell ref="B353:G353"/>
    <mergeCell ref="B354:G354"/>
    <mergeCell ref="B355:G355"/>
    <mergeCell ref="B356:M357"/>
    <mergeCell ref="B336:G336"/>
    <mergeCell ref="B337:G337"/>
    <mergeCell ref="B338:G338"/>
    <mergeCell ref="B339:M340"/>
    <mergeCell ref="B342:G343"/>
    <mergeCell ref="L342:L343"/>
    <mergeCell ref="M342:M343"/>
    <mergeCell ref="B344:G344"/>
    <mergeCell ref="B345:G345"/>
    <mergeCell ref="M308:M309"/>
    <mergeCell ref="B317:G317"/>
    <mergeCell ref="B318:G318"/>
    <mergeCell ref="B319:G319"/>
    <mergeCell ref="B320:G320"/>
    <mergeCell ref="B321:G321"/>
    <mergeCell ref="B322:M323"/>
    <mergeCell ref="B325:G326"/>
    <mergeCell ref="B327:G327"/>
    <mergeCell ref="B313:G313"/>
    <mergeCell ref="B314:G314"/>
    <mergeCell ref="B315:G315"/>
    <mergeCell ref="B316:G316"/>
    <mergeCell ref="H308:H309"/>
    <mergeCell ref="I308:I309"/>
    <mergeCell ref="J308:J309"/>
    <mergeCell ref="K308:K309"/>
    <mergeCell ref="L308:L309"/>
    <mergeCell ref="B284:M286"/>
    <mergeCell ref="B272:D272"/>
    <mergeCell ref="B273:D273"/>
    <mergeCell ref="B274:D274"/>
    <mergeCell ref="B275:D275"/>
    <mergeCell ref="B276:D276"/>
    <mergeCell ref="B277:D277"/>
    <mergeCell ref="B278:D278"/>
    <mergeCell ref="B279:D279"/>
    <mergeCell ref="B280:D280"/>
    <mergeCell ref="B281:D281"/>
    <mergeCell ref="B282:D282"/>
    <mergeCell ref="B283:D283"/>
    <mergeCell ref="B229:D229"/>
    <mergeCell ref="B230:D230"/>
    <mergeCell ref="B231:D231"/>
    <mergeCell ref="B232:D232"/>
    <mergeCell ref="B233:D233"/>
    <mergeCell ref="B234:D234"/>
    <mergeCell ref="B244:D246"/>
    <mergeCell ref="B261:G265"/>
    <mergeCell ref="B248:D248"/>
    <mergeCell ref="B249:D249"/>
    <mergeCell ref="B251:D251"/>
    <mergeCell ref="B252:D252"/>
    <mergeCell ref="B253:D253"/>
    <mergeCell ref="B254:D254"/>
    <mergeCell ref="B255:D255"/>
    <mergeCell ref="B256:D256"/>
    <mergeCell ref="B258:D258"/>
    <mergeCell ref="B257:D257"/>
    <mergeCell ref="B259:D259"/>
    <mergeCell ref="B260:D260"/>
    <mergeCell ref="G244:G246"/>
    <mergeCell ref="B235:G239"/>
    <mergeCell ref="B205:D205"/>
    <mergeCell ref="B206:D206"/>
    <mergeCell ref="B207:D207"/>
    <mergeCell ref="B220:D220"/>
    <mergeCell ref="B221:D221"/>
    <mergeCell ref="B223:D223"/>
    <mergeCell ref="B192:D192"/>
    <mergeCell ref="B193:D193"/>
    <mergeCell ref="B195:D195"/>
    <mergeCell ref="B196:D196"/>
    <mergeCell ref="B197:D197"/>
    <mergeCell ref="B198:D198"/>
    <mergeCell ref="B199:D199"/>
    <mergeCell ref="B200:D200"/>
    <mergeCell ref="B201:D201"/>
    <mergeCell ref="B226:D226"/>
    <mergeCell ref="B227:D227"/>
    <mergeCell ref="B228:D228"/>
    <mergeCell ref="B119:M121"/>
    <mergeCell ref="B132:J132"/>
    <mergeCell ref="B133:J133"/>
    <mergeCell ref="B123:D123"/>
    <mergeCell ref="B124:D124"/>
    <mergeCell ref="B217:D218"/>
    <mergeCell ref="E217:E218"/>
    <mergeCell ref="B191:G191"/>
    <mergeCell ref="B194:G194"/>
    <mergeCell ref="B208:G215"/>
    <mergeCell ref="B147:G147"/>
    <mergeCell ref="B148:G148"/>
    <mergeCell ref="B150:G150"/>
    <mergeCell ref="B151:G151"/>
    <mergeCell ref="B152:G152"/>
    <mergeCell ref="B154:G154"/>
    <mergeCell ref="B155:G155"/>
    <mergeCell ref="B157:G157"/>
    <mergeCell ref="B202:D202"/>
    <mergeCell ref="B203:D203"/>
    <mergeCell ref="B204:D204"/>
    <mergeCell ref="B101:D101"/>
    <mergeCell ref="B103:D103"/>
    <mergeCell ref="B104:D104"/>
    <mergeCell ref="B106:D106"/>
    <mergeCell ref="B107:D107"/>
    <mergeCell ref="B108:D108"/>
    <mergeCell ref="B109:D109"/>
    <mergeCell ref="B110:D110"/>
    <mergeCell ref="B89:D89"/>
    <mergeCell ref="B105:D105"/>
    <mergeCell ref="B90:D90"/>
    <mergeCell ref="B91:D91"/>
    <mergeCell ref="B92:D92"/>
    <mergeCell ref="B93:D93"/>
    <mergeCell ref="B95:D95"/>
    <mergeCell ref="B96:D96"/>
    <mergeCell ref="B98:D98"/>
    <mergeCell ref="B99:D99"/>
    <mergeCell ref="B100:D100"/>
    <mergeCell ref="L1:L2"/>
    <mergeCell ref="M1:M2"/>
    <mergeCell ref="B11:M12"/>
    <mergeCell ref="B39:M41"/>
    <mergeCell ref="B17:G18"/>
    <mergeCell ref="B20:G20"/>
    <mergeCell ref="B21:G21"/>
    <mergeCell ref="B23:G23"/>
    <mergeCell ref="B24:G24"/>
    <mergeCell ref="B26:G26"/>
    <mergeCell ref="B27:G27"/>
    <mergeCell ref="B28:G28"/>
    <mergeCell ref="B29:G29"/>
    <mergeCell ref="B30:G30"/>
    <mergeCell ref="B31:G31"/>
    <mergeCell ref="B32:G32"/>
    <mergeCell ref="B33:G33"/>
    <mergeCell ref="B34:G34"/>
    <mergeCell ref="B35:G35"/>
    <mergeCell ref="B37:G37"/>
    <mergeCell ref="B38:G38"/>
    <mergeCell ref="B25:K25"/>
    <mergeCell ref="H28:H29"/>
    <mergeCell ref="B36:G36"/>
    <mergeCell ref="B529:D531"/>
    <mergeCell ref="E529:E531"/>
    <mergeCell ref="F529:F531"/>
    <mergeCell ref="B505:J505"/>
    <mergeCell ref="B506:J506"/>
    <mergeCell ref="B507:J507"/>
    <mergeCell ref="K456:M456"/>
    <mergeCell ref="F770:F772"/>
    <mergeCell ref="G770:G772"/>
    <mergeCell ref="H456:J456"/>
    <mergeCell ref="B456:G457"/>
    <mergeCell ref="B458:G458"/>
    <mergeCell ref="B459:G459"/>
    <mergeCell ref="B460:G460"/>
    <mergeCell ref="B764:D764"/>
    <mergeCell ref="B765:D765"/>
    <mergeCell ref="E759:E760"/>
    <mergeCell ref="F759:F760"/>
    <mergeCell ref="G759:G760"/>
    <mergeCell ref="B770:D772"/>
    <mergeCell ref="E770:E772"/>
    <mergeCell ref="E545:E546"/>
    <mergeCell ref="G639:G640"/>
    <mergeCell ref="G623:G624"/>
    <mergeCell ref="B590:D591"/>
    <mergeCell ref="E590:E591"/>
    <mergeCell ref="B604:G607"/>
    <mergeCell ref="B592:G592"/>
    <mergeCell ref="B598:G598"/>
    <mergeCell ref="B593:D593"/>
    <mergeCell ref="B603:D603"/>
    <mergeCell ref="B612:D613"/>
    <mergeCell ref="E612:E613"/>
    <mergeCell ref="F612:F613"/>
    <mergeCell ref="G612:G613"/>
    <mergeCell ref="B614:D614"/>
    <mergeCell ref="B615:D615"/>
    <mergeCell ref="B623:D624"/>
    <mergeCell ref="B627:D627"/>
    <mergeCell ref="B628:D628"/>
    <mergeCell ref="B629:D629"/>
    <mergeCell ref="B630:D630"/>
    <mergeCell ref="B639:D640"/>
    <mergeCell ref="B158:G158"/>
    <mergeCell ref="B159:G159"/>
    <mergeCell ref="L55:L56"/>
    <mergeCell ref="B515:M515"/>
    <mergeCell ref="B514:J514"/>
    <mergeCell ref="B520:D521"/>
    <mergeCell ref="E520:E521"/>
    <mergeCell ref="F520:F521"/>
    <mergeCell ref="G520:G521"/>
    <mergeCell ref="B522:D522"/>
    <mergeCell ref="B512:J512"/>
    <mergeCell ref="B513:J513"/>
    <mergeCell ref="B509:M509"/>
    <mergeCell ref="B493:M493"/>
    <mergeCell ref="B494:J494"/>
    <mergeCell ref="B495:J495"/>
    <mergeCell ref="B496:J496"/>
    <mergeCell ref="E623:E624"/>
    <mergeCell ref="F623:F624"/>
    <mergeCell ref="E639:E640"/>
    <mergeCell ref="F639:F640"/>
    <mergeCell ref="B164:G165"/>
    <mergeCell ref="B153:M153"/>
    <mergeCell ref="J55:J56"/>
    <mergeCell ref="M55:M56"/>
    <mergeCell ref="G55:G56"/>
    <mergeCell ref="H55:H56"/>
    <mergeCell ref="I55:I56"/>
    <mergeCell ref="L144:M144"/>
    <mergeCell ref="B149:M149"/>
    <mergeCell ref="B146:M146"/>
    <mergeCell ref="J84:J85"/>
    <mergeCell ref="K84:K85"/>
    <mergeCell ref="L84:L85"/>
    <mergeCell ref="M84:M85"/>
    <mergeCell ref="E82:G83"/>
    <mergeCell ref="H82:J83"/>
    <mergeCell ref="K82:M83"/>
    <mergeCell ref="E84:E85"/>
    <mergeCell ref="F84:F85"/>
    <mergeCell ref="B499:J499"/>
    <mergeCell ref="B500:J500"/>
    <mergeCell ref="B625:D625"/>
    <mergeCell ref="J725:K725"/>
    <mergeCell ref="B726:M727"/>
    <mergeCell ref="B739:M739"/>
    <mergeCell ref="B501:J501"/>
    <mergeCell ref="B502:J502"/>
    <mergeCell ref="B503:J503"/>
    <mergeCell ref="B504:J504"/>
    <mergeCell ref="B508:J508"/>
    <mergeCell ref="L17:M17"/>
    <mergeCell ref="J17:K17"/>
    <mergeCell ref="H17:I17"/>
    <mergeCell ref="B19:K19"/>
    <mergeCell ref="G84:G85"/>
    <mergeCell ref="H144:I144"/>
    <mergeCell ref="J144:K144"/>
    <mergeCell ref="B134:J134"/>
    <mergeCell ref="B144:G145"/>
    <mergeCell ref="H84:H85"/>
    <mergeCell ref="I84:I85"/>
    <mergeCell ref="B111:M114"/>
    <mergeCell ref="B86:M86"/>
    <mergeCell ref="B94:M94"/>
    <mergeCell ref="B102:M102"/>
    <mergeCell ref="B87:D87"/>
    <mergeCell ref="B88:D88"/>
    <mergeCell ref="K416:K417"/>
    <mergeCell ref="L416:L417"/>
    <mergeCell ref="B510:J510"/>
    <mergeCell ref="B511:J511"/>
    <mergeCell ref="B481:J481"/>
    <mergeCell ref="B492:J492"/>
    <mergeCell ref="B430:K430"/>
    <mergeCell ref="B422:M427"/>
    <mergeCell ref="B432:M436"/>
    <mergeCell ref="B446:D447"/>
    <mergeCell ref="E446:E447"/>
    <mergeCell ref="F446:F447"/>
    <mergeCell ref="G446:G447"/>
    <mergeCell ref="B448:D448"/>
    <mergeCell ref="B449:D449"/>
    <mergeCell ref="B467:J467"/>
    <mergeCell ref="B468:J468"/>
    <mergeCell ref="B469:J469"/>
    <mergeCell ref="B470:J470"/>
    <mergeCell ref="B471:M473"/>
    <mergeCell ref="B478:J478"/>
    <mergeCell ref="B479:J479"/>
    <mergeCell ref="B480:J480"/>
    <mergeCell ref="B450:G451"/>
    <mergeCell ref="B497:J497"/>
    <mergeCell ref="B498:J498"/>
    <mergeCell ref="G406:G407"/>
    <mergeCell ref="H406:H407"/>
    <mergeCell ref="I406:I407"/>
    <mergeCell ref="M409:M410"/>
    <mergeCell ref="E411:E412"/>
    <mergeCell ref="F411:F412"/>
    <mergeCell ref="G411:G412"/>
    <mergeCell ref="H411:H412"/>
    <mergeCell ref="I411:I412"/>
    <mergeCell ref="J411:J412"/>
    <mergeCell ref="K411:K412"/>
    <mergeCell ref="L411:L412"/>
    <mergeCell ref="M411:M412"/>
    <mergeCell ref="E409:E410"/>
    <mergeCell ref="F409:F410"/>
    <mergeCell ref="G409:G410"/>
    <mergeCell ref="H409:H410"/>
    <mergeCell ref="I409:I410"/>
    <mergeCell ref="J409:J410"/>
    <mergeCell ref="K409:K410"/>
    <mergeCell ref="L409:L410"/>
    <mergeCell ref="B405:D407"/>
    <mergeCell ref="H325:H326"/>
    <mergeCell ref="I325:I326"/>
    <mergeCell ref="M325:M326"/>
    <mergeCell ref="J325:J326"/>
    <mergeCell ref="K325:K326"/>
    <mergeCell ref="L325:L326"/>
    <mergeCell ref="H342:H343"/>
    <mergeCell ref="I342:I343"/>
    <mergeCell ref="J342:J343"/>
    <mergeCell ref="K342:K343"/>
    <mergeCell ref="B348:G348"/>
    <mergeCell ref="B349:G349"/>
    <mergeCell ref="B328:G328"/>
    <mergeCell ref="B329:G329"/>
    <mergeCell ref="B330:G330"/>
    <mergeCell ref="B331:G331"/>
    <mergeCell ref="B332:G332"/>
    <mergeCell ref="B333:G333"/>
    <mergeCell ref="B334:G334"/>
    <mergeCell ref="B335:G335"/>
    <mergeCell ref="K405:M405"/>
    <mergeCell ref="E406:E407"/>
    <mergeCell ref="F406:F407"/>
    <mergeCell ref="B302:D302"/>
    <mergeCell ref="B303:D303"/>
    <mergeCell ref="J406:J407"/>
    <mergeCell ref="K406:K407"/>
    <mergeCell ref="L406:L407"/>
    <mergeCell ref="M406:M407"/>
    <mergeCell ref="E405:G405"/>
    <mergeCell ref="H405:J405"/>
    <mergeCell ref="B288:D291"/>
    <mergeCell ref="B292:D292"/>
    <mergeCell ref="B293:D293"/>
    <mergeCell ref="B294:D294"/>
    <mergeCell ref="B295:D295"/>
    <mergeCell ref="B296:D296"/>
    <mergeCell ref="B297:D297"/>
    <mergeCell ref="B298:D298"/>
    <mergeCell ref="B299:D299"/>
    <mergeCell ref="B300:D300"/>
    <mergeCell ref="B301:D301"/>
    <mergeCell ref="B304:M306"/>
    <mergeCell ref="B308:G309"/>
    <mergeCell ref="B310:G310"/>
    <mergeCell ref="B311:G311"/>
    <mergeCell ref="B312:G312"/>
    <mergeCell ref="K270:M270"/>
    <mergeCell ref="E270:G270"/>
    <mergeCell ref="H270:J270"/>
    <mergeCell ref="B270:D271"/>
    <mergeCell ref="F217:F218"/>
    <mergeCell ref="G217:G218"/>
    <mergeCell ref="E244:E246"/>
    <mergeCell ref="F244:F246"/>
    <mergeCell ref="I289:I291"/>
    <mergeCell ref="J289:J291"/>
    <mergeCell ref="K289:K291"/>
    <mergeCell ref="L289:L291"/>
    <mergeCell ref="M289:M291"/>
    <mergeCell ref="E288:G288"/>
    <mergeCell ref="H288:J288"/>
    <mergeCell ref="K288:M288"/>
    <mergeCell ref="E289:E291"/>
    <mergeCell ref="F289:F291"/>
    <mergeCell ref="G289:G291"/>
    <mergeCell ref="H289:H291"/>
    <mergeCell ref="B219:G219"/>
    <mergeCell ref="B222:G222"/>
    <mergeCell ref="B224:D224"/>
    <mergeCell ref="B225:D225"/>
    <mergeCell ref="B172:G172"/>
    <mergeCell ref="B169:M169"/>
    <mergeCell ref="B166:M166"/>
    <mergeCell ref="E189:E190"/>
    <mergeCell ref="F189:F190"/>
    <mergeCell ref="G189:G190"/>
    <mergeCell ref="B174:G174"/>
    <mergeCell ref="B175:G175"/>
    <mergeCell ref="B177:G177"/>
    <mergeCell ref="B178:G178"/>
    <mergeCell ref="B179:G179"/>
    <mergeCell ref="B180:M184"/>
    <mergeCell ref="B171:G171"/>
    <mergeCell ref="B61:F61"/>
    <mergeCell ref="B62:F62"/>
    <mergeCell ref="G1:G2"/>
    <mergeCell ref="H1:H2"/>
    <mergeCell ref="I1:I2"/>
    <mergeCell ref="J1:J2"/>
    <mergeCell ref="K1:K2"/>
    <mergeCell ref="A1:A2"/>
    <mergeCell ref="B1:B2"/>
    <mergeCell ref="C1:C2"/>
    <mergeCell ref="D1:D2"/>
    <mergeCell ref="E1:E2"/>
    <mergeCell ref="F1:F2"/>
    <mergeCell ref="I28:I29"/>
    <mergeCell ref="H34:H35"/>
    <mergeCell ref="I34:I35"/>
    <mergeCell ref="K55:K56"/>
    <mergeCell ref="B55:F56"/>
    <mergeCell ref="B57:F57"/>
    <mergeCell ref="B58:F58"/>
    <mergeCell ref="B59:F59"/>
    <mergeCell ref="B60:F60"/>
    <mergeCell ref="B82:D85"/>
    <mergeCell ref="B135:M138"/>
    <mergeCell ref="B160:M162"/>
    <mergeCell ref="B156:G156"/>
    <mergeCell ref="B176:G176"/>
    <mergeCell ref="B125:G127"/>
    <mergeCell ref="B414:D415"/>
    <mergeCell ref="E414:E415"/>
    <mergeCell ref="F414:F415"/>
    <mergeCell ref="G414:G415"/>
    <mergeCell ref="H414:H415"/>
    <mergeCell ref="K414:K415"/>
    <mergeCell ref="I414:I415"/>
    <mergeCell ref="L414:L415"/>
    <mergeCell ref="M414:M415"/>
    <mergeCell ref="J414:J415"/>
    <mergeCell ref="B173:M173"/>
    <mergeCell ref="B189:D190"/>
    <mergeCell ref="H164:I164"/>
    <mergeCell ref="J164:K164"/>
    <mergeCell ref="L164:M164"/>
    <mergeCell ref="B167:G167"/>
    <mergeCell ref="B168:G168"/>
    <mergeCell ref="B170:G170"/>
    <mergeCell ref="B394:M395"/>
    <mergeCell ref="B719:E720"/>
    <mergeCell ref="F719:I719"/>
    <mergeCell ref="J719:M719"/>
    <mergeCell ref="F720:G720"/>
    <mergeCell ref="H720:I720"/>
    <mergeCell ref="J720:K720"/>
    <mergeCell ref="L720:M720"/>
    <mergeCell ref="B721:E721"/>
    <mergeCell ref="F721:G721"/>
    <mergeCell ref="H721:I725"/>
    <mergeCell ref="J721:K721"/>
    <mergeCell ref="L721:M725"/>
    <mergeCell ref="B722:E722"/>
    <mergeCell ref="F722:G722"/>
    <mergeCell ref="J722:K722"/>
    <mergeCell ref="B723:E723"/>
    <mergeCell ref="F723:G723"/>
    <mergeCell ref="J723:K723"/>
    <mergeCell ref="B724:E724"/>
    <mergeCell ref="F724:G724"/>
    <mergeCell ref="J724:K724"/>
    <mergeCell ref="B725:E725"/>
    <mergeCell ref="F725:G725"/>
  </mergeCells>
  <hyperlinks>
    <hyperlink ref="B119:K121"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2FBD86D4-CA92-4B60-9462-4932952C0CC5}"/>
    <hyperlink ref="I1:I2" location="'Índice GRI'!A3" display="Índice GRI" xr:uid="{46FD4A31-8A4A-4AB7-A730-1823BDF9FCDE}"/>
    <hyperlink ref="J1:J2" location="'Índice SASB'!A3" display="Índice SASB" xr:uid="{3F262E13-C45F-4805-BD3A-E4031F297537}"/>
    <hyperlink ref="D1:D2" location="Siderurgia!A3" display="Siderurgia" xr:uid="{E156AD6B-5C86-4512-A44F-7764DAE3D005}"/>
    <hyperlink ref="B1:B2" location="Início!A3" display="Início" xr:uid="{DFE78937-2A2C-48C9-8753-112C938B0601}"/>
    <hyperlink ref="C1:C2" location="'Grupo CSN'!A3" display="Grupo CSN" xr:uid="{8D9322CE-528F-4E72-BF96-1F3617F42E50}"/>
    <hyperlink ref="E1:E2" location="Mineração!A3" display="Mineração" xr:uid="{501AFD37-1EB6-404F-B808-FEA6C73CBA9B}"/>
    <hyperlink ref="F1:F2" location="Cimentos!A3" display="Cimentos" xr:uid="{A85B9C39-2956-40D9-B4A7-852DDC202707}"/>
    <hyperlink ref="G1:G2" location="Logística!A3" display="Logística" xr:uid="{FC9DD5E9-BB90-4F6D-AFCD-83DD39D54A0D}"/>
    <hyperlink ref="H1:H2" location="Energia!A3" display="Energia" xr:uid="{1C9D6151-B9E6-4297-A162-343D61C029CA}"/>
    <hyperlink ref="K1:K2" location="Materialidade!A3" display="Materialidade" xr:uid="{284D376F-2A31-4C14-9256-DA7026CF673B}"/>
    <hyperlink ref="L1:L2" location="TCFD_TNFD!A3" display="TCFD e TNFD" xr:uid="{56B0ECE9-A95E-4494-8FEF-240E6F39DED6}"/>
    <hyperlink ref="M1:M2" location="Ratings!A3" display="Ratings" xr:uid="{06854BF2-EA18-408B-82C6-CE96F25FCC7B}"/>
    <hyperlink ref="B119:M121"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6EFC7E06-751A-4A38-85A4-C05ABA87793A}"/>
  </hyperlinks>
  <pageMargins left="0.25" right="0.25" top="0.75" bottom="0.75" header="0.3" footer="0.3"/>
  <pageSetup paperSize="9" scale="1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D4FD2-3A93-46DC-ACCB-526063D84CB4}">
  <dimension ref="A1:Q841"/>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8" t="s">
        <v>1044</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row r="10" spans="1:13" s="4" customFormat="1" ht="15" customHeight="1" x14ac:dyDescent="0.25">
      <c r="B10" s="926" t="s">
        <v>1068</v>
      </c>
      <c r="C10" s="926"/>
      <c r="D10" s="926"/>
      <c r="E10" s="926"/>
      <c r="F10" s="926"/>
      <c r="G10" s="926"/>
      <c r="H10" s="926"/>
      <c r="I10" s="926"/>
      <c r="J10" s="926"/>
      <c r="K10" s="926"/>
      <c r="L10" s="926"/>
      <c r="M10" s="926"/>
    </row>
    <row r="11" spans="1:13" s="4" customFormat="1" ht="15" x14ac:dyDescent="0.25">
      <c r="B11" s="926"/>
      <c r="C11" s="926"/>
      <c r="D11" s="926"/>
      <c r="E11" s="926"/>
      <c r="F11" s="926"/>
      <c r="G11" s="926"/>
      <c r="H11" s="926"/>
      <c r="I11" s="926"/>
      <c r="J11" s="926"/>
      <c r="K11" s="926"/>
      <c r="L11" s="926"/>
      <c r="M11" s="926"/>
    </row>
    <row r="12" spans="1:13" s="4" customFormat="1" ht="15" x14ac:dyDescent="0.25"/>
    <row r="13" spans="1:13" s="4" customFormat="1" ht="15" x14ac:dyDescent="0.25">
      <c r="B13" s="895" t="s">
        <v>796</v>
      </c>
      <c r="C13" s="895"/>
      <c r="D13" s="896"/>
      <c r="E13" s="892">
        <v>2021</v>
      </c>
      <c r="F13" s="892">
        <v>2022</v>
      </c>
      <c r="G13" s="904">
        <v>2023</v>
      </c>
    </row>
    <row r="14" spans="1:13" s="4" customFormat="1" ht="15.5" thickBot="1" x14ac:dyDescent="0.3">
      <c r="B14" s="900"/>
      <c r="C14" s="900"/>
      <c r="D14" s="901"/>
      <c r="E14" s="893"/>
      <c r="F14" s="893"/>
      <c r="G14" s="914"/>
    </row>
    <row r="15" spans="1:13" s="4" customFormat="1" ht="15.5" thickTop="1" x14ac:dyDescent="0.25">
      <c r="B15" s="746" t="s">
        <v>401</v>
      </c>
      <c r="C15" s="746"/>
      <c r="D15" s="747"/>
      <c r="E15" s="298">
        <v>0</v>
      </c>
      <c r="F15" s="298">
        <v>0</v>
      </c>
      <c r="G15" s="541">
        <v>1</v>
      </c>
    </row>
    <row r="16" spans="1:13" s="4" customFormat="1" ht="15" x14ac:dyDescent="0.25">
      <c r="B16" s="963" t="s">
        <v>402</v>
      </c>
      <c r="C16" s="963"/>
      <c r="D16" s="964"/>
      <c r="E16" s="967">
        <v>0</v>
      </c>
      <c r="F16" s="967">
        <v>0</v>
      </c>
      <c r="G16" s="969">
        <v>1025.09807</v>
      </c>
    </row>
    <row r="17" spans="1:13" s="4" customFormat="1" ht="15" x14ac:dyDescent="0.25">
      <c r="B17" s="965"/>
      <c r="C17" s="965"/>
      <c r="D17" s="966"/>
      <c r="E17" s="968"/>
      <c r="F17" s="968"/>
      <c r="G17" s="970"/>
    </row>
    <row r="18" spans="1:13" s="4" customFormat="1" ht="15" x14ac:dyDescent="0.25">
      <c r="B18" s="831" t="s">
        <v>403</v>
      </c>
      <c r="C18" s="831"/>
      <c r="D18" s="832"/>
      <c r="E18" s="29">
        <v>0</v>
      </c>
      <c r="F18" s="29">
        <v>0</v>
      </c>
      <c r="G18" s="30">
        <v>0</v>
      </c>
    </row>
    <row r="19" spans="1:13" s="4" customFormat="1" ht="21" customHeight="1" x14ac:dyDescent="0.25">
      <c r="B19" s="835" t="s">
        <v>791</v>
      </c>
      <c r="C19" s="835"/>
      <c r="D19" s="835"/>
      <c r="E19" s="835"/>
      <c r="F19" s="835"/>
      <c r="G19" s="835"/>
    </row>
    <row r="20" spans="1:13" s="4" customFormat="1" ht="15" x14ac:dyDescent="0.25"/>
    <row r="21" spans="1:13" s="4" customFormat="1" ht="15" x14ac:dyDescent="0.25"/>
    <row r="22" spans="1:13" s="4" customFormat="1" ht="15" x14ac:dyDescent="0.25">
      <c r="A22" s="7"/>
      <c r="B22" s="7" t="s">
        <v>129</v>
      </c>
      <c r="C22" s="7"/>
      <c r="D22" s="7"/>
      <c r="E22" s="7"/>
      <c r="F22" s="7"/>
      <c r="G22" s="7"/>
      <c r="H22" s="7"/>
      <c r="I22" s="7"/>
      <c r="J22" s="7"/>
      <c r="K22" s="7"/>
      <c r="L22" s="7"/>
      <c r="M22" s="7"/>
    </row>
    <row r="23" spans="1:13" s="4" customFormat="1" ht="15" x14ac:dyDescent="0.25"/>
    <row r="24" spans="1:13" s="4" customFormat="1" ht="15" customHeight="1" x14ac:dyDescent="0.25">
      <c r="B24" s="735" t="s">
        <v>1069</v>
      </c>
      <c r="C24" s="735"/>
      <c r="D24" s="735"/>
      <c r="E24" s="735"/>
      <c r="F24" s="735"/>
      <c r="G24" s="735"/>
      <c r="H24" s="735"/>
      <c r="I24" s="735"/>
      <c r="J24" s="735"/>
      <c r="K24" s="735"/>
      <c r="L24" s="735"/>
      <c r="M24" s="735"/>
    </row>
    <row r="25" spans="1:13" s="4" customFormat="1" ht="15" x14ac:dyDescent="0.25">
      <c r="B25" s="735"/>
      <c r="C25" s="735"/>
      <c r="D25" s="735"/>
      <c r="E25" s="735"/>
      <c r="F25" s="735"/>
      <c r="G25" s="735"/>
      <c r="H25" s="735"/>
      <c r="I25" s="735"/>
      <c r="J25" s="735"/>
      <c r="K25" s="735"/>
      <c r="L25" s="735"/>
      <c r="M25" s="735"/>
    </row>
    <row r="26" spans="1:13" s="4" customFormat="1" ht="15" x14ac:dyDescent="0.25">
      <c r="B26" s="735"/>
      <c r="C26" s="735"/>
      <c r="D26" s="735"/>
      <c r="E26" s="735"/>
      <c r="F26" s="735"/>
      <c r="G26" s="735"/>
      <c r="H26" s="735"/>
      <c r="I26" s="735"/>
      <c r="J26" s="735"/>
      <c r="K26" s="735"/>
      <c r="L26" s="735"/>
      <c r="M26" s="735"/>
    </row>
    <row r="27" spans="1:13" s="4" customFormat="1" ht="15" x14ac:dyDescent="0.25">
      <c r="B27" s="735"/>
      <c r="C27" s="735"/>
      <c r="D27" s="735"/>
      <c r="E27" s="735"/>
      <c r="F27" s="735"/>
      <c r="G27" s="735"/>
      <c r="H27" s="735"/>
      <c r="I27" s="735"/>
      <c r="J27" s="735"/>
      <c r="K27" s="735"/>
      <c r="L27" s="735"/>
      <c r="M27" s="735"/>
    </row>
    <row r="28" spans="1:13" s="4" customFormat="1" ht="15" x14ac:dyDescent="0.25"/>
    <row r="29" spans="1:13" s="4" customFormat="1" ht="15" x14ac:dyDescent="0.25"/>
    <row r="30" spans="1:13" s="4" customFormat="1" ht="15" x14ac:dyDescent="0.25"/>
    <row r="31" spans="1:13" s="4" customFormat="1" ht="15" x14ac:dyDescent="0.25"/>
    <row r="32" spans="1:13" s="154" customFormat="1" ht="24.5" x14ac:dyDescent="0.25">
      <c r="B32" s="8" t="s">
        <v>18</v>
      </c>
    </row>
    <row r="33" spans="1:17" s="4" customFormat="1" ht="15" x14ac:dyDescent="0.25"/>
    <row r="34" spans="1:17" s="4" customFormat="1" ht="15" x14ac:dyDescent="0.25"/>
    <row r="35" spans="1:17" s="4" customFormat="1" ht="15" x14ac:dyDescent="0.25">
      <c r="A35" s="7"/>
      <c r="B35" s="7" t="s">
        <v>8</v>
      </c>
      <c r="C35" s="7"/>
      <c r="D35" s="7"/>
      <c r="E35" s="7"/>
      <c r="F35" s="7"/>
      <c r="G35" s="7"/>
      <c r="H35" s="7"/>
      <c r="I35" s="7"/>
      <c r="J35" s="7"/>
      <c r="K35" s="7"/>
      <c r="L35" s="7"/>
      <c r="M35" s="7"/>
    </row>
    <row r="36" spans="1:17" s="4" customFormat="1" ht="15" x14ac:dyDescent="0.25"/>
    <row r="37" spans="1:17" s="4" customFormat="1" ht="15" customHeight="1" x14ac:dyDescent="0.25">
      <c r="B37" s="895" t="s">
        <v>202</v>
      </c>
      <c r="C37" s="895"/>
      <c r="D37" s="896"/>
      <c r="E37" s="927">
        <v>2021</v>
      </c>
      <c r="F37" s="927"/>
      <c r="G37" s="927"/>
      <c r="H37" s="927">
        <v>2022</v>
      </c>
      <c r="I37" s="927"/>
      <c r="J37" s="927"/>
      <c r="K37" s="927">
        <v>2023</v>
      </c>
      <c r="L37" s="927"/>
      <c r="M37" s="928"/>
    </row>
    <row r="38" spans="1:17" s="4" customFormat="1" ht="15" x14ac:dyDescent="0.25">
      <c r="B38" s="895"/>
      <c r="C38" s="895"/>
      <c r="D38" s="896"/>
      <c r="E38" s="929"/>
      <c r="F38" s="929"/>
      <c r="G38" s="929"/>
      <c r="H38" s="929"/>
      <c r="I38" s="929"/>
      <c r="J38" s="929"/>
      <c r="K38" s="929"/>
      <c r="L38" s="929"/>
      <c r="M38" s="930"/>
    </row>
    <row r="39" spans="1:17" s="4" customFormat="1" ht="15" x14ac:dyDescent="0.25">
      <c r="B39" s="895"/>
      <c r="C39" s="895"/>
      <c r="D39" s="896"/>
      <c r="E39" s="931" t="s">
        <v>154</v>
      </c>
      <c r="F39" s="933" t="s">
        <v>155</v>
      </c>
      <c r="G39" s="957" t="s">
        <v>156</v>
      </c>
      <c r="H39" s="931" t="s">
        <v>154</v>
      </c>
      <c r="I39" s="933" t="s">
        <v>155</v>
      </c>
      <c r="J39" s="957" t="s">
        <v>156</v>
      </c>
      <c r="K39" s="931" t="s">
        <v>154</v>
      </c>
      <c r="L39" s="933" t="s">
        <v>155</v>
      </c>
      <c r="M39" s="955" t="s">
        <v>156</v>
      </c>
    </row>
    <row r="40" spans="1:17" s="4" customFormat="1" ht="15.5" thickBot="1" x14ac:dyDescent="0.3">
      <c r="B40" s="895"/>
      <c r="C40" s="895"/>
      <c r="D40" s="896"/>
      <c r="E40" s="932"/>
      <c r="F40" s="934"/>
      <c r="G40" s="958"/>
      <c r="H40" s="932"/>
      <c r="I40" s="934"/>
      <c r="J40" s="958"/>
      <c r="K40" s="932"/>
      <c r="L40" s="934"/>
      <c r="M40" s="956"/>
    </row>
    <row r="41" spans="1:17" s="4" customFormat="1" ht="15.5" thickTop="1" x14ac:dyDescent="0.25">
      <c r="B41" s="918" t="s">
        <v>157</v>
      </c>
      <c r="C41" s="918"/>
      <c r="D41" s="918"/>
      <c r="E41" s="918"/>
      <c r="F41" s="918"/>
      <c r="G41" s="918"/>
      <c r="H41" s="918"/>
      <c r="I41" s="918"/>
      <c r="J41" s="918"/>
      <c r="K41" s="918"/>
      <c r="L41" s="918"/>
      <c r="M41" s="918"/>
    </row>
    <row r="42" spans="1:17" s="4" customFormat="1" ht="15" x14ac:dyDescent="0.25">
      <c r="B42" s="829" t="s">
        <v>158</v>
      </c>
      <c r="C42" s="829"/>
      <c r="D42" s="830"/>
      <c r="E42" s="144">
        <v>56</v>
      </c>
      <c r="F42" s="163">
        <v>6</v>
      </c>
      <c r="G42" s="438">
        <f>SUM(E42:F42)</f>
        <v>62</v>
      </c>
      <c r="H42" s="368">
        <v>51</v>
      </c>
      <c r="I42" s="163">
        <v>7</v>
      </c>
      <c r="J42" s="438">
        <f>SUM(H42:I42)</f>
        <v>58</v>
      </c>
      <c r="K42" s="144">
        <v>59</v>
      </c>
      <c r="L42" s="163">
        <v>12</v>
      </c>
      <c r="M42" s="439">
        <f>SUM(K42:L42)</f>
        <v>71</v>
      </c>
      <c r="O42" s="495"/>
      <c r="P42" s="495"/>
      <c r="Q42" s="495"/>
    </row>
    <row r="43" spans="1:17" s="4" customFormat="1" ht="15" x14ac:dyDescent="0.25">
      <c r="B43" s="758" t="s">
        <v>159</v>
      </c>
      <c r="C43" s="758"/>
      <c r="D43" s="759"/>
      <c r="E43" s="20">
        <v>11071</v>
      </c>
      <c r="F43" s="11">
        <v>1894</v>
      </c>
      <c r="G43" s="21">
        <f t="shared" ref="G43:G44" si="0">SUM(E43:F43)</f>
        <v>12965</v>
      </c>
      <c r="H43" s="16">
        <v>10436</v>
      </c>
      <c r="I43" s="11">
        <v>1961</v>
      </c>
      <c r="J43" s="21">
        <f t="shared" ref="J43:J44" si="1">SUM(H43:I43)</f>
        <v>12397</v>
      </c>
      <c r="K43" s="20">
        <v>10415</v>
      </c>
      <c r="L43" s="11">
        <v>2187</v>
      </c>
      <c r="M43" s="12">
        <f t="shared" ref="M43:M44" si="2">SUM(K43:L43)</f>
        <v>12602</v>
      </c>
      <c r="O43" s="495"/>
      <c r="P43" s="495"/>
      <c r="Q43" s="495"/>
    </row>
    <row r="44" spans="1:17" s="4" customFormat="1" ht="15" x14ac:dyDescent="0.25">
      <c r="B44" s="758" t="s">
        <v>160</v>
      </c>
      <c r="C44" s="758"/>
      <c r="D44" s="759"/>
      <c r="E44" s="20">
        <v>542</v>
      </c>
      <c r="F44" s="11">
        <v>125</v>
      </c>
      <c r="G44" s="21">
        <f t="shared" si="0"/>
        <v>667</v>
      </c>
      <c r="H44" s="16">
        <v>516</v>
      </c>
      <c r="I44" s="11">
        <v>145</v>
      </c>
      <c r="J44" s="21">
        <f t="shared" si="1"/>
        <v>661</v>
      </c>
      <c r="K44" s="20">
        <v>507</v>
      </c>
      <c r="L44" s="11">
        <v>153</v>
      </c>
      <c r="M44" s="12">
        <f t="shared" si="2"/>
        <v>660</v>
      </c>
      <c r="O44" s="495"/>
      <c r="P44" s="495"/>
      <c r="Q44" s="495"/>
    </row>
    <row r="45" spans="1:17" s="4" customFormat="1" ht="15" x14ac:dyDescent="0.25">
      <c r="B45" s="764" t="s">
        <v>156</v>
      </c>
      <c r="C45" s="764"/>
      <c r="D45" s="765"/>
      <c r="E45" s="417">
        <f>SUM(E42:E44)</f>
        <v>11669</v>
      </c>
      <c r="F45" s="418">
        <f t="shared" ref="F45:M45" si="3">SUM(F42:F44)</f>
        <v>2025</v>
      </c>
      <c r="G45" s="419">
        <f t="shared" si="3"/>
        <v>13694</v>
      </c>
      <c r="H45" s="421">
        <f t="shared" si="3"/>
        <v>11003</v>
      </c>
      <c r="I45" s="418">
        <f t="shared" si="3"/>
        <v>2113</v>
      </c>
      <c r="J45" s="419">
        <f t="shared" si="3"/>
        <v>13116</v>
      </c>
      <c r="K45" s="417">
        <f t="shared" si="3"/>
        <v>10981</v>
      </c>
      <c r="L45" s="418">
        <f t="shared" si="3"/>
        <v>2352</v>
      </c>
      <c r="M45" s="420">
        <f t="shared" si="3"/>
        <v>13333</v>
      </c>
      <c r="O45" s="495"/>
      <c r="P45" s="495"/>
      <c r="Q45" s="495"/>
    </row>
    <row r="46" spans="1:17" s="4" customFormat="1" ht="15" x14ac:dyDescent="0.25">
      <c r="B46" s="917" t="s">
        <v>161</v>
      </c>
      <c r="C46" s="917"/>
      <c r="D46" s="917"/>
      <c r="E46" s="917"/>
      <c r="F46" s="917"/>
      <c r="G46" s="917"/>
      <c r="H46" s="917"/>
      <c r="I46" s="917"/>
      <c r="J46" s="917"/>
      <c r="K46" s="917"/>
      <c r="L46" s="917"/>
      <c r="M46" s="917"/>
    </row>
    <row r="47" spans="1:17" s="4" customFormat="1" ht="15" x14ac:dyDescent="0.25">
      <c r="B47" s="829" t="s">
        <v>158</v>
      </c>
      <c r="C47" s="829"/>
      <c r="D47" s="830"/>
      <c r="E47" s="144">
        <v>0</v>
      </c>
      <c r="F47" s="163">
        <v>1</v>
      </c>
      <c r="G47" s="438">
        <f>SUM(E47:F47)</f>
        <v>1</v>
      </c>
      <c r="H47" s="144">
        <v>0</v>
      </c>
      <c r="I47" s="163">
        <v>0</v>
      </c>
      <c r="J47" s="438">
        <f>SUM(H47:I47)</f>
        <v>0</v>
      </c>
      <c r="K47" s="144">
        <v>0</v>
      </c>
      <c r="L47" s="163">
        <v>0</v>
      </c>
      <c r="M47" s="439">
        <f>SUM(K47:L47)</f>
        <v>0</v>
      </c>
      <c r="O47" s="495"/>
      <c r="P47" s="495"/>
      <c r="Q47" s="495"/>
    </row>
    <row r="48" spans="1:17" s="4" customFormat="1" ht="15" x14ac:dyDescent="0.25">
      <c r="B48" s="758" t="s">
        <v>159</v>
      </c>
      <c r="C48" s="758"/>
      <c r="D48" s="759"/>
      <c r="E48" s="20">
        <v>3</v>
      </c>
      <c r="F48" s="11">
        <v>5</v>
      </c>
      <c r="G48" s="21">
        <f t="shared" ref="G48:G49" si="4">SUM(E48:F48)</f>
        <v>8</v>
      </c>
      <c r="H48" s="20">
        <v>35</v>
      </c>
      <c r="I48" s="11">
        <v>43</v>
      </c>
      <c r="J48" s="21">
        <f t="shared" ref="J48:J49" si="5">SUM(H48:I48)</f>
        <v>78</v>
      </c>
      <c r="K48" s="20">
        <v>35</v>
      </c>
      <c r="L48" s="11">
        <v>58</v>
      </c>
      <c r="M48" s="12">
        <f t="shared" ref="M48:M49" si="6">SUM(K48:L48)</f>
        <v>93</v>
      </c>
      <c r="O48" s="495"/>
      <c r="P48" s="495"/>
      <c r="Q48" s="495"/>
    </row>
    <row r="49" spans="1:17" s="4" customFormat="1" ht="15" x14ac:dyDescent="0.25">
      <c r="B49" s="758" t="s">
        <v>160</v>
      </c>
      <c r="C49" s="758"/>
      <c r="D49" s="759"/>
      <c r="E49" s="20">
        <v>0</v>
      </c>
      <c r="F49" s="11">
        <v>0</v>
      </c>
      <c r="G49" s="21">
        <f t="shared" si="4"/>
        <v>0</v>
      </c>
      <c r="H49" s="20">
        <v>0</v>
      </c>
      <c r="I49" s="11">
        <v>0</v>
      </c>
      <c r="J49" s="21">
        <f t="shared" si="5"/>
        <v>0</v>
      </c>
      <c r="K49" s="20">
        <v>0</v>
      </c>
      <c r="L49" s="11">
        <v>0</v>
      </c>
      <c r="M49" s="12">
        <f t="shared" si="6"/>
        <v>0</v>
      </c>
      <c r="O49" s="495"/>
      <c r="P49" s="495"/>
      <c r="Q49" s="495"/>
    </row>
    <row r="50" spans="1:17" s="4" customFormat="1" ht="15" x14ac:dyDescent="0.25">
      <c r="B50" s="764" t="s">
        <v>156</v>
      </c>
      <c r="C50" s="764"/>
      <c r="D50" s="765"/>
      <c r="E50" s="417">
        <f>SUM(E47:E49)</f>
        <v>3</v>
      </c>
      <c r="F50" s="418">
        <f t="shared" ref="F50" si="7">SUM(F47:F49)</f>
        <v>6</v>
      </c>
      <c r="G50" s="419">
        <f t="shared" ref="G50" si="8">SUM(G47:G49)</f>
        <v>9</v>
      </c>
      <c r="H50" s="417">
        <f t="shared" ref="H50" si="9">SUM(H47:H49)</f>
        <v>35</v>
      </c>
      <c r="I50" s="418">
        <f t="shared" ref="I50" si="10">SUM(I47:I49)</f>
        <v>43</v>
      </c>
      <c r="J50" s="419">
        <f t="shared" ref="J50" si="11">SUM(J47:J49)</f>
        <v>78</v>
      </c>
      <c r="K50" s="417">
        <f t="shared" ref="K50" si="12">SUM(K47:K49)</f>
        <v>35</v>
      </c>
      <c r="L50" s="418">
        <f t="shared" ref="L50" si="13">SUM(L47:L49)</f>
        <v>58</v>
      </c>
      <c r="M50" s="420">
        <f t="shared" ref="M50" si="14">SUM(M47:M49)</f>
        <v>93</v>
      </c>
      <c r="O50" s="495"/>
      <c r="P50" s="495"/>
      <c r="Q50" s="495"/>
    </row>
    <row r="51" spans="1:17" s="4" customFormat="1" ht="15" x14ac:dyDescent="0.25">
      <c r="B51" s="917" t="s">
        <v>162</v>
      </c>
      <c r="C51" s="917"/>
      <c r="D51" s="917"/>
      <c r="E51" s="917"/>
      <c r="F51" s="917"/>
      <c r="G51" s="917"/>
      <c r="H51" s="917"/>
      <c r="I51" s="917"/>
      <c r="J51" s="917"/>
      <c r="K51" s="917"/>
      <c r="L51" s="917"/>
      <c r="M51" s="917"/>
    </row>
    <row r="52" spans="1:17" s="4" customFormat="1" ht="15" x14ac:dyDescent="0.25">
      <c r="B52" s="829" t="s">
        <v>158</v>
      </c>
      <c r="C52" s="829"/>
      <c r="D52" s="830"/>
      <c r="E52" s="144">
        <v>1</v>
      </c>
      <c r="F52" s="163">
        <v>3</v>
      </c>
      <c r="G52" s="438">
        <f>SUM(E52:F52)</f>
        <v>4</v>
      </c>
      <c r="H52" s="144">
        <v>2</v>
      </c>
      <c r="I52" s="163">
        <v>1</v>
      </c>
      <c r="J52" s="438">
        <f>SUM(H52:I52)</f>
        <v>3</v>
      </c>
      <c r="K52" s="144">
        <v>1</v>
      </c>
      <c r="L52" s="163">
        <v>3</v>
      </c>
      <c r="M52" s="439">
        <f>SUM(K52:L52)</f>
        <v>4</v>
      </c>
      <c r="O52" s="495"/>
      <c r="P52" s="495"/>
      <c r="Q52" s="495"/>
    </row>
    <row r="53" spans="1:17" s="4" customFormat="1" ht="15" x14ac:dyDescent="0.25">
      <c r="B53" s="758" t="s">
        <v>159</v>
      </c>
      <c r="C53" s="758"/>
      <c r="D53" s="759"/>
      <c r="E53" s="20">
        <v>415</v>
      </c>
      <c r="F53" s="11">
        <v>472</v>
      </c>
      <c r="G53" s="21">
        <f t="shared" ref="G53:G54" si="15">SUM(E53:F53)</f>
        <v>887</v>
      </c>
      <c r="H53" s="20">
        <v>452</v>
      </c>
      <c r="I53" s="11">
        <v>678</v>
      </c>
      <c r="J53" s="21">
        <f t="shared" ref="J53:J54" si="16">SUM(H53:I53)</f>
        <v>1130</v>
      </c>
      <c r="K53" s="20">
        <v>411</v>
      </c>
      <c r="L53" s="11">
        <v>872</v>
      </c>
      <c r="M53" s="12">
        <f t="shared" ref="M53:M54" si="17">SUM(K53:L53)</f>
        <v>1283</v>
      </c>
      <c r="O53" s="495"/>
      <c r="P53" s="495"/>
      <c r="Q53" s="495"/>
    </row>
    <row r="54" spans="1:17" s="4" customFormat="1" ht="15" x14ac:dyDescent="0.25">
      <c r="B54" s="758" t="s">
        <v>160</v>
      </c>
      <c r="C54" s="758"/>
      <c r="D54" s="759"/>
      <c r="E54" s="20">
        <v>9</v>
      </c>
      <c r="F54" s="11">
        <v>12</v>
      </c>
      <c r="G54" s="21">
        <f t="shared" si="15"/>
        <v>21</v>
      </c>
      <c r="H54" s="20">
        <v>4</v>
      </c>
      <c r="I54" s="11">
        <v>6</v>
      </c>
      <c r="J54" s="21">
        <f t="shared" si="16"/>
        <v>10</v>
      </c>
      <c r="K54" s="20">
        <v>10</v>
      </c>
      <c r="L54" s="11">
        <v>13</v>
      </c>
      <c r="M54" s="12">
        <f t="shared" si="17"/>
        <v>23</v>
      </c>
      <c r="O54" s="495"/>
      <c r="P54" s="495"/>
      <c r="Q54" s="495"/>
    </row>
    <row r="55" spans="1:17" s="4" customFormat="1" ht="15" x14ac:dyDescent="0.25">
      <c r="B55" s="809" t="s">
        <v>156</v>
      </c>
      <c r="C55" s="809"/>
      <c r="D55" s="810"/>
      <c r="E55" s="417">
        <f>SUM(E52:E54)</f>
        <v>425</v>
      </c>
      <c r="F55" s="418">
        <f t="shared" ref="F55" si="18">SUM(F52:F54)</f>
        <v>487</v>
      </c>
      <c r="G55" s="419">
        <f t="shared" ref="G55" si="19">SUM(G52:G54)</f>
        <v>912</v>
      </c>
      <c r="H55" s="417">
        <f t="shared" ref="H55" si="20">SUM(H52:H54)</f>
        <v>458</v>
      </c>
      <c r="I55" s="418">
        <f t="shared" ref="I55" si="21">SUM(I52:I54)</f>
        <v>685</v>
      </c>
      <c r="J55" s="419">
        <f t="shared" ref="J55" si="22">SUM(J52:J54)</f>
        <v>1143</v>
      </c>
      <c r="K55" s="417">
        <f t="shared" ref="K55" si="23">SUM(K52:K54)</f>
        <v>422</v>
      </c>
      <c r="L55" s="418">
        <f t="shared" ref="L55" si="24">SUM(L52:L54)</f>
        <v>888</v>
      </c>
      <c r="M55" s="420">
        <f t="shared" ref="M55" si="25">SUM(M52:M54)</f>
        <v>1310</v>
      </c>
      <c r="O55" s="495"/>
      <c r="P55" s="495"/>
      <c r="Q55" s="495"/>
    </row>
    <row r="56" spans="1:17" s="4" customFormat="1" ht="15" x14ac:dyDescent="0.25">
      <c r="B56" s="836" t="s">
        <v>901</v>
      </c>
      <c r="C56" s="836"/>
      <c r="D56" s="837"/>
      <c r="E56" s="257">
        <f t="shared" ref="E56:M56" si="26">E45+E50+E55</f>
        <v>12097</v>
      </c>
      <c r="F56" s="294">
        <f t="shared" si="26"/>
        <v>2518</v>
      </c>
      <c r="G56" s="550">
        <f t="shared" si="26"/>
        <v>14615</v>
      </c>
      <c r="H56" s="257">
        <f t="shared" si="26"/>
        <v>11496</v>
      </c>
      <c r="I56" s="294">
        <f t="shared" si="26"/>
        <v>2841</v>
      </c>
      <c r="J56" s="550">
        <f t="shared" si="26"/>
        <v>14337</v>
      </c>
      <c r="K56" s="257">
        <f t="shared" si="26"/>
        <v>11438</v>
      </c>
      <c r="L56" s="294">
        <f t="shared" si="26"/>
        <v>3298</v>
      </c>
      <c r="M56" s="551">
        <f t="shared" si="26"/>
        <v>14736</v>
      </c>
      <c r="O56" s="495"/>
      <c r="P56" s="495"/>
      <c r="Q56" s="495"/>
    </row>
    <row r="57" spans="1:17" s="4" customFormat="1" ht="15" customHeight="1" x14ac:dyDescent="0.25">
      <c r="B57" s="768" t="s">
        <v>163</v>
      </c>
      <c r="C57" s="768"/>
      <c r="D57" s="768"/>
      <c r="E57" s="768"/>
      <c r="F57" s="768"/>
      <c r="G57" s="768"/>
      <c r="H57" s="768"/>
      <c r="I57" s="768"/>
      <c r="J57" s="768"/>
      <c r="K57" s="768"/>
      <c r="L57" s="768"/>
      <c r="M57" s="768"/>
    </row>
    <row r="58" spans="1:17" s="4" customFormat="1" ht="15" x14ac:dyDescent="0.25">
      <c r="B58" s="769"/>
      <c r="C58" s="769"/>
      <c r="D58" s="769"/>
      <c r="E58" s="769"/>
      <c r="F58" s="769"/>
      <c r="G58" s="769"/>
      <c r="H58" s="769"/>
      <c r="I58" s="769"/>
      <c r="J58" s="769"/>
      <c r="K58" s="769"/>
      <c r="L58" s="769"/>
      <c r="M58" s="769"/>
    </row>
    <row r="59" spans="1:17" s="4" customFormat="1" ht="15" x14ac:dyDescent="0.25">
      <c r="B59" s="770"/>
      <c r="C59" s="770"/>
      <c r="D59" s="770"/>
      <c r="E59" s="770"/>
      <c r="F59" s="770"/>
      <c r="G59" s="770"/>
      <c r="H59" s="770"/>
      <c r="I59" s="770"/>
      <c r="J59" s="770"/>
      <c r="K59" s="770"/>
      <c r="L59" s="770"/>
      <c r="M59" s="770"/>
    </row>
    <row r="60" spans="1:17" s="4" customFormat="1" ht="15" x14ac:dyDescent="0.25">
      <c r="A60" s="1"/>
      <c r="B60" s="1"/>
      <c r="C60" s="1"/>
      <c r="D60" s="1"/>
      <c r="E60" s="1"/>
      <c r="F60" s="1"/>
      <c r="G60" s="1"/>
      <c r="H60" s="1"/>
      <c r="I60" s="1"/>
      <c r="J60" s="1"/>
      <c r="K60" s="1"/>
      <c r="L60" s="1"/>
      <c r="M60" s="1"/>
    </row>
    <row r="61" spans="1:17" s="4" customFormat="1" ht="15" customHeight="1" x14ac:dyDescent="0.25">
      <c r="B61" s="895" t="s">
        <v>203</v>
      </c>
      <c r="C61" s="895"/>
      <c r="D61" s="896"/>
      <c r="E61" s="927" t="s">
        <v>705</v>
      </c>
      <c r="F61" s="927"/>
      <c r="G61" s="927"/>
      <c r="H61" s="927">
        <v>2022</v>
      </c>
      <c r="I61" s="927"/>
      <c r="J61" s="927"/>
      <c r="K61" s="927">
        <v>2023</v>
      </c>
      <c r="L61" s="927"/>
      <c r="M61" s="928"/>
    </row>
    <row r="62" spans="1:17" s="4" customFormat="1" ht="15" x14ac:dyDescent="0.25">
      <c r="B62" s="895"/>
      <c r="C62" s="895"/>
      <c r="D62" s="896"/>
      <c r="E62" s="929"/>
      <c r="F62" s="929"/>
      <c r="G62" s="929"/>
      <c r="H62" s="929"/>
      <c r="I62" s="929"/>
      <c r="J62" s="929"/>
      <c r="K62" s="929"/>
      <c r="L62" s="929"/>
      <c r="M62" s="930"/>
    </row>
    <row r="63" spans="1:17" s="4" customFormat="1" ht="15" x14ac:dyDescent="0.25">
      <c r="B63" s="895"/>
      <c r="C63" s="895"/>
      <c r="D63" s="896"/>
      <c r="E63" s="931" t="s">
        <v>154</v>
      </c>
      <c r="F63" s="933" t="s">
        <v>155</v>
      </c>
      <c r="G63" s="957" t="s">
        <v>156</v>
      </c>
      <c r="H63" s="931" t="s">
        <v>154</v>
      </c>
      <c r="I63" s="933" t="s">
        <v>155</v>
      </c>
      <c r="J63" s="957" t="s">
        <v>156</v>
      </c>
      <c r="K63" s="931" t="s">
        <v>154</v>
      </c>
      <c r="L63" s="933" t="s">
        <v>155</v>
      </c>
      <c r="M63" s="955" t="s">
        <v>156</v>
      </c>
    </row>
    <row r="64" spans="1:17" s="4" customFormat="1" ht="15.5" thickBot="1" x14ac:dyDescent="0.3">
      <c r="B64" s="900"/>
      <c r="C64" s="900"/>
      <c r="D64" s="901"/>
      <c r="E64" s="959"/>
      <c r="F64" s="960"/>
      <c r="G64" s="962"/>
      <c r="H64" s="959"/>
      <c r="I64" s="960"/>
      <c r="J64" s="962"/>
      <c r="K64" s="959"/>
      <c r="L64" s="960"/>
      <c r="M64" s="961"/>
    </row>
    <row r="65" spans="1:17" s="4" customFormat="1" ht="15.5" thickTop="1" x14ac:dyDescent="0.25">
      <c r="B65" s="746" t="s">
        <v>157</v>
      </c>
      <c r="C65" s="746"/>
      <c r="D65" s="747"/>
      <c r="E65" s="25">
        <v>629</v>
      </c>
      <c r="F65" s="11">
        <v>82</v>
      </c>
      <c r="G65" s="26">
        <f>SUM(E65:F65)</f>
        <v>711</v>
      </c>
      <c r="H65" s="25">
        <v>888</v>
      </c>
      <c r="I65" s="11">
        <v>110</v>
      </c>
      <c r="J65" s="26">
        <f t="shared" ref="J65:J66" si="27">SUM(H65:I65)</f>
        <v>998</v>
      </c>
      <c r="K65" s="25">
        <v>891</v>
      </c>
      <c r="L65" s="11">
        <v>113</v>
      </c>
      <c r="M65" s="12">
        <f t="shared" ref="M65:M66" si="28">SUM(K65:L65)</f>
        <v>1004</v>
      </c>
      <c r="O65" s="495"/>
      <c r="P65" s="495"/>
      <c r="Q65" s="495"/>
    </row>
    <row r="66" spans="1:17" s="4" customFormat="1" ht="15" x14ac:dyDescent="0.25">
      <c r="B66" s="758" t="s">
        <v>161</v>
      </c>
      <c r="C66" s="758"/>
      <c r="D66" s="759"/>
      <c r="E66" s="20">
        <v>232</v>
      </c>
      <c r="F66" s="11">
        <v>29</v>
      </c>
      <c r="G66" s="21">
        <f>SUM(E66:F66)</f>
        <v>261</v>
      </c>
      <c r="H66" s="20">
        <v>45</v>
      </c>
      <c r="I66" s="11">
        <v>3</v>
      </c>
      <c r="J66" s="21">
        <f t="shared" si="27"/>
        <v>48</v>
      </c>
      <c r="K66" s="20">
        <v>45</v>
      </c>
      <c r="L66" s="11">
        <v>2</v>
      </c>
      <c r="M66" s="12">
        <f t="shared" si="28"/>
        <v>47</v>
      </c>
      <c r="O66" s="495"/>
      <c r="P66" s="495"/>
      <c r="Q66" s="495"/>
    </row>
    <row r="67" spans="1:17" s="4" customFormat="1" ht="15" customHeight="1" x14ac:dyDescent="0.25">
      <c r="B67" s="758" t="s">
        <v>166</v>
      </c>
      <c r="C67" s="758"/>
      <c r="D67" s="759"/>
      <c r="E67" s="399" t="s">
        <v>165</v>
      </c>
      <c r="F67" s="397" t="s">
        <v>165</v>
      </c>
      <c r="G67" s="400">
        <v>42</v>
      </c>
      <c r="H67" s="399" t="s">
        <v>196</v>
      </c>
      <c r="I67" s="397" t="s">
        <v>196</v>
      </c>
      <c r="J67" s="400" t="s">
        <v>196</v>
      </c>
      <c r="K67" s="399" t="s">
        <v>196</v>
      </c>
      <c r="L67" s="397" t="s">
        <v>196</v>
      </c>
      <c r="M67" s="398" t="s">
        <v>196</v>
      </c>
      <c r="O67" s="495"/>
      <c r="P67" s="495"/>
      <c r="Q67" s="495"/>
    </row>
    <row r="68" spans="1:17" s="4" customFormat="1" ht="15" customHeight="1" x14ac:dyDescent="0.25">
      <c r="B68" s="764" t="s">
        <v>902</v>
      </c>
      <c r="C68" s="764"/>
      <c r="D68" s="765"/>
      <c r="E68" s="22">
        <f>E65+E66</f>
        <v>861</v>
      </c>
      <c r="F68" s="13">
        <f>F65+F66</f>
        <v>111</v>
      </c>
      <c r="G68" s="23">
        <f>G65+G66+G67</f>
        <v>1014</v>
      </c>
      <c r="H68" s="17">
        <f t="shared" ref="H68:M68" si="29">H65+H66</f>
        <v>933</v>
      </c>
      <c r="I68" s="13">
        <f t="shared" si="29"/>
        <v>113</v>
      </c>
      <c r="J68" s="23">
        <f t="shared" si="29"/>
        <v>1046</v>
      </c>
      <c r="K68" s="22">
        <f t="shared" si="29"/>
        <v>936</v>
      </c>
      <c r="L68" s="13">
        <f t="shared" si="29"/>
        <v>115</v>
      </c>
      <c r="M68" s="14">
        <f t="shared" si="29"/>
        <v>1051</v>
      </c>
      <c r="O68" s="495"/>
      <c r="P68" s="495"/>
      <c r="Q68" s="495"/>
    </row>
    <row r="69" spans="1:17" s="4" customFormat="1" ht="15" customHeight="1" x14ac:dyDescent="0.25">
      <c r="B69" s="768" t="s">
        <v>164</v>
      </c>
      <c r="C69" s="768"/>
      <c r="D69" s="768"/>
      <c r="E69" s="768"/>
      <c r="F69" s="768"/>
      <c r="G69" s="768"/>
      <c r="H69" s="768"/>
      <c r="I69" s="768"/>
      <c r="J69" s="768"/>
      <c r="K69" s="768"/>
      <c r="L69" s="768"/>
      <c r="M69" s="768"/>
    </row>
    <row r="70" spans="1:17" s="4" customFormat="1" ht="15" x14ac:dyDescent="0.25">
      <c r="B70" s="770"/>
      <c r="C70" s="770"/>
      <c r="D70" s="770"/>
      <c r="E70" s="770"/>
      <c r="F70" s="770"/>
      <c r="G70" s="770"/>
      <c r="H70" s="770"/>
      <c r="I70" s="770"/>
      <c r="J70" s="770"/>
      <c r="K70" s="770"/>
      <c r="L70" s="770"/>
      <c r="M70" s="770"/>
    </row>
    <row r="71" spans="1:17" s="4" customFormat="1" ht="15" x14ac:dyDescent="0.25"/>
    <row r="72" spans="1:17" s="4" customFormat="1" ht="15" x14ac:dyDescent="0.25"/>
    <row r="73" spans="1:17" s="4" customFormat="1" ht="15" x14ac:dyDescent="0.25">
      <c r="A73" s="7"/>
      <c r="B73" s="7" t="s">
        <v>9</v>
      </c>
      <c r="C73" s="7"/>
      <c r="D73" s="7"/>
      <c r="E73" s="7"/>
      <c r="F73" s="7"/>
      <c r="G73" s="7"/>
      <c r="H73" s="7"/>
      <c r="I73" s="7"/>
      <c r="J73" s="7"/>
      <c r="K73" s="7"/>
      <c r="L73" s="7"/>
      <c r="M73" s="7"/>
    </row>
    <row r="74" spans="1:17" s="4" customFormat="1" ht="15" x14ac:dyDescent="0.25"/>
    <row r="75" spans="1:17" s="4" customFormat="1" ht="15" customHeight="1" x14ac:dyDescent="0.25">
      <c r="B75" s="868" t="s">
        <v>1070</v>
      </c>
      <c r="C75" s="868"/>
      <c r="D75" s="868"/>
      <c r="E75" s="868"/>
      <c r="F75" s="868"/>
      <c r="G75" s="868"/>
      <c r="H75" s="868"/>
      <c r="I75" s="868"/>
      <c r="J75" s="868"/>
      <c r="K75" s="868"/>
      <c r="L75" s="868"/>
      <c r="M75" s="868"/>
    </row>
    <row r="76" spans="1:17" s="4" customFormat="1" ht="12.75" customHeight="1" x14ac:dyDescent="0.25">
      <c r="B76" s="868"/>
      <c r="C76" s="868"/>
      <c r="D76" s="868"/>
      <c r="E76" s="868"/>
      <c r="F76" s="868"/>
      <c r="G76" s="868"/>
      <c r="H76" s="868"/>
      <c r="I76" s="868"/>
      <c r="J76" s="868"/>
      <c r="K76" s="868"/>
      <c r="L76" s="868"/>
      <c r="M76" s="868"/>
    </row>
    <row r="77" spans="1:17" s="4" customFormat="1" ht="15" x14ac:dyDescent="0.25">
      <c r="B77" s="868"/>
      <c r="C77" s="868"/>
      <c r="D77" s="868"/>
      <c r="E77" s="868"/>
      <c r="F77" s="868"/>
      <c r="G77" s="868"/>
      <c r="H77" s="868"/>
      <c r="I77" s="868"/>
      <c r="J77" s="868"/>
      <c r="K77" s="868"/>
      <c r="L77" s="868"/>
      <c r="M77" s="868"/>
    </row>
    <row r="78" spans="1:17" s="4" customFormat="1" ht="15" x14ac:dyDescent="0.25">
      <c r="B78" s="1"/>
      <c r="C78" s="1"/>
      <c r="D78" s="1"/>
      <c r="E78" s="1"/>
      <c r="F78" s="1"/>
      <c r="G78" s="1"/>
      <c r="H78" s="1"/>
      <c r="I78" s="1"/>
      <c r="J78" s="1"/>
      <c r="K78" s="1"/>
      <c r="L78" s="1"/>
      <c r="M78" s="1"/>
    </row>
    <row r="79" spans="1:17" s="4" customFormat="1" ht="15.5" thickBot="1" x14ac:dyDescent="0.3">
      <c r="B79" s="923" t="s">
        <v>742</v>
      </c>
      <c r="C79" s="893"/>
      <c r="D79" s="893"/>
      <c r="E79" s="119">
        <v>2021</v>
      </c>
      <c r="F79" s="119">
        <v>2022</v>
      </c>
      <c r="G79" s="120">
        <v>2023</v>
      </c>
      <c r="H79" s="1"/>
      <c r="I79" s="1"/>
      <c r="J79" s="1"/>
      <c r="K79" s="1"/>
      <c r="L79" s="1"/>
      <c r="M79" s="1"/>
    </row>
    <row r="80" spans="1:17" s="4" customFormat="1" ht="15.5" thickTop="1" x14ac:dyDescent="0.25">
      <c r="B80" s="747" t="s">
        <v>168</v>
      </c>
      <c r="C80" s="924"/>
      <c r="D80" s="924"/>
      <c r="E80" s="27">
        <v>5785</v>
      </c>
      <c r="F80" s="27">
        <v>4233</v>
      </c>
      <c r="G80" s="28">
        <v>10551</v>
      </c>
      <c r="H80" s="1"/>
      <c r="I80" s="1"/>
      <c r="J80" s="1"/>
      <c r="K80" s="1"/>
      <c r="L80" s="1"/>
      <c r="M80" s="1"/>
    </row>
    <row r="81" spans="1:16" s="4" customFormat="1" ht="15" x14ac:dyDescent="0.25">
      <c r="B81" s="832" t="s">
        <v>169</v>
      </c>
      <c r="C81" s="925"/>
      <c r="D81" s="925"/>
      <c r="E81" s="29">
        <v>42</v>
      </c>
      <c r="F81" s="29">
        <v>42</v>
      </c>
      <c r="G81" s="30">
        <v>43</v>
      </c>
      <c r="H81" s="1"/>
      <c r="I81" s="1"/>
      <c r="J81" s="1"/>
      <c r="K81" s="1"/>
      <c r="L81" s="1"/>
      <c r="M81" s="1"/>
    </row>
    <row r="82" spans="1:16" s="4" customFormat="1" ht="29.25" customHeight="1" x14ac:dyDescent="0.25">
      <c r="B82" s="835" t="s">
        <v>908</v>
      </c>
      <c r="C82" s="835"/>
      <c r="D82" s="835"/>
      <c r="E82" s="835"/>
      <c r="F82" s="835"/>
      <c r="G82" s="835"/>
      <c r="H82" s="1"/>
      <c r="I82" s="1"/>
      <c r="J82" s="1"/>
      <c r="K82" s="1"/>
      <c r="L82" s="1"/>
      <c r="M82" s="1"/>
    </row>
    <row r="83" spans="1:16" s="4" customFormat="1" ht="15" x14ac:dyDescent="0.25"/>
    <row r="84" spans="1:16" s="4" customFormat="1" ht="15" x14ac:dyDescent="0.25"/>
    <row r="85" spans="1:16" s="4" customFormat="1" ht="15" x14ac:dyDescent="0.25">
      <c r="A85" s="7"/>
      <c r="B85" s="7" t="s">
        <v>19</v>
      </c>
      <c r="C85" s="7"/>
      <c r="D85" s="7"/>
      <c r="E85" s="7"/>
      <c r="F85" s="7"/>
      <c r="G85" s="7"/>
      <c r="H85" s="7"/>
      <c r="I85" s="7"/>
      <c r="J85" s="7"/>
      <c r="K85" s="7"/>
      <c r="L85" s="7"/>
      <c r="M85" s="7"/>
    </row>
    <row r="86" spans="1:16" s="4" customFormat="1" ht="15" x14ac:dyDescent="0.25"/>
    <row r="87" spans="1:16" s="4" customFormat="1" ht="15" customHeight="1" x14ac:dyDescent="0.25">
      <c r="A87" s="1"/>
      <c r="B87" s="895" t="s">
        <v>204</v>
      </c>
      <c r="C87" s="895"/>
      <c r="D87" s="895"/>
      <c r="E87" s="895"/>
      <c r="F87" s="895"/>
      <c r="G87" s="896"/>
      <c r="H87" s="892">
        <v>2021</v>
      </c>
      <c r="I87" s="892"/>
      <c r="J87" s="892" t="s">
        <v>1010</v>
      </c>
      <c r="K87" s="892"/>
      <c r="L87" s="892">
        <v>2023</v>
      </c>
      <c r="M87" s="904"/>
    </row>
    <row r="88" spans="1:16" s="4" customFormat="1" ht="15.5" thickBot="1" x14ac:dyDescent="0.3">
      <c r="A88" s="1"/>
      <c r="B88" s="900"/>
      <c r="C88" s="900"/>
      <c r="D88" s="900"/>
      <c r="E88" s="900"/>
      <c r="F88" s="900"/>
      <c r="G88" s="901"/>
      <c r="H88" s="440" t="s">
        <v>170</v>
      </c>
      <c r="I88" s="441" t="s">
        <v>171</v>
      </c>
      <c r="J88" s="440" t="s">
        <v>170</v>
      </c>
      <c r="K88" s="441" t="s">
        <v>171</v>
      </c>
      <c r="L88" s="440" t="s">
        <v>170</v>
      </c>
      <c r="M88" s="442" t="s">
        <v>171</v>
      </c>
    </row>
    <row r="89" spans="1:16" s="4" customFormat="1" ht="15.5" thickTop="1" x14ac:dyDescent="0.25">
      <c r="A89" s="1"/>
      <c r="B89" s="918" t="s">
        <v>172</v>
      </c>
      <c r="C89" s="918"/>
      <c r="D89" s="918"/>
      <c r="E89" s="918"/>
      <c r="F89" s="918"/>
      <c r="G89" s="918"/>
      <c r="H89" s="918"/>
      <c r="I89" s="918"/>
      <c r="J89" s="918"/>
      <c r="K89" s="918"/>
      <c r="L89" s="918"/>
      <c r="M89" s="918"/>
    </row>
    <row r="90" spans="1:16" s="4" customFormat="1" ht="15" x14ac:dyDescent="0.25">
      <c r="A90" s="1"/>
      <c r="B90" s="829" t="s">
        <v>154</v>
      </c>
      <c r="C90" s="829"/>
      <c r="D90" s="829"/>
      <c r="E90" s="829"/>
      <c r="F90" s="829"/>
      <c r="G90" s="830"/>
      <c r="H90" s="18">
        <v>2262</v>
      </c>
      <c r="I90" s="31">
        <v>2211</v>
      </c>
      <c r="J90" s="15">
        <v>1584</v>
      </c>
      <c r="K90" s="31">
        <v>2183</v>
      </c>
      <c r="L90" s="18">
        <v>1426</v>
      </c>
      <c r="M90" s="32">
        <v>1517</v>
      </c>
      <c r="O90" s="495"/>
      <c r="P90" s="495"/>
    </row>
    <row r="91" spans="1:16" s="4" customFormat="1" ht="15" x14ac:dyDescent="0.25">
      <c r="A91" s="1"/>
      <c r="B91" s="831" t="s">
        <v>155</v>
      </c>
      <c r="C91" s="831"/>
      <c r="D91" s="831"/>
      <c r="E91" s="831"/>
      <c r="F91" s="831"/>
      <c r="G91" s="832"/>
      <c r="H91" s="33">
        <v>1035</v>
      </c>
      <c r="I91" s="34">
        <v>539</v>
      </c>
      <c r="J91" s="35">
        <v>990</v>
      </c>
      <c r="K91" s="34">
        <v>651</v>
      </c>
      <c r="L91" s="33">
        <v>1088</v>
      </c>
      <c r="M91" s="36">
        <v>626</v>
      </c>
      <c r="O91" s="495"/>
      <c r="P91" s="495"/>
    </row>
    <row r="92" spans="1:16" s="4" customFormat="1" ht="15" x14ac:dyDescent="0.25">
      <c r="A92" s="1"/>
      <c r="B92" s="917" t="s">
        <v>173</v>
      </c>
      <c r="C92" s="917"/>
      <c r="D92" s="917"/>
      <c r="E92" s="917"/>
      <c r="F92" s="917"/>
      <c r="G92" s="917"/>
      <c r="H92" s="917"/>
      <c r="I92" s="917"/>
      <c r="J92" s="917"/>
      <c r="K92" s="917"/>
      <c r="L92" s="917"/>
      <c r="M92" s="917"/>
    </row>
    <row r="93" spans="1:16" s="4" customFormat="1" ht="15" x14ac:dyDescent="0.25">
      <c r="A93" s="1"/>
      <c r="B93" s="829" t="s">
        <v>174</v>
      </c>
      <c r="C93" s="829"/>
      <c r="D93" s="829"/>
      <c r="E93" s="829"/>
      <c r="F93" s="829"/>
      <c r="G93" s="830"/>
      <c r="H93" s="18">
        <v>2112</v>
      </c>
      <c r="I93" s="31">
        <v>1236</v>
      </c>
      <c r="J93" s="15">
        <v>1751</v>
      </c>
      <c r="K93" s="31">
        <v>1233</v>
      </c>
      <c r="L93" s="18">
        <v>1623</v>
      </c>
      <c r="M93" s="32">
        <v>1069</v>
      </c>
      <c r="O93" s="495"/>
      <c r="P93" s="495"/>
    </row>
    <row r="94" spans="1:16" s="4" customFormat="1" ht="15" x14ac:dyDescent="0.25">
      <c r="A94" s="1"/>
      <c r="B94" s="758" t="s">
        <v>176</v>
      </c>
      <c r="C94" s="758"/>
      <c r="D94" s="758"/>
      <c r="E94" s="758"/>
      <c r="F94" s="758"/>
      <c r="G94" s="759"/>
      <c r="H94" s="20">
        <v>1091</v>
      </c>
      <c r="I94" s="37">
        <v>1272</v>
      </c>
      <c r="J94" s="16">
        <v>757</v>
      </c>
      <c r="K94" s="37">
        <v>1414</v>
      </c>
      <c r="L94" s="20">
        <v>826</v>
      </c>
      <c r="M94" s="38">
        <v>916</v>
      </c>
      <c r="O94" s="495"/>
      <c r="P94" s="495"/>
    </row>
    <row r="95" spans="1:16" s="4" customFormat="1" ht="15" x14ac:dyDescent="0.25">
      <c r="A95" s="1"/>
      <c r="B95" s="831" t="s">
        <v>177</v>
      </c>
      <c r="C95" s="831"/>
      <c r="D95" s="831"/>
      <c r="E95" s="831"/>
      <c r="F95" s="831"/>
      <c r="G95" s="832"/>
      <c r="H95" s="33">
        <v>94</v>
      </c>
      <c r="I95" s="34">
        <v>242</v>
      </c>
      <c r="J95" s="35">
        <v>66</v>
      </c>
      <c r="K95" s="34">
        <v>187</v>
      </c>
      <c r="L95" s="33">
        <v>65</v>
      </c>
      <c r="M95" s="36">
        <v>158</v>
      </c>
      <c r="O95" s="495"/>
      <c r="P95" s="495"/>
    </row>
    <row r="96" spans="1:16" s="4" customFormat="1" ht="15" x14ac:dyDescent="0.25">
      <c r="A96" s="1"/>
      <c r="B96" s="917" t="s">
        <v>175</v>
      </c>
      <c r="C96" s="917"/>
      <c r="D96" s="917"/>
      <c r="E96" s="917"/>
      <c r="F96" s="917"/>
      <c r="G96" s="917"/>
      <c r="H96" s="917"/>
      <c r="I96" s="917"/>
      <c r="J96" s="917"/>
      <c r="K96" s="917"/>
      <c r="L96" s="917"/>
      <c r="M96" s="917"/>
    </row>
    <row r="97" spans="1:16" s="4" customFormat="1" ht="15" x14ac:dyDescent="0.25">
      <c r="A97" s="1"/>
      <c r="B97" s="829" t="s">
        <v>158</v>
      </c>
      <c r="C97" s="829"/>
      <c r="D97" s="829"/>
      <c r="E97" s="829"/>
      <c r="F97" s="829"/>
      <c r="G97" s="830"/>
      <c r="H97" s="18">
        <v>11</v>
      </c>
      <c r="I97" s="31">
        <v>13</v>
      </c>
      <c r="J97" s="15">
        <v>11</v>
      </c>
      <c r="K97" s="31">
        <v>18</v>
      </c>
      <c r="L97" s="18">
        <v>20</v>
      </c>
      <c r="M97" s="32">
        <v>10</v>
      </c>
      <c r="O97" s="495"/>
      <c r="P97" s="495"/>
    </row>
    <row r="98" spans="1:16" s="4" customFormat="1" ht="15" x14ac:dyDescent="0.25">
      <c r="A98" s="1"/>
      <c r="B98" s="758" t="s">
        <v>159</v>
      </c>
      <c r="C98" s="758"/>
      <c r="D98" s="758"/>
      <c r="E98" s="758"/>
      <c r="F98" s="758"/>
      <c r="G98" s="759"/>
      <c r="H98" s="20">
        <v>3133</v>
      </c>
      <c r="I98" s="37">
        <v>2603</v>
      </c>
      <c r="J98" s="16">
        <v>2485</v>
      </c>
      <c r="K98" s="37">
        <v>2725</v>
      </c>
      <c r="L98" s="20">
        <v>2417</v>
      </c>
      <c r="M98" s="38">
        <v>2065</v>
      </c>
      <c r="O98" s="495"/>
      <c r="P98" s="495"/>
    </row>
    <row r="99" spans="1:16" s="4" customFormat="1" ht="15" x14ac:dyDescent="0.25">
      <c r="A99" s="1"/>
      <c r="B99" s="758" t="s">
        <v>160</v>
      </c>
      <c r="C99" s="758"/>
      <c r="D99" s="758"/>
      <c r="E99" s="758"/>
      <c r="F99" s="758"/>
      <c r="G99" s="759"/>
      <c r="H99" s="20">
        <v>153</v>
      </c>
      <c r="I99" s="37">
        <v>134</v>
      </c>
      <c r="J99" s="16">
        <v>78</v>
      </c>
      <c r="K99" s="37">
        <v>91</v>
      </c>
      <c r="L99" s="20">
        <v>77</v>
      </c>
      <c r="M99" s="38">
        <v>68</v>
      </c>
      <c r="O99" s="495"/>
      <c r="P99" s="495"/>
    </row>
    <row r="100" spans="1:16" s="4" customFormat="1" ht="15" x14ac:dyDescent="0.25">
      <c r="A100" s="1"/>
      <c r="B100" s="764" t="s">
        <v>156</v>
      </c>
      <c r="C100" s="764"/>
      <c r="D100" s="764"/>
      <c r="E100" s="764"/>
      <c r="F100" s="764"/>
      <c r="G100" s="765"/>
      <c r="H100" s="22">
        <f t="shared" ref="H100:K100" si="30">SUM(H97:H99)</f>
        <v>3297</v>
      </c>
      <c r="I100" s="23">
        <f t="shared" si="30"/>
        <v>2750</v>
      </c>
      <c r="J100" s="22">
        <f t="shared" si="30"/>
        <v>2574</v>
      </c>
      <c r="K100" s="23">
        <f t="shared" si="30"/>
        <v>2834</v>
      </c>
      <c r="L100" s="22">
        <v>2514</v>
      </c>
      <c r="M100" s="14">
        <v>2143</v>
      </c>
      <c r="O100" s="495"/>
      <c r="P100" s="495"/>
    </row>
    <row r="101" spans="1:16" s="4" customFormat="1" ht="15" x14ac:dyDescent="0.25">
      <c r="A101" s="1"/>
      <c r="B101" s="768" t="s">
        <v>1071</v>
      </c>
      <c r="C101" s="768"/>
      <c r="D101" s="768"/>
      <c r="E101" s="768"/>
      <c r="F101" s="768"/>
      <c r="G101" s="768"/>
      <c r="H101" s="768"/>
      <c r="I101" s="768"/>
      <c r="J101" s="768"/>
      <c r="K101" s="768"/>
      <c r="L101" s="768"/>
      <c r="M101" s="768"/>
    </row>
    <row r="102" spans="1:16" s="4" customFormat="1" ht="15" x14ac:dyDescent="0.25">
      <c r="A102" s="1"/>
      <c r="B102" s="769"/>
      <c r="C102" s="769"/>
      <c r="D102" s="769"/>
      <c r="E102" s="769"/>
      <c r="F102" s="769"/>
      <c r="G102" s="769"/>
      <c r="H102" s="769"/>
      <c r="I102" s="769"/>
      <c r="J102" s="769"/>
      <c r="K102" s="769"/>
      <c r="L102" s="769"/>
      <c r="M102" s="769"/>
    </row>
    <row r="103" spans="1:16" s="4" customFormat="1" ht="15" x14ac:dyDescent="0.25">
      <c r="A103" s="1"/>
      <c r="B103" s="770"/>
      <c r="C103" s="770"/>
      <c r="D103" s="770"/>
      <c r="E103" s="770"/>
      <c r="F103" s="770"/>
      <c r="G103" s="770"/>
      <c r="H103" s="770"/>
      <c r="I103" s="770"/>
      <c r="J103" s="770"/>
      <c r="K103" s="770"/>
      <c r="L103" s="770"/>
      <c r="M103" s="770"/>
    </row>
    <row r="104" spans="1:16" s="4" customFormat="1" ht="15" x14ac:dyDescent="0.25">
      <c r="A104" s="1"/>
      <c r="B104" s="1"/>
      <c r="C104" s="1"/>
      <c r="D104" s="1"/>
      <c r="E104" s="1"/>
      <c r="F104" s="1"/>
      <c r="G104" s="1"/>
      <c r="H104" s="1"/>
      <c r="I104" s="1"/>
      <c r="J104" s="1"/>
      <c r="K104" s="1"/>
      <c r="L104" s="1"/>
      <c r="M104" s="1"/>
    </row>
    <row r="105" spans="1:16" s="4" customFormat="1" ht="15" customHeight="1" x14ac:dyDescent="0.25">
      <c r="A105" s="1"/>
      <c r="B105" s="895" t="s">
        <v>205</v>
      </c>
      <c r="C105" s="895"/>
      <c r="D105" s="895"/>
      <c r="E105" s="895"/>
      <c r="F105" s="895"/>
      <c r="G105" s="896"/>
      <c r="H105" s="892">
        <v>2021</v>
      </c>
      <c r="I105" s="892"/>
      <c r="J105" s="892" t="s">
        <v>1010</v>
      </c>
      <c r="K105" s="892"/>
      <c r="L105" s="892">
        <v>2023</v>
      </c>
      <c r="M105" s="904"/>
    </row>
    <row r="106" spans="1:16" s="4" customFormat="1" ht="25" thickBot="1" x14ac:dyDescent="0.3">
      <c r="A106" s="1"/>
      <c r="B106" s="900"/>
      <c r="C106" s="900"/>
      <c r="D106" s="900"/>
      <c r="E106" s="900"/>
      <c r="F106" s="900"/>
      <c r="G106" s="901"/>
      <c r="H106" s="443" t="s">
        <v>1016</v>
      </c>
      <c r="I106" s="444" t="s">
        <v>1017</v>
      </c>
      <c r="J106" s="443" t="s">
        <v>1016</v>
      </c>
      <c r="K106" s="444" t="s">
        <v>1017</v>
      </c>
      <c r="L106" s="443" t="s">
        <v>1016</v>
      </c>
      <c r="M106" s="445" t="s">
        <v>1017</v>
      </c>
    </row>
    <row r="107" spans="1:16" s="4" customFormat="1" ht="15.5" thickTop="1" x14ac:dyDescent="0.25">
      <c r="A107" s="1"/>
      <c r="B107" s="918" t="s">
        <v>172</v>
      </c>
      <c r="C107" s="918"/>
      <c r="D107" s="918"/>
      <c r="E107" s="918"/>
      <c r="F107" s="918"/>
      <c r="G107" s="918"/>
      <c r="H107" s="918"/>
      <c r="I107" s="918"/>
      <c r="J107" s="918"/>
      <c r="K107" s="918"/>
      <c r="L107" s="436"/>
      <c r="M107" s="436"/>
    </row>
    <row r="108" spans="1:16" s="4" customFormat="1" ht="15" x14ac:dyDescent="0.25">
      <c r="A108" s="1"/>
      <c r="B108" s="829" t="s">
        <v>154</v>
      </c>
      <c r="C108" s="829"/>
      <c r="D108" s="829"/>
      <c r="E108" s="829"/>
      <c r="F108" s="829"/>
      <c r="G108" s="830"/>
      <c r="H108" s="39">
        <v>0.187</v>
      </c>
      <c r="I108" s="40">
        <v>0.183</v>
      </c>
      <c r="J108" s="41">
        <v>0.13600000000000001</v>
      </c>
      <c r="K108" s="40">
        <v>0.187</v>
      </c>
      <c r="L108" s="39">
        <v>0.12398785519653066</v>
      </c>
      <c r="M108" s="42">
        <v>0.13208822727779176</v>
      </c>
      <c r="O108" s="495"/>
      <c r="P108" s="495"/>
    </row>
    <row r="109" spans="1:16" s="4" customFormat="1" ht="15" x14ac:dyDescent="0.25">
      <c r="A109" s="1"/>
      <c r="B109" s="831" t="s">
        <v>155</v>
      </c>
      <c r="C109" s="831"/>
      <c r="D109" s="831"/>
      <c r="E109" s="831"/>
      <c r="F109" s="831"/>
      <c r="G109" s="832"/>
      <c r="H109" s="43">
        <v>0.41099999999999998</v>
      </c>
      <c r="I109" s="44">
        <v>0.214</v>
      </c>
      <c r="J109" s="45">
        <v>0.374</v>
      </c>
      <c r="K109" s="44">
        <v>0.252</v>
      </c>
      <c r="L109" s="43">
        <v>0.35455473258562081</v>
      </c>
      <c r="M109" s="46">
        <v>0.20788446068752245</v>
      </c>
      <c r="O109" s="495"/>
      <c r="P109" s="495"/>
    </row>
    <row r="110" spans="1:16" s="4" customFormat="1" ht="15" x14ac:dyDescent="0.25">
      <c r="A110" s="1"/>
      <c r="B110" s="917" t="s">
        <v>173</v>
      </c>
      <c r="C110" s="917"/>
      <c r="D110" s="917"/>
      <c r="E110" s="917"/>
      <c r="F110" s="917"/>
      <c r="G110" s="917"/>
      <c r="H110" s="917"/>
      <c r="I110" s="917"/>
      <c r="J110" s="917"/>
      <c r="K110" s="917"/>
      <c r="L110" s="436"/>
      <c r="M110" s="436"/>
    </row>
    <row r="111" spans="1:16" s="4" customFormat="1" ht="15" x14ac:dyDescent="0.25">
      <c r="A111" s="1"/>
      <c r="B111" s="829" t="s">
        <v>174</v>
      </c>
      <c r="C111" s="829"/>
      <c r="D111" s="829"/>
      <c r="E111" s="829"/>
      <c r="F111" s="829"/>
      <c r="G111" s="830"/>
      <c r="H111" s="53" t="s">
        <v>165</v>
      </c>
      <c r="I111" s="54" t="s">
        <v>165</v>
      </c>
      <c r="J111" s="41">
        <v>0.41499999999999998</v>
      </c>
      <c r="K111" s="40">
        <v>0.29699999999999999</v>
      </c>
      <c r="L111" s="39">
        <v>0.36806988360407289</v>
      </c>
      <c r="M111" s="42">
        <v>0.24476636822570785</v>
      </c>
      <c r="O111" s="495"/>
      <c r="P111" s="495"/>
    </row>
    <row r="112" spans="1:16" s="4" customFormat="1" ht="15" x14ac:dyDescent="0.25">
      <c r="A112" s="1"/>
      <c r="B112" s="758" t="s">
        <v>176</v>
      </c>
      <c r="C112" s="758"/>
      <c r="D112" s="758"/>
      <c r="E112" s="758"/>
      <c r="F112" s="758"/>
      <c r="G112" s="759"/>
      <c r="H112" s="55" t="s">
        <v>165</v>
      </c>
      <c r="I112" s="56" t="s">
        <v>165</v>
      </c>
      <c r="J112" s="49">
        <v>0.09</v>
      </c>
      <c r="K112" s="48">
        <v>0.16700000000000001</v>
      </c>
      <c r="L112" s="47">
        <v>9.8717802996903761E-2</v>
      </c>
      <c r="M112" s="50">
        <v>0.109636845247471</v>
      </c>
      <c r="O112" s="495"/>
      <c r="P112" s="495"/>
    </row>
    <row r="113" spans="1:16" s="4" customFormat="1" ht="15" x14ac:dyDescent="0.25">
      <c r="A113" s="1"/>
      <c r="B113" s="831" t="s">
        <v>177</v>
      </c>
      <c r="C113" s="831"/>
      <c r="D113" s="831"/>
      <c r="E113" s="831"/>
      <c r="F113" s="831"/>
      <c r="G113" s="832"/>
      <c r="H113" s="57" t="s">
        <v>165</v>
      </c>
      <c r="I113" s="58" t="s">
        <v>165</v>
      </c>
      <c r="J113" s="45">
        <v>4.1000000000000002E-2</v>
      </c>
      <c r="K113" s="44">
        <v>0.11600000000000001</v>
      </c>
      <c r="L113" s="43">
        <v>3.7013439866228105E-2</v>
      </c>
      <c r="M113" s="46">
        <v>8.9716863235598535E-2</v>
      </c>
      <c r="O113" s="495"/>
      <c r="P113" s="495"/>
    </row>
    <row r="114" spans="1:16" s="4" customFormat="1" ht="15" x14ac:dyDescent="0.25">
      <c r="A114" s="1"/>
      <c r="B114" s="917" t="s">
        <v>175</v>
      </c>
      <c r="C114" s="917"/>
      <c r="D114" s="917"/>
      <c r="E114" s="917"/>
      <c r="F114" s="917"/>
      <c r="G114" s="917"/>
      <c r="H114" s="917"/>
      <c r="I114" s="917"/>
      <c r="J114" s="917"/>
      <c r="K114" s="917"/>
      <c r="L114" s="436"/>
      <c r="M114" s="436"/>
    </row>
    <row r="115" spans="1:16" s="4" customFormat="1" ht="15" x14ac:dyDescent="0.25">
      <c r="A115" s="1"/>
      <c r="B115" s="829" t="s">
        <v>158</v>
      </c>
      <c r="C115" s="829"/>
      <c r="D115" s="829"/>
      <c r="E115" s="829"/>
      <c r="F115" s="829"/>
      <c r="G115" s="830"/>
      <c r="H115" s="39">
        <v>0.16400000000000001</v>
      </c>
      <c r="I115" s="40">
        <v>0.19400000000000001</v>
      </c>
      <c r="J115" s="41">
        <v>0.182</v>
      </c>
      <c r="K115" s="40">
        <v>0.3</v>
      </c>
      <c r="L115" s="39">
        <v>0.28315494541957786</v>
      </c>
      <c r="M115" s="42">
        <v>0.14283427582583974</v>
      </c>
      <c r="O115" s="495"/>
      <c r="P115" s="495"/>
    </row>
    <row r="116" spans="1:16" s="4" customFormat="1" ht="15" x14ac:dyDescent="0.25">
      <c r="A116" s="1"/>
      <c r="B116" s="758" t="s">
        <v>159</v>
      </c>
      <c r="C116" s="758"/>
      <c r="D116" s="758"/>
      <c r="E116" s="758"/>
      <c r="F116" s="758"/>
      <c r="G116" s="759"/>
      <c r="H116" s="47">
        <v>0.22600000000000001</v>
      </c>
      <c r="I116" s="48">
        <v>0.188</v>
      </c>
      <c r="J116" s="49">
        <v>0.184</v>
      </c>
      <c r="K116" s="48">
        <v>0.20200000000000001</v>
      </c>
      <c r="L116" s="47">
        <v>0.17522598026014946</v>
      </c>
      <c r="M116" s="50">
        <v>0.15019482926048522</v>
      </c>
      <c r="O116" s="495"/>
      <c r="P116" s="495"/>
    </row>
    <row r="117" spans="1:16" s="4" customFormat="1" ht="15" x14ac:dyDescent="0.25">
      <c r="A117" s="1"/>
      <c r="B117" s="758" t="s">
        <v>160</v>
      </c>
      <c r="C117" s="758"/>
      <c r="D117" s="758"/>
      <c r="E117" s="758"/>
      <c r="F117" s="758"/>
      <c r="G117" s="759"/>
      <c r="H117" s="47">
        <v>0.222</v>
      </c>
      <c r="I117" s="48">
        <v>0.19500000000000001</v>
      </c>
      <c r="J117" s="49">
        <v>0.115</v>
      </c>
      <c r="K117" s="48">
        <v>0.13500000000000001</v>
      </c>
      <c r="L117" s="47">
        <v>0.11352843195445406</v>
      </c>
      <c r="M117" s="50">
        <v>0.10043775008718672</v>
      </c>
      <c r="O117" s="495"/>
      <c r="P117" s="495"/>
    </row>
    <row r="118" spans="1:16" s="4" customFormat="1" ht="15" x14ac:dyDescent="0.25">
      <c r="A118" s="1"/>
      <c r="B118" s="764" t="s">
        <v>156</v>
      </c>
      <c r="C118" s="764"/>
      <c r="D118" s="764"/>
      <c r="E118" s="764"/>
      <c r="F118" s="764"/>
      <c r="G118" s="765"/>
      <c r="H118" s="51">
        <v>0.22600000000000001</v>
      </c>
      <c r="I118" s="52">
        <v>0.188</v>
      </c>
      <c r="J118" s="51">
        <v>0.18099999999999999</v>
      </c>
      <c r="K118" s="52">
        <v>0.19900000000000001</v>
      </c>
      <c r="L118" s="51">
        <v>0.17289955554736514</v>
      </c>
      <c r="M118" s="209">
        <v>0.14783312043383254</v>
      </c>
      <c r="O118" s="495"/>
      <c r="P118" s="495"/>
    </row>
    <row r="119" spans="1:16" s="4" customFormat="1" ht="15" customHeight="1" x14ac:dyDescent="0.25">
      <c r="A119" s="1"/>
      <c r="B119" s="768" t="s">
        <v>1011</v>
      </c>
      <c r="C119" s="768"/>
      <c r="D119" s="768"/>
      <c r="E119" s="768"/>
      <c r="F119" s="768"/>
      <c r="G119" s="768"/>
      <c r="H119" s="768"/>
      <c r="I119" s="768"/>
      <c r="J119" s="768"/>
      <c r="K119" s="768"/>
      <c r="L119" s="768"/>
      <c r="M119" s="768"/>
    </row>
    <row r="120" spans="1:16" s="4" customFormat="1" ht="15" customHeight="1" x14ac:dyDescent="0.25">
      <c r="A120" s="1"/>
      <c r="B120" s="769"/>
      <c r="C120" s="769"/>
      <c r="D120" s="769"/>
      <c r="E120" s="769"/>
      <c r="F120" s="769"/>
      <c r="G120" s="769"/>
      <c r="H120" s="769"/>
      <c r="I120" s="769"/>
      <c r="J120" s="769"/>
      <c r="K120" s="769"/>
      <c r="L120" s="769"/>
      <c r="M120" s="769"/>
    </row>
    <row r="121" spans="1:16" s="4" customFormat="1" ht="15" x14ac:dyDescent="0.25">
      <c r="A121" s="1"/>
      <c r="B121" s="769"/>
      <c r="C121" s="769"/>
      <c r="D121" s="769"/>
      <c r="E121" s="769"/>
      <c r="F121" s="769"/>
      <c r="G121" s="769"/>
      <c r="H121" s="769"/>
      <c r="I121" s="769"/>
      <c r="J121" s="769"/>
      <c r="K121" s="769"/>
      <c r="L121" s="769"/>
      <c r="M121" s="769"/>
    </row>
    <row r="122" spans="1:16" s="4" customFormat="1" ht="15" x14ac:dyDescent="0.25">
      <c r="A122" s="1"/>
      <c r="B122" s="770"/>
      <c r="C122" s="770"/>
      <c r="D122" s="770"/>
      <c r="E122" s="770"/>
      <c r="F122" s="770"/>
      <c r="G122" s="770"/>
      <c r="H122" s="770"/>
      <c r="I122" s="770"/>
      <c r="J122" s="770"/>
      <c r="K122" s="770"/>
      <c r="L122" s="770"/>
      <c r="M122" s="770"/>
    </row>
    <row r="123" spans="1:16" s="4" customFormat="1" ht="15" x14ac:dyDescent="0.25">
      <c r="A123" s="1"/>
      <c r="B123" s="1"/>
      <c r="C123" s="1"/>
      <c r="D123" s="1"/>
      <c r="E123" s="1"/>
      <c r="F123" s="1"/>
      <c r="G123" s="1"/>
      <c r="H123" s="1"/>
      <c r="I123" s="1"/>
      <c r="J123" s="1"/>
      <c r="K123" s="1"/>
      <c r="L123" s="1"/>
      <c r="M123" s="1"/>
    </row>
    <row r="124" spans="1:16" s="4" customFormat="1" ht="15" customHeight="1" x14ac:dyDescent="0.25">
      <c r="A124" s="1"/>
      <c r="B124" s="895" t="s">
        <v>206</v>
      </c>
      <c r="C124" s="895"/>
      <c r="D124" s="895"/>
      <c r="E124" s="895"/>
      <c r="F124" s="895"/>
      <c r="G124" s="896"/>
      <c r="H124" s="892">
        <v>2021</v>
      </c>
      <c r="I124" s="892"/>
      <c r="J124" s="892">
        <v>2022</v>
      </c>
      <c r="K124" s="892"/>
      <c r="L124" s="892">
        <v>2023</v>
      </c>
      <c r="M124" s="904"/>
    </row>
    <row r="125" spans="1:16" s="4" customFormat="1" ht="15.5" thickBot="1" x14ac:dyDescent="0.3">
      <c r="A125" s="1"/>
      <c r="B125" s="900"/>
      <c r="C125" s="900"/>
      <c r="D125" s="900"/>
      <c r="E125" s="900"/>
      <c r="F125" s="900"/>
      <c r="G125" s="901"/>
      <c r="H125" s="440" t="s">
        <v>170</v>
      </c>
      <c r="I125" s="441" t="s">
        <v>171</v>
      </c>
      <c r="J125" s="440" t="s">
        <v>170</v>
      </c>
      <c r="K125" s="441" t="s">
        <v>171</v>
      </c>
      <c r="L125" s="440" t="s">
        <v>170</v>
      </c>
      <c r="M125" s="442" t="s">
        <v>171</v>
      </c>
    </row>
    <row r="126" spans="1:16" s="4" customFormat="1" ht="15.5" thickTop="1" x14ac:dyDescent="0.25">
      <c r="A126" s="1"/>
      <c r="B126" s="918" t="s">
        <v>172</v>
      </c>
      <c r="C126" s="918"/>
      <c r="D126" s="918"/>
      <c r="E126" s="918"/>
      <c r="F126" s="918"/>
      <c r="G126" s="918"/>
      <c r="H126" s="918"/>
      <c r="I126" s="918"/>
      <c r="J126" s="918"/>
      <c r="K126" s="918"/>
      <c r="L126" s="436"/>
      <c r="M126" s="436"/>
    </row>
    <row r="127" spans="1:16" s="4" customFormat="1" ht="15" x14ac:dyDescent="0.25">
      <c r="A127" s="1"/>
      <c r="B127" s="829" t="s">
        <v>154</v>
      </c>
      <c r="C127" s="829"/>
      <c r="D127" s="829"/>
      <c r="E127" s="829"/>
      <c r="F127" s="829"/>
      <c r="G127" s="830"/>
      <c r="H127" s="18">
        <f>26+33</f>
        <v>59</v>
      </c>
      <c r="I127" s="31">
        <f>18+11</f>
        <v>29</v>
      </c>
      <c r="J127" s="15">
        <f>23+54</f>
        <v>77</v>
      </c>
      <c r="K127" s="31">
        <f>21+13</f>
        <v>34</v>
      </c>
      <c r="L127" s="18">
        <v>63</v>
      </c>
      <c r="M127" s="32">
        <v>33</v>
      </c>
    </row>
    <row r="128" spans="1:16" s="4" customFormat="1" ht="15" x14ac:dyDescent="0.25">
      <c r="A128" s="1"/>
      <c r="B128" s="831" t="s">
        <v>155</v>
      </c>
      <c r="C128" s="831"/>
      <c r="D128" s="831"/>
      <c r="E128" s="831"/>
      <c r="F128" s="831"/>
      <c r="G128" s="832"/>
      <c r="H128" s="33">
        <f>2+1</f>
        <v>3</v>
      </c>
      <c r="I128" s="34">
        <f>4+1</f>
        <v>5</v>
      </c>
      <c r="J128" s="35">
        <f>4+5</f>
        <v>9</v>
      </c>
      <c r="K128" s="34">
        <f>2+3</f>
        <v>5</v>
      </c>
      <c r="L128" s="33">
        <v>7</v>
      </c>
      <c r="M128" s="36">
        <v>6</v>
      </c>
    </row>
    <row r="129" spans="1:13" s="4" customFormat="1" ht="15" x14ac:dyDescent="0.25">
      <c r="A129" s="1"/>
      <c r="B129" s="917" t="s">
        <v>173</v>
      </c>
      <c r="C129" s="917"/>
      <c r="D129" s="917"/>
      <c r="E129" s="917"/>
      <c r="F129" s="917"/>
      <c r="G129" s="917"/>
      <c r="H129" s="917"/>
      <c r="I129" s="917"/>
      <c r="J129" s="917"/>
      <c r="K129" s="917"/>
      <c r="L129" s="436"/>
      <c r="M129" s="436"/>
    </row>
    <row r="130" spans="1:13" s="4" customFormat="1" ht="15" x14ac:dyDescent="0.25">
      <c r="A130" s="1"/>
      <c r="B130" s="829" t="s">
        <v>174</v>
      </c>
      <c r="C130" s="829"/>
      <c r="D130" s="829"/>
      <c r="E130" s="829"/>
      <c r="F130" s="829"/>
      <c r="G130" s="830"/>
      <c r="H130" s="18">
        <f>7+18</f>
        <v>25</v>
      </c>
      <c r="I130" s="31">
        <f>3+2</f>
        <v>5</v>
      </c>
      <c r="J130" s="15">
        <f>7+37</f>
        <v>44</v>
      </c>
      <c r="K130" s="31">
        <f>6+2</f>
        <v>8</v>
      </c>
      <c r="L130" s="18">
        <v>42</v>
      </c>
      <c r="M130" s="32">
        <v>8</v>
      </c>
    </row>
    <row r="131" spans="1:13" s="4" customFormat="1" ht="15" x14ac:dyDescent="0.25">
      <c r="A131" s="1"/>
      <c r="B131" s="758" t="s">
        <v>176</v>
      </c>
      <c r="C131" s="758"/>
      <c r="D131" s="758"/>
      <c r="E131" s="758"/>
      <c r="F131" s="758"/>
      <c r="G131" s="759"/>
      <c r="H131" s="20">
        <f>21+15</f>
        <v>36</v>
      </c>
      <c r="I131" s="37">
        <f>19+8</f>
        <v>27</v>
      </c>
      <c r="J131" s="16">
        <f>18+20</f>
        <v>38</v>
      </c>
      <c r="K131" s="37">
        <f>14+14</f>
        <v>28</v>
      </c>
      <c r="L131" s="20">
        <v>23</v>
      </c>
      <c r="M131" s="38">
        <v>28</v>
      </c>
    </row>
    <row r="132" spans="1:13" s="4" customFormat="1" ht="15" x14ac:dyDescent="0.25">
      <c r="A132" s="1"/>
      <c r="B132" s="758" t="s">
        <v>177</v>
      </c>
      <c r="C132" s="758"/>
      <c r="D132" s="758"/>
      <c r="E132" s="758"/>
      <c r="F132" s="758"/>
      <c r="G132" s="759"/>
      <c r="H132" s="20">
        <f>0+1</f>
        <v>1</v>
      </c>
      <c r="I132" s="37">
        <f>0+2</f>
        <v>2</v>
      </c>
      <c r="J132" s="16">
        <f>2+2</f>
        <v>4</v>
      </c>
      <c r="K132" s="37">
        <f>3+0</f>
        <v>3</v>
      </c>
      <c r="L132" s="20">
        <v>5</v>
      </c>
      <c r="M132" s="38">
        <v>3</v>
      </c>
    </row>
    <row r="133" spans="1:13" s="4" customFormat="1" ht="15" x14ac:dyDescent="0.25">
      <c r="A133" s="1"/>
      <c r="B133" s="764" t="s">
        <v>156</v>
      </c>
      <c r="C133" s="764"/>
      <c r="D133" s="764"/>
      <c r="E133" s="764"/>
      <c r="F133" s="764"/>
      <c r="G133" s="765"/>
      <c r="H133" s="59">
        <f t="shared" ref="H133:K133" si="31">SUM(H130:H132)</f>
        <v>62</v>
      </c>
      <c r="I133" s="60">
        <f t="shared" si="31"/>
        <v>34</v>
      </c>
      <c r="J133" s="59">
        <f t="shared" si="31"/>
        <v>86</v>
      </c>
      <c r="K133" s="60">
        <f t="shared" si="31"/>
        <v>39</v>
      </c>
      <c r="L133" s="59">
        <v>70</v>
      </c>
      <c r="M133" s="207">
        <v>39</v>
      </c>
    </row>
    <row r="134" spans="1:13" s="4" customFormat="1" ht="15" x14ac:dyDescent="0.25">
      <c r="A134" s="1"/>
      <c r="B134" s="915" t="s">
        <v>178</v>
      </c>
      <c r="C134" s="915"/>
      <c r="D134" s="915"/>
      <c r="E134" s="915"/>
      <c r="F134" s="915"/>
      <c r="G134" s="915"/>
      <c r="H134" s="915"/>
      <c r="I134" s="915"/>
      <c r="J134" s="915"/>
      <c r="K134" s="915"/>
      <c r="L134" s="915"/>
      <c r="M134" s="915"/>
    </row>
    <row r="135" spans="1:13" s="4" customFormat="1" ht="15" x14ac:dyDescent="0.25">
      <c r="A135" s="1"/>
      <c r="B135" s="1"/>
      <c r="C135" s="1"/>
      <c r="D135" s="1"/>
      <c r="E135" s="1"/>
      <c r="F135" s="1"/>
      <c r="G135" s="1"/>
      <c r="H135" s="1"/>
      <c r="I135" s="1"/>
      <c r="J135" s="1"/>
      <c r="K135" s="1"/>
      <c r="L135" s="1"/>
      <c r="M135" s="1"/>
    </row>
    <row r="136" spans="1:13" s="4" customFormat="1" ht="15" customHeight="1" x14ac:dyDescent="0.25">
      <c r="A136" s="1"/>
      <c r="B136" s="895" t="s">
        <v>207</v>
      </c>
      <c r="C136" s="895"/>
      <c r="D136" s="895"/>
      <c r="E136" s="895"/>
      <c r="F136" s="895"/>
      <c r="G136" s="896"/>
      <c r="H136" s="892">
        <v>2021</v>
      </c>
      <c r="I136" s="892"/>
      <c r="J136" s="892">
        <v>2022</v>
      </c>
      <c r="K136" s="892"/>
      <c r="L136" s="892">
        <v>2023</v>
      </c>
      <c r="M136" s="904"/>
    </row>
    <row r="137" spans="1:13" s="4" customFormat="1" ht="25" thickBot="1" x14ac:dyDescent="0.3">
      <c r="A137" s="1"/>
      <c r="B137" s="900"/>
      <c r="C137" s="900"/>
      <c r="D137" s="900"/>
      <c r="E137" s="900"/>
      <c r="F137" s="900"/>
      <c r="G137" s="901"/>
      <c r="H137" s="443" t="s">
        <v>702</v>
      </c>
      <c r="I137" s="444" t="s">
        <v>703</v>
      </c>
      <c r="J137" s="443" t="s">
        <v>702</v>
      </c>
      <c r="K137" s="444" t="s">
        <v>703</v>
      </c>
      <c r="L137" s="443" t="s">
        <v>702</v>
      </c>
      <c r="M137" s="445" t="s">
        <v>703</v>
      </c>
    </row>
    <row r="138" spans="1:13" s="4" customFormat="1" ht="15" customHeight="1" thickTop="1" x14ac:dyDescent="0.25">
      <c r="A138" s="1"/>
      <c r="B138" s="918" t="s">
        <v>172</v>
      </c>
      <c r="C138" s="918"/>
      <c r="D138" s="918"/>
      <c r="E138" s="918"/>
      <c r="F138" s="918"/>
      <c r="G138" s="918"/>
      <c r="H138" s="918"/>
      <c r="I138" s="918"/>
      <c r="J138" s="918"/>
      <c r="K138" s="918"/>
      <c r="L138" s="436"/>
      <c r="M138" s="436"/>
    </row>
    <row r="139" spans="1:13" s="4" customFormat="1" ht="15" customHeight="1" x14ac:dyDescent="0.25">
      <c r="A139" s="1"/>
      <c r="B139" s="829" t="s">
        <v>154</v>
      </c>
      <c r="C139" s="829"/>
      <c r="D139" s="829"/>
      <c r="E139" s="829"/>
      <c r="F139" s="829"/>
      <c r="G139" s="830"/>
      <c r="H139" s="39">
        <v>6.5410199556541024E-2</v>
      </c>
      <c r="I139" s="40">
        <v>3.2150776053215077E-2</v>
      </c>
      <c r="J139" s="41">
        <v>8.2441113490364024E-2</v>
      </c>
      <c r="K139" s="40">
        <v>3.6402569593147749E-2</v>
      </c>
      <c r="L139" s="39">
        <v>6.7307692307692304E-2</v>
      </c>
      <c r="M139" s="42">
        <v>3.5256410256410256E-2</v>
      </c>
    </row>
    <row r="140" spans="1:13" s="4" customFormat="1" ht="15" customHeight="1" x14ac:dyDescent="0.25">
      <c r="A140" s="1"/>
      <c r="B140" s="831" t="s">
        <v>155</v>
      </c>
      <c r="C140" s="831"/>
      <c r="D140" s="831"/>
      <c r="E140" s="831"/>
      <c r="F140" s="831"/>
      <c r="G140" s="832"/>
      <c r="H140" s="43">
        <v>2.6785714285714284E-2</v>
      </c>
      <c r="I140" s="44">
        <v>4.4642857142857144E-2</v>
      </c>
      <c r="J140" s="45">
        <v>8.1081081081081086E-2</v>
      </c>
      <c r="K140" s="44">
        <v>4.5045045045045043E-2</v>
      </c>
      <c r="L140" s="43">
        <v>6.0869565217391307E-2</v>
      </c>
      <c r="M140" s="46">
        <v>5.2173913043478258E-2</v>
      </c>
    </row>
    <row r="141" spans="1:13" s="4" customFormat="1" ht="15" customHeight="1" x14ac:dyDescent="0.25">
      <c r="A141" s="1"/>
      <c r="B141" s="917" t="s">
        <v>173</v>
      </c>
      <c r="C141" s="917"/>
      <c r="D141" s="917"/>
      <c r="E141" s="917"/>
      <c r="F141" s="917"/>
      <c r="G141" s="917"/>
      <c r="H141" s="917"/>
      <c r="I141" s="917"/>
      <c r="J141" s="917"/>
      <c r="K141" s="917"/>
      <c r="L141" s="436"/>
      <c r="M141" s="436"/>
    </row>
    <row r="142" spans="1:13" s="4" customFormat="1" ht="15" customHeight="1" x14ac:dyDescent="0.25">
      <c r="A142" s="1"/>
      <c r="B142" s="829" t="s">
        <v>174</v>
      </c>
      <c r="C142" s="829"/>
      <c r="D142" s="829"/>
      <c r="E142" s="829"/>
      <c r="F142" s="829"/>
      <c r="G142" s="830"/>
      <c r="H142" s="53">
        <v>0.15527950310559005</v>
      </c>
      <c r="I142" s="54">
        <v>3.1055900621118012E-2</v>
      </c>
      <c r="J142" s="41">
        <v>0.26190476190476192</v>
      </c>
      <c r="K142" s="40">
        <v>4.7619047619047616E-2</v>
      </c>
      <c r="L142" s="39">
        <v>0.23863636363636365</v>
      </c>
      <c r="M142" s="42">
        <v>4.5454545454545456E-2</v>
      </c>
    </row>
    <row r="143" spans="1:13" s="4" customFormat="1" ht="15" customHeight="1" x14ac:dyDescent="0.25">
      <c r="A143" s="1"/>
      <c r="B143" s="758" t="s">
        <v>176</v>
      </c>
      <c r="C143" s="758"/>
      <c r="D143" s="758"/>
      <c r="E143" s="758"/>
      <c r="F143" s="758"/>
      <c r="G143" s="759"/>
      <c r="H143" s="55">
        <v>7.3319755600814662E-2</v>
      </c>
      <c r="I143" s="56">
        <v>5.4989816700610997E-2</v>
      </c>
      <c r="J143" s="49">
        <v>7.2657743785850867E-2</v>
      </c>
      <c r="K143" s="48">
        <v>5.3537284894837479E-2</v>
      </c>
      <c r="L143" s="47">
        <v>4.3643263757115747E-2</v>
      </c>
      <c r="M143" s="50">
        <v>5.3130929791271347E-2</v>
      </c>
    </row>
    <row r="144" spans="1:13" s="4" customFormat="1" ht="15" x14ac:dyDescent="0.25">
      <c r="A144" s="1"/>
      <c r="B144" s="758" t="s">
        <v>177</v>
      </c>
      <c r="C144" s="758"/>
      <c r="D144" s="758"/>
      <c r="E144" s="758"/>
      <c r="F144" s="758"/>
      <c r="G144" s="759"/>
      <c r="H144" s="55">
        <v>2.7624309392265192E-3</v>
      </c>
      <c r="I144" s="56">
        <v>5.5248618784530384E-3</v>
      </c>
      <c r="J144" s="49">
        <v>1.1299435028248588E-2</v>
      </c>
      <c r="K144" s="48">
        <v>8.4745762711864406E-3</v>
      </c>
      <c r="L144" s="47">
        <v>1.4367816091954023E-2</v>
      </c>
      <c r="M144" s="50">
        <v>8.6206896551724137E-3</v>
      </c>
    </row>
    <row r="145" spans="1:13" s="4" customFormat="1" ht="15" x14ac:dyDescent="0.25">
      <c r="A145" s="1"/>
      <c r="B145" s="764" t="s">
        <v>156</v>
      </c>
      <c r="C145" s="764"/>
      <c r="D145" s="764"/>
      <c r="E145" s="764"/>
      <c r="F145" s="764"/>
      <c r="G145" s="765"/>
      <c r="H145" s="61">
        <v>6.1143984220907298E-2</v>
      </c>
      <c r="I145" s="62">
        <v>3.3530571992110451E-2</v>
      </c>
      <c r="J145" s="61">
        <v>8.2296650717703354E-2</v>
      </c>
      <c r="K145" s="62">
        <v>3.7320574162679428E-2</v>
      </c>
      <c r="L145" s="61">
        <v>6.6603235014272122E-2</v>
      </c>
      <c r="M145" s="210">
        <v>3.7107516650808754E-2</v>
      </c>
    </row>
    <row r="146" spans="1:13" s="4" customFormat="1" ht="15" customHeight="1" x14ac:dyDescent="0.25">
      <c r="A146" s="1"/>
      <c r="B146" s="768" t="s">
        <v>736</v>
      </c>
      <c r="C146" s="768"/>
      <c r="D146" s="768"/>
      <c r="E146" s="768"/>
      <c r="F146" s="768"/>
      <c r="G146" s="768"/>
      <c r="H146" s="768"/>
      <c r="I146" s="768"/>
      <c r="J146" s="768"/>
      <c r="K146" s="768"/>
      <c r="L146" s="768"/>
      <c r="M146" s="768"/>
    </row>
    <row r="147" spans="1:13" s="4" customFormat="1" ht="15" x14ac:dyDescent="0.25">
      <c r="A147" s="1"/>
      <c r="B147" s="769"/>
      <c r="C147" s="769"/>
      <c r="D147" s="769"/>
      <c r="E147" s="769"/>
      <c r="F147" s="769"/>
      <c r="G147" s="769"/>
      <c r="H147" s="769"/>
      <c r="I147" s="769"/>
      <c r="J147" s="769"/>
      <c r="K147" s="769"/>
      <c r="L147" s="769"/>
      <c r="M147" s="769"/>
    </row>
    <row r="148" spans="1:13" s="4" customFormat="1" ht="15" x14ac:dyDescent="0.25">
      <c r="A148" s="1"/>
      <c r="B148" s="770"/>
      <c r="C148" s="770"/>
      <c r="D148" s="770"/>
      <c r="E148" s="770"/>
      <c r="F148" s="770"/>
      <c r="G148" s="770"/>
      <c r="H148" s="770"/>
      <c r="I148" s="770"/>
      <c r="J148" s="770"/>
      <c r="K148" s="770"/>
      <c r="L148" s="770"/>
      <c r="M148" s="770"/>
    </row>
    <row r="149" spans="1:13" s="4" customFormat="1" ht="15" x14ac:dyDescent="0.25"/>
    <row r="150" spans="1:13" s="4" customFormat="1" ht="15" customHeight="1" x14ac:dyDescent="0.25"/>
    <row r="151" spans="1:13" s="4" customFormat="1" ht="15" x14ac:dyDescent="0.25">
      <c r="A151" s="7"/>
      <c r="B151" s="7" t="s">
        <v>20</v>
      </c>
      <c r="C151" s="7"/>
      <c r="D151" s="7"/>
      <c r="E151" s="7"/>
      <c r="F151" s="7"/>
      <c r="G151" s="7"/>
      <c r="H151" s="7"/>
      <c r="I151" s="7"/>
      <c r="J151" s="7"/>
      <c r="K151" s="7"/>
      <c r="L151" s="7"/>
      <c r="M151" s="7"/>
    </row>
    <row r="152" spans="1:13" s="4" customFormat="1" ht="15" x14ac:dyDescent="0.25"/>
    <row r="153" spans="1:13" s="4" customFormat="1" ht="15" customHeight="1" x14ac:dyDescent="0.25">
      <c r="B153" s="895" t="s">
        <v>208</v>
      </c>
      <c r="C153" s="895"/>
      <c r="D153" s="896"/>
      <c r="E153" s="892">
        <v>2021</v>
      </c>
      <c r="F153" s="892">
        <v>2022</v>
      </c>
      <c r="G153" s="904">
        <v>2023</v>
      </c>
      <c r="I153" s="1"/>
      <c r="M153" s="1"/>
    </row>
    <row r="154" spans="1:13" s="4" customFormat="1" ht="15" customHeight="1" x14ac:dyDescent="0.25">
      <c r="B154" s="895"/>
      <c r="C154" s="895"/>
      <c r="D154" s="896"/>
      <c r="E154" s="892"/>
      <c r="F154" s="892"/>
      <c r="G154" s="904"/>
      <c r="H154" s="1"/>
      <c r="I154" s="1"/>
      <c r="M154" s="1"/>
    </row>
    <row r="155" spans="1:13" s="4" customFormat="1" ht="15.5" thickBot="1" x14ac:dyDescent="0.3">
      <c r="B155" s="900"/>
      <c r="C155" s="900"/>
      <c r="D155" s="901"/>
      <c r="E155" s="893"/>
      <c r="F155" s="893"/>
      <c r="G155" s="914"/>
      <c r="H155" s="1"/>
      <c r="I155" s="1"/>
      <c r="M155" s="1"/>
    </row>
    <row r="156" spans="1:13" s="4" customFormat="1" ht="15.5" thickTop="1" x14ac:dyDescent="0.25">
      <c r="B156" s="918" t="s">
        <v>172</v>
      </c>
      <c r="C156" s="918"/>
      <c r="D156" s="918"/>
      <c r="E156" s="918"/>
      <c r="F156" s="918"/>
      <c r="G156" s="918"/>
      <c r="H156" s="1"/>
      <c r="I156" s="1"/>
      <c r="J156" s="1"/>
      <c r="K156" s="1"/>
      <c r="L156" s="1"/>
      <c r="M156" s="1"/>
    </row>
    <row r="157" spans="1:13" s="4" customFormat="1" ht="15" x14ac:dyDescent="0.25">
      <c r="B157" s="829" t="s">
        <v>154</v>
      </c>
      <c r="C157" s="829"/>
      <c r="D157" s="830"/>
      <c r="E157" s="63">
        <v>10.8</v>
      </c>
      <c r="F157" s="63">
        <v>13.1</v>
      </c>
      <c r="G157" s="64">
        <v>19.7</v>
      </c>
      <c r="H157" s="1"/>
      <c r="J157" s="1"/>
      <c r="K157" s="1"/>
      <c r="L157" s="1"/>
      <c r="M157" s="1"/>
    </row>
    <row r="158" spans="1:13" s="4" customFormat="1" ht="15" x14ac:dyDescent="0.25">
      <c r="B158" s="831" t="s">
        <v>155</v>
      </c>
      <c r="C158" s="831"/>
      <c r="D158" s="832"/>
      <c r="E158" s="65">
        <v>9.6</v>
      </c>
      <c r="F158" s="65">
        <v>15.2</v>
      </c>
      <c r="G158" s="66">
        <v>16.3</v>
      </c>
      <c r="H158" s="1"/>
      <c r="J158" s="1"/>
      <c r="K158" s="1"/>
      <c r="L158" s="1"/>
      <c r="M158" s="1"/>
    </row>
    <row r="159" spans="1:13" s="4" customFormat="1" ht="15" x14ac:dyDescent="0.25">
      <c r="B159" s="917" t="s">
        <v>179</v>
      </c>
      <c r="C159" s="917"/>
      <c r="D159" s="917"/>
      <c r="E159" s="917"/>
      <c r="F159" s="917"/>
      <c r="G159" s="917"/>
      <c r="H159" s="1"/>
      <c r="J159" s="1"/>
      <c r="K159" s="1"/>
      <c r="L159" s="1"/>
      <c r="M159" s="1"/>
    </row>
    <row r="160" spans="1:13" s="4" customFormat="1" ht="15" x14ac:dyDescent="0.25">
      <c r="B160" s="829" t="s">
        <v>180</v>
      </c>
      <c r="C160" s="829"/>
      <c r="D160" s="830"/>
      <c r="E160" s="63">
        <v>0.2</v>
      </c>
      <c r="F160" s="63">
        <v>1.3</v>
      </c>
      <c r="G160" s="64">
        <v>2.2833333333333332</v>
      </c>
      <c r="H160" s="1"/>
      <c r="J160" s="1"/>
      <c r="K160" s="1"/>
      <c r="L160" s="1"/>
      <c r="M160" s="1"/>
    </row>
    <row r="161" spans="2:13" s="4" customFormat="1" ht="15" x14ac:dyDescent="0.25">
      <c r="B161" s="758" t="s">
        <v>181</v>
      </c>
      <c r="C161" s="758"/>
      <c r="D161" s="759"/>
      <c r="E161" s="67">
        <v>9.5</v>
      </c>
      <c r="F161" s="67">
        <v>10.5</v>
      </c>
      <c r="G161" s="68">
        <v>25.294642857142858</v>
      </c>
      <c r="H161" s="1"/>
      <c r="J161" s="1"/>
      <c r="K161" s="1"/>
      <c r="L161" s="1"/>
      <c r="M161" s="1"/>
    </row>
    <row r="162" spans="2:13" s="4" customFormat="1" ht="15" x14ac:dyDescent="0.25">
      <c r="B162" s="758" t="s">
        <v>182</v>
      </c>
      <c r="C162" s="758"/>
      <c r="D162" s="759"/>
      <c r="E162" s="67">
        <v>2.8</v>
      </c>
      <c r="F162" s="67">
        <v>14.4</v>
      </c>
      <c r="G162" s="68">
        <v>23.227272727272727</v>
      </c>
      <c r="H162" s="1"/>
      <c r="J162" s="1"/>
      <c r="K162" s="1"/>
      <c r="L162" s="1"/>
      <c r="M162" s="1"/>
    </row>
    <row r="163" spans="2:13" s="4" customFormat="1" ht="15" x14ac:dyDescent="0.25">
      <c r="B163" s="758" t="s">
        <v>183</v>
      </c>
      <c r="C163" s="758"/>
      <c r="D163" s="759"/>
      <c r="E163" s="67">
        <v>13.1</v>
      </c>
      <c r="F163" s="67">
        <v>24.3</v>
      </c>
      <c r="G163" s="68">
        <v>44.826553672316379</v>
      </c>
      <c r="H163" s="1"/>
      <c r="J163" s="1"/>
      <c r="K163" s="1"/>
      <c r="L163" s="1"/>
      <c r="M163" s="1"/>
    </row>
    <row r="164" spans="2:13" s="4" customFormat="1" ht="15" x14ac:dyDescent="0.25">
      <c r="B164" s="758" t="s">
        <v>193</v>
      </c>
      <c r="C164" s="758"/>
      <c r="D164" s="759"/>
      <c r="E164" s="67">
        <v>5.4</v>
      </c>
      <c r="F164" s="67">
        <v>10.4</v>
      </c>
      <c r="G164" s="68">
        <v>13.756521739130436</v>
      </c>
      <c r="H164" s="1"/>
      <c r="J164" s="1"/>
      <c r="K164" s="1"/>
      <c r="L164" s="1"/>
      <c r="M164" s="1"/>
    </row>
    <row r="165" spans="2:13" s="4" customFormat="1" ht="15" x14ac:dyDescent="0.25">
      <c r="B165" s="758" t="s">
        <v>184</v>
      </c>
      <c r="C165" s="758"/>
      <c r="D165" s="759"/>
      <c r="E165" s="67">
        <v>9.5</v>
      </c>
      <c r="F165" s="67">
        <v>17</v>
      </c>
      <c r="G165" s="68">
        <v>20.025475841874083</v>
      </c>
      <c r="H165" s="1"/>
      <c r="J165" s="1"/>
      <c r="K165" s="1"/>
      <c r="L165" s="1"/>
      <c r="M165" s="1"/>
    </row>
    <row r="166" spans="2:13" s="4" customFormat="1" ht="15" x14ac:dyDescent="0.25">
      <c r="B166" s="758" t="s">
        <v>185</v>
      </c>
      <c r="C166" s="758"/>
      <c r="D166" s="759"/>
      <c r="E166" s="67">
        <v>3.8</v>
      </c>
      <c r="F166" s="67">
        <v>10.7</v>
      </c>
      <c r="G166" s="68">
        <v>11.13258785942492</v>
      </c>
      <c r="H166" s="1"/>
      <c r="J166" s="1"/>
      <c r="K166" s="1"/>
      <c r="L166" s="1"/>
      <c r="M166" s="1"/>
    </row>
    <row r="167" spans="2:13" s="4" customFormat="1" ht="15" x14ac:dyDescent="0.25">
      <c r="B167" s="758" t="s">
        <v>186</v>
      </c>
      <c r="C167" s="758"/>
      <c r="D167" s="759"/>
      <c r="E167" s="67">
        <v>11.4</v>
      </c>
      <c r="F167" s="67">
        <v>12.1</v>
      </c>
      <c r="G167" s="68">
        <v>17.452505335908121</v>
      </c>
      <c r="H167" s="1"/>
      <c r="J167" s="1"/>
      <c r="K167" s="1"/>
      <c r="L167" s="1"/>
      <c r="M167" s="1"/>
    </row>
    <row r="168" spans="2:13" s="4" customFormat="1" ht="15" x14ac:dyDescent="0.25">
      <c r="B168" s="758" t="s">
        <v>762</v>
      </c>
      <c r="C168" s="758"/>
      <c r="D168" s="759"/>
      <c r="E168" s="69" t="s">
        <v>165</v>
      </c>
      <c r="F168" s="67">
        <v>36.700000000000003</v>
      </c>
      <c r="G168" s="68">
        <v>29.830769230769231</v>
      </c>
      <c r="H168" s="1"/>
      <c r="J168" s="1"/>
      <c r="K168" s="1"/>
      <c r="L168" s="1"/>
      <c r="M168" s="1"/>
    </row>
    <row r="169" spans="2:13" s="4" customFormat="1" ht="15" x14ac:dyDescent="0.25">
      <c r="B169" s="758" t="s">
        <v>188</v>
      </c>
      <c r="C169" s="758"/>
      <c r="D169" s="759"/>
      <c r="E169" s="67">
        <v>19.399999999999999</v>
      </c>
      <c r="F169" s="67">
        <v>21.5</v>
      </c>
      <c r="G169" s="68">
        <v>21.360377358490567</v>
      </c>
      <c r="H169" s="1"/>
      <c r="J169" s="1"/>
      <c r="K169" s="1"/>
      <c r="L169" s="1"/>
      <c r="M169" s="1"/>
    </row>
    <row r="170" spans="2:13" s="4" customFormat="1" ht="15" x14ac:dyDescent="0.25">
      <c r="B170" s="758" t="s">
        <v>189</v>
      </c>
      <c r="C170" s="758"/>
      <c r="D170" s="759"/>
      <c r="E170" s="67">
        <v>6.9</v>
      </c>
      <c r="F170" s="67">
        <v>13.4</v>
      </c>
      <c r="G170" s="68">
        <v>13.57877551020408</v>
      </c>
      <c r="H170" s="1"/>
      <c r="J170" s="1"/>
      <c r="K170" s="1"/>
      <c r="L170" s="1"/>
      <c r="M170" s="1"/>
    </row>
    <row r="171" spans="2:13" s="4" customFormat="1" ht="15" x14ac:dyDescent="0.25">
      <c r="B171" s="764" t="s">
        <v>156</v>
      </c>
      <c r="C171" s="764"/>
      <c r="D171" s="765"/>
      <c r="E171" s="70">
        <v>10.6</v>
      </c>
      <c r="F171" s="70">
        <v>13.5</v>
      </c>
      <c r="G171" s="71">
        <v>19</v>
      </c>
      <c r="H171" s="1"/>
      <c r="J171" s="1"/>
      <c r="K171" s="1"/>
      <c r="L171" s="1"/>
      <c r="M171" s="1"/>
    </row>
    <row r="172" spans="2:13" s="4" customFormat="1" ht="15" customHeight="1" x14ac:dyDescent="0.25">
      <c r="B172" s="768" t="s">
        <v>763</v>
      </c>
      <c r="C172" s="768"/>
      <c r="D172" s="768"/>
      <c r="E172" s="768"/>
      <c r="F172" s="768"/>
      <c r="G172" s="768"/>
      <c r="H172" s="1"/>
      <c r="I172" s="1"/>
      <c r="J172" s="1"/>
      <c r="K172" s="1"/>
      <c r="L172" s="1"/>
      <c r="M172" s="1"/>
    </row>
    <row r="173" spans="2:13" s="4" customFormat="1" ht="15" customHeight="1" x14ac:dyDescent="0.25">
      <c r="B173" s="769"/>
      <c r="C173" s="769"/>
      <c r="D173" s="769"/>
      <c r="E173" s="769"/>
      <c r="F173" s="769"/>
      <c r="G173" s="769"/>
      <c r="H173" s="1"/>
      <c r="I173" s="1"/>
      <c r="J173" s="1"/>
      <c r="K173" s="1"/>
      <c r="L173" s="1"/>
      <c r="M173" s="1"/>
    </row>
    <row r="174" spans="2:13" s="4" customFormat="1" ht="15" customHeight="1" x14ac:dyDescent="0.25">
      <c r="B174" s="769"/>
      <c r="C174" s="769"/>
      <c r="D174" s="769"/>
      <c r="E174" s="769"/>
      <c r="F174" s="769"/>
      <c r="G174" s="769"/>
      <c r="H174" s="1"/>
      <c r="I174" s="1"/>
      <c r="J174" s="1"/>
      <c r="K174" s="1"/>
      <c r="L174" s="1"/>
      <c r="M174" s="1"/>
    </row>
    <row r="175" spans="2:13" s="4" customFormat="1" ht="15" customHeight="1" x14ac:dyDescent="0.25">
      <c r="B175" s="769"/>
      <c r="C175" s="769"/>
      <c r="D175" s="769"/>
      <c r="E175" s="769"/>
      <c r="F175" s="769"/>
      <c r="G175" s="769"/>
      <c r="H175" s="1"/>
      <c r="I175" s="1"/>
      <c r="J175" s="1"/>
      <c r="K175" s="1"/>
      <c r="L175" s="1"/>
      <c r="M175" s="1"/>
    </row>
    <row r="176" spans="2:13" s="4" customFormat="1" ht="15" x14ac:dyDescent="0.25">
      <c r="B176" s="770"/>
      <c r="C176" s="770"/>
      <c r="D176" s="770"/>
      <c r="E176" s="770"/>
      <c r="F176" s="770"/>
      <c r="G176" s="770"/>
      <c r="H176" s="1"/>
      <c r="I176" s="1"/>
      <c r="J176" s="1"/>
      <c r="K176" s="1"/>
      <c r="L176" s="1"/>
      <c r="M176" s="1"/>
    </row>
    <row r="177" spans="2:13" s="4" customFormat="1" ht="15" x14ac:dyDescent="0.25">
      <c r="B177" s="437"/>
      <c r="C177" s="437"/>
      <c r="D177" s="437"/>
      <c r="E177" s="437"/>
      <c r="F177" s="437"/>
      <c r="G177" s="437"/>
      <c r="H177" s="1"/>
      <c r="I177" s="1"/>
      <c r="J177" s="1"/>
      <c r="K177" s="1"/>
      <c r="L177" s="1"/>
      <c r="M177" s="1"/>
    </row>
    <row r="178" spans="2:13" s="4" customFormat="1" ht="15" x14ac:dyDescent="0.25">
      <c r="B178" s="1"/>
      <c r="C178" s="1"/>
      <c r="D178" s="1"/>
      <c r="E178" s="1"/>
      <c r="F178" s="1"/>
      <c r="G178" s="1"/>
      <c r="H178" s="1"/>
      <c r="I178" s="1"/>
      <c r="J178" s="1"/>
      <c r="K178" s="1"/>
      <c r="L178" s="1"/>
      <c r="M178" s="1"/>
    </row>
    <row r="179" spans="2:13" s="4" customFormat="1" ht="15" customHeight="1" x14ac:dyDescent="0.25">
      <c r="B179" s="895" t="s">
        <v>704</v>
      </c>
      <c r="C179" s="895"/>
      <c r="D179" s="895"/>
      <c r="E179" s="895"/>
      <c r="F179" s="895"/>
      <c r="G179" s="896"/>
      <c r="H179" s="892" t="s">
        <v>190</v>
      </c>
      <c r="I179" s="892"/>
      <c r="J179" s="892"/>
      <c r="K179" s="892" t="s">
        <v>191</v>
      </c>
      <c r="L179" s="892"/>
      <c r="M179" s="904"/>
    </row>
    <row r="180" spans="2:13" s="4" customFormat="1" ht="15.5" thickBot="1" x14ac:dyDescent="0.3">
      <c r="B180" s="900"/>
      <c r="C180" s="900"/>
      <c r="D180" s="900"/>
      <c r="E180" s="900"/>
      <c r="F180" s="900"/>
      <c r="G180" s="901"/>
      <c r="H180" s="121">
        <v>2021</v>
      </c>
      <c r="I180" s="124">
        <v>2022</v>
      </c>
      <c r="J180" s="122">
        <v>2023</v>
      </c>
      <c r="K180" s="121">
        <v>2021</v>
      </c>
      <c r="L180" s="124">
        <v>2022</v>
      </c>
      <c r="M180" s="123">
        <v>2023</v>
      </c>
    </row>
    <row r="181" spans="2:13" s="4" customFormat="1" ht="15.5" thickTop="1" x14ac:dyDescent="0.25">
      <c r="B181" s="922" t="s">
        <v>172</v>
      </c>
      <c r="C181" s="922"/>
      <c r="D181" s="922"/>
      <c r="E181" s="922"/>
      <c r="F181" s="922"/>
      <c r="G181" s="922"/>
      <c r="H181" s="922"/>
      <c r="I181" s="922"/>
      <c r="J181" s="922"/>
      <c r="K181" s="922"/>
      <c r="L181" s="922"/>
      <c r="M181" s="922"/>
    </row>
    <row r="182" spans="2:13" s="4" customFormat="1" ht="15" x14ac:dyDescent="0.25">
      <c r="B182" s="829" t="s">
        <v>154</v>
      </c>
      <c r="C182" s="829"/>
      <c r="D182" s="829"/>
      <c r="E182" s="829"/>
      <c r="F182" s="829"/>
      <c r="G182" s="830"/>
      <c r="H182" s="174">
        <v>18.899999999999999</v>
      </c>
      <c r="I182" s="175">
        <v>21.3</v>
      </c>
      <c r="J182" s="176">
        <v>25.5</v>
      </c>
      <c r="K182" s="174">
        <v>39.200000000000003</v>
      </c>
      <c r="L182" s="175">
        <v>37</v>
      </c>
      <c r="M182" s="177">
        <v>38.335076708507671</v>
      </c>
    </row>
    <row r="183" spans="2:13" s="4" customFormat="1" ht="15" x14ac:dyDescent="0.25">
      <c r="B183" s="831" t="s">
        <v>155</v>
      </c>
      <c r="C183" s="831"/>
      <c r="D183" s="831"/>
      <c r="E183" s="831"/>
      <c r="F183" s="831"/>
      <c r="G183" s="832"/>
      <c r="H183" s="450">
        <v>20.8</v>
      </c>
      <c r="I183" s="451">
        <v>30.8</v>
      </c>
      <c r="J183" s="452">
        <v>31.3</v>
      </c>
      <c r="K183" s="450">
        <v>38.6</v>
      </c>
      <c r="L183" s="451">
        <v>50.9</v>
      </c>
      <c r="M183" s="214">
        <v>55.716091954022993</v>
      </c>
    </row>
    <row r="184" spans="2:13" s="4" customFormat="1" ht="15" x14ac:dyDescent="0.25">
      <c r="B184" s="917" t="s">
        <v>179</v>
      </c>
      <c r="C184" s="917"/>
      <c r="D184" s="917"/>
      <c r="E184" s="917"/>
      <c r="F184" s="917"/>
      <c r="G184" s="917"/>
      <c r="H184" s="917"/>
      <c r="I184" s="917"/>
      <c r="J184" s="917"/>
      <c r="K184" s="917"/>
      <c r="L184" s="917"/>
      <c r="M184" s="917"/>
    </row>
    <row r="185" spans="2:13" s="4" customFormat="1" ht="15" x14ac:dyDescent="0.25">
      <c r="B185" s="829" t="s">
        <v>180</v>
      </c>
      <c r="C185" s="829"/>
      <c r="D185" s="829"/>
      <c r="E185" s="829"/>
      <c r="F185" s="829"/>
      <c r="G185" s="830"/>
      <c r="H185" s="174">
        <v>4.3</v>
      </c>
      <c r="I185" s="175">
        <v>9</v>
      </c>
      <c r="J185" s="176">
        <v>124.8</v>
      </c>
      <c r="K185" s="453" t="s">
        <v>165</v>
      </c>
      <c r="L185" s="454" t="s">
        <v>165</v>
      </c>
      <c r="M185" s="491" t="s">
        <v>165</v>
      </c>
    </row>
    <row r="186" spans="2:13" s="4" customFormat="1" ht="15" x14ac:dyDescent="0.25">
      <c r="B186" s="758" t="s">
        <v>181</v>
      </c>
      <c r="C186" s="758"/>
      <c r="D186" s="758"/>
      <c r="E186" s="758"/>
      <c r="F186" s="758"/>
      <c r="G186" s="759"/>
      <c r="H186" s="75">
        <v>24.7</v>
      </c>
      <c r="I186" s="76">
        <v>12.1</v>
      </c>
      <c r="J186" s="77">
        <v>18.3</v>
      </c>
      <c r="K186" s="78" t="s">
        <v>165</v>
      </c>
      <c r="L186" s="81" t="s">
        <v>165</v>
      </c>
      <c r="M186" s="275" t="s">
        <v>165</v>
      </c>
    </row>
    <row r="187" spans="2:13" s="4" customFormat="1" ht="15" x14ac:dyDescent="0.25">
      <c r="B187" s="758" t="s">
        <v>183</v>
      </c>
      <c r="C187" s="758"/>
      <c r="D187" s="758"/>
      <c r="E187" s="758"/>
      <c r="F187" s="758"/>
      <c r="G187" s="759"/>
      <c r="H187" s="75">
        <v>5.3</v>
      </c>
      <c r="I187" s="76">
        <v>7.2</v>
      </c>
      <c r="J187" s="77">
        <v>102.7</v>
      </c>
      <c r="K187" s="78" t="s">
        <v>165</v>
      </c>
      <c r="L187" s="81" t="s">
        <v>165</v>
      </c>
      <c r="M187" s="275" t="s">
        <v>165</v>
      </c>
    </row>
    <row r="188" spans="2:13" s="4" customFormat="1" ht="15" x14ac:dyDescent="0.25">
      <c r="B188" s="758" t="s">
        <v>193</v>
      </c>
      <c r="C188" s="758"/>
      <c r="D188" s="758"/>
      <c r="E188" s="758"/>
      <c r="F188" s="758"/>
      <c r="G188" s="759"/>
      <c r="H188" s="75">
        <v>40.700000000000003</v>
      </c>
      <c r="I188" s="76">
        <v>99.7</v>
      </c>
      <c r="J188" s="77">
        <v>22.3</v>
      </c>
      <c r="K188" s="78" t="s">
        <v>165</v>
      </c>
      <c r="L188" s="81" t="s">
        <v>165</v>
      </c>
      <c r="M188" s="275" t="s">
        <v>165</v>
      </c>
    </row>
    <row r="189" spans="2:13" s="4" customFormat="1" ht="15" x14ac:dyDescent="0.25">
      <c r="B189" s="758" t="s">
        <v>184</v>
      </c>
      <c r="C189" s="758"/>
      <c r="D189" s="758"/>
      <c r="E189" s="758"/>
      <c r="F189" s="758"/>
      <c r="G189" s="759"/>
      <c r="H189" s="75">
        <v>2.9</v>
      </c>
      <c r="I189" s="76">
        <v>20</v>
      </c>
      <c r="J189" s="77">
        <v>25.5</v>
      </c>
      <c r="K189" s="78" t="s">
        <v>165</v>
      </c>
      <c r="L189" s="81" t="s">
        <v>165</v>
      </c>
      <c r="M189" s="275" t="s">
        <v>165</v>
      </c>
    </row>
    <row r="190" spans="2:13" s="4" customFormat="1" ht="15" x14ac:dyDescent="0.25">
      <c r="B190" s="758" t="s">
        <v>185</v>
      </c>
      <c r="C190" s="758"/>
      <c r="D190" s="758"/>
      <c r="E190" s="758"/>
      <c r="F190" s="758"/>
      <c r="G190" s="759"/>
      <c r="H190" s="75">
        <v>0.6</v>
      </c>
      <c r="I190" s="76">
        <v>21.4</v>
      </c>
      <c r="J190" s="77">
        <v>10</v>
      </c>
      <c r="K190" s="78" t="s">
        <v>165</v>
      </c>
      <c r="L190" s="81" t="s">
        <v>165</v>
      </c>
      <c r="M190" s="275" t="s">
        <v>165</v>
      </c>
    </row>
    <row r="191" spans="2:13" s="4" customFormat="1" ht="15" x14ac:dyDescent="0.25">
      <c r="B191" s="758" t="s">
        <v>186</v>
      </c>
      <c r="C191" s="758"/>
      <c r="D191" s="758"/>
      <c r="E191" s="758"/>
      <c r="F191" s="758"/>
      <c r="G191" s="759"/>
      <c r="H191" s="75">
        <v>25</v>
      </c>
      <c r="I191" s="76">
        <v>29</v>
      </c>
      <c r="J191" s="77">
        <v>16.7</v>
      </c>
      <c r="K191" s="78" t="s">
        <v>165</v>
      </c>
      <c r="L191" s="81" t="s">
        <v>165</v>
      </c>
      <c r="M191" s="275" t="s">
        <v>165</v>
      </c>
    </row>
    <row r="192" spans="2:13" s="4" customFormat="1" ht="15" x14ac:dyDescent="0.25">
      <c r="B192" s="764" t="s">
        <v>156</v>
      </c>
      <c r="C192" s="764"/>
      <c r="D192" s="764"/>
      <c r="E192" s="764"/>
      <c r="F192" s="764"/>
      <c r="G192" s="765"/>
      <c r="H192" s="446">
        <v>19.100000000000001</v>
      </c>
      <c r="I192" s="447">
        <v>22.3</v>
      </c>
      <c r="J192" s="448">
        <v>26.1</v>
      </c>
      <c r="K192" s="446">
        <v>39.1</v>
      </c>
      <c r="L192" s="447">
        <v>38.4</v>
      </c>
      <c r="M192" s="492">
        <v>40.200000000000003</v>
      </c>
    </row>
    <row r="193" spans="1:13" s="4" customFormat="1" ht="15" customHeight="1" x14ac:dyDescent="0.25">
      <c r="B193" s="835" t="s">
        <v>192</v>
      </c>
      <c r="C193" s="835"/>
      <c r="D193" s="835"/>
      <c r="E193" s="835"/>
      <c r="F193" s="835"/>
      <c r="G193" s="835"/>
      <c r="H193" s="835"/>
      <c r="I193" s="835"/>
      <c r="J193" s="835"/>
      <c r="K193" s="835"/>
      <c r="L193" s="835"/>
      <c r="M193" s="835"/>
    </row>
    <row r="194" spans="1:13" s="4" customFormat="1" ht="15" x14ac:dyDescent="0.25"/>
    <row r="195" spans="1:13" s="4" customFormat="1" ht="15" x14ac:dyDescent="0.25"/>
    <row r="196" spans="1:13" s="4" customFormat="1" ht="15" x14ac:dyDescent="0.25">
      <c r="A196" s="7"/>
      <c r="B196" s="7" t="s">
        <v>21</v>
      </c>
      <c r="C196" s="7"/>
      <c r="D196" s="7"/>
      <c r="E196" s="7"/>
      <c r="F196" s="7"/>
      <c r="G196" s="7"/>
      <c r="H196" s="7"/>
      <c r="I196" s="7"/>
      <c r="J196" s="7"/>
      <c r="K196" s="7"/>
      <c r="L196" s="7"/>
      <c r="M196" s="7"/>
    </row>
    <row r="197" spans="1:13" s="4" customFormat="1" ht="15" x14ac:dyDescent="0.25"/>
    <row r="198" spans="1:13" s="4" customFormat="1" ht="15" customHeight="1" x14ac:dyDescent="0.25">
      <c r="B198" s="895" t="s">
        <v>209</v>
      </c>
      <c r="C198" s="895"/>
      <c r="D198" s="896"/>
      <c r="E198" s="892">
        <v>2021</v>
      </c>
      <c r="F198" s="892">
        <v>2022</v>
      </c>
      <c r="G198" s="904">
        <v>2023</v>
      </c>
    </row>
    <row r="199" spans="1:13" s="4" customFormat="1" ht="15" customHeight="1" x14ac:dyDescent="0.25">
      <c r="B199" s="895"/>
      <c r="C199" s="895"/>
      <c r="D199" s="896"/>
      <c r="E199" s="892"/>
      <c r="F199" s="892"/>
      <c r="G199" s="904"/>
    </row>
    <row r="200" spans="1:13" s="4" customFormat="1" ht="15" customHeight="1" x14ac:dyDescent="0.25">
      <c r="B200" s="895"/>
      <c r="C200" s="895"/>
      <c r="D200" s="896"/>
      <c r="E200" s="892"/>
      <c r="F200" s="892"/>
      <c r="G200" s="904"/>
    </row>
    <row r="201" spans="1:13" s="4" customFormat="1" ht="15.5" thickBot="1" x14ac:dyDescent="0.3">
      <c r="B201" s="900"/>
      <c r="C201" s="900"/>
      <c r="D201" s="901"/>
      <c r="E201" s="893"/>
      <c r="F201" s="893"/>
      <c r="G201" s="914"/>
    </row>
    <row r="202" spans="1:13" s="4" customFormat="1" ht="15.5" thickTop="1" x14ac:dyDescent="0.25">
      <c r="B202" s="918" t="s">
        <v>172</v>
      </c>
      <c r="C202" s="918"/>
      <c r="D202" s="918"/>
      <c r="E202" s="918"/>
      <c r="F202" s="918"/>
      <c r="G202" s="918"/>
    </row>
    <row r="203" spans="1:13" s="4" customFormat="1" ht="15" x14ac:dyDescent="0.25">
      <c r="B203" s="829" t="s">
        <v>154</v>
      </c>
      <c r="C203" s="829"/>
      <c r="D203" s="830"/>
      <c r="E203" s="512">
        <v>0.88100000000000001</v>
      </c>
      <c r="F203" s="512">
        <v>0.94580724622806123</v>
      </c>
      <c r="G203" s="513">
        <v>0.99212759431550968</v>
      </c>
    </row>
    <row r="204" spans="1:13" s="4" customFormat="1" ht="15" x14ac:dyDescent="0.25">
      <c r="B204" s="920" t="s">
        <v>155</v>
      </c>
      <c r="C204" s="920"/>
      <c r="D204" s="921"/>
      <c r="E204" s="518">
        <v>0.71499999999999997</v>
      </c>
      <c r="F204" s="518">
        <v>0.934652278177458</v>
      </c>
      <c r="G204" s="519">
        <v>0.9689119170984456</v>
      </c>
    </row>
    <row r="205" spans="1:13" s="4" customFormat="1" ht="15" x14ac:dyDescent="0.25">
      <c r="B205" s="917" t="s">
        <v>179</v>
      </c>
      <c r="C205" s="917"/>
      <c r="D205" s="917"/>
      <c r="E205" s="917"/>
      <c r="F205" s="917"/>
      <c r="G205" s="917"/>
    </row>
    <row r="206" spans="1:13" s="4" customFormat="1" ht="15" x14ac:dyDescent="0.25">
      <c r="B206" s="920" t="s">
        <v>180</v>
      </c>
      <c r="C206" s="920"/>
      <c r="D206" s="921"/>
      <c r="E206" s="512">
        <v>0.88200000000000001</v>
      </c>
      <c r="F206" s="512">
        <v>1</v>
      </c>
      <c r="G206" s="513">
        <v>1</v>
      </c>
    </row>
    <row r="207" spans="1:13" s="4" customFormat="1" ht="15" x14ac:dyDescent="0.25">
      <c r="B207" s="920" t="s">
        <v>181</v>
      </c>
      <c r="C207" s="920"/>
      <c r="D207" s="921"/>
      <c r="E207" s="516">
        <v>0.95899999999999996</v>
      </c>
      <c r="F207" s="516">
        <v>0.99201277955271561</v>
      </c>
      <c r="G207" s="517">
        <v>0.98928024502297085</v>
      </c>
    </row>
    <row r="208" spans="1:13" s="4" customFormat="1" ht="15" x14ac:dyDescent="0.25">
      <c r="B208" s="920" t="s">
        <v>182</v>
      </c>
      <c r="C208" s="920"/>
      <c r="D208" s="921"/>
      <c r="E208" s="516">
        <v>0.88</v>
      </c>
      <c r="F208" s="516">
        <v>0.965034965034965</v>
      </c>
      <c r="G208" s="517">
        <v>1</v>
      </c>
    </row>
    <row r="209" spans="1:13" s="4" customFormat="1" ht="15" x14ac:dyDescent="0.25">
      <c r="B209" s="920" t="s">
        <v>183</v>
      </c>
      <c r="C209" s="920"/>
      <c r="D209" s="921"/>
      <c r="E209" s="516">
        <v>0.96099999999999997</v>
      </c>
      <c r="F209" s="516">
        <v>0.99573560767590619</v>
      </c>
      <c r="G209" s="517">
        <v>0.99396378269617702</v>
      </c>
    </row>
    <row r="210" spans="1:13" s="4" customFormat="1" ht="15" x14ac:dyDescent="0.25">
      <c r="B210" s="920" t="s">
        <v>193</v>
      </c>
      <c r="C210" s="920"/>
      <c r="D210" s="921"/>
      <c r="E210" s="516">
        <v>0.92300000000000004</v>
      </c>
      <c r="F210" s="516">
        <v>0.97962648556876064</v>
      </c>
      <c r="G210" s="517">
        <v>0.98363095238095233</v>
      </c>
    </row>
    <row r="211" spans="1:13" s="4" customFormat="1" ht="15" x14ac:dyDescent="0.25">
      <c r="B211" s="920" t="s">
        <v>184</v>
      </c>
      <c r="C211" s="920"/>
      <c r="D211" s="921"/>
      <c r="E211" s="516">
        <v>0.95099999999999996</v>
      </c>
      <c r="F211" s="516">
        <v>0.97626582278481011</v>
      </c>
      <c r="G211" s="517">
        <v>0.99137931034482762</v>
      </c>
    </row>
    <row r="212" spans="1:13" s="4" customFormat="1" ht="15" x14ac:dyDescent="0.25">
      <c r="B212" s="920" t="s">
        <v>185</v>
      </c>
      <c r="C212" s="920"/>
      <c r="D212" s="921"/>
      <c r="E212" s="516">
        <v>0.91500000000000004</v>
      </c>
      <c r="F212" s="516">
        <v>0.9662921348314607</v>
      </c>
      <c r="G212" s="517">
        <v>0.98181818181818181</v>
      </c>
    </row>
    <row r="213" spans="1:13" s="4" customFormat="1" ht="15" x14ac:dyDescent="0.25">
      <c r="B213" s="920" t="s">
        <v>186</v>
      </c>
      <c r="C213" s="920"/>
      <c r="D213" s="921"/>
      <c r="E213" s="516">
        <v>0.85499999999999998</v>
      </c>
      <c r="F213" s="516">
        <v>0.92853585657370519</v>
      </c>
      <c r="G213" s="517">
        <v>0.98770290211510081</v>
      </c>
    </row>
    <row r="214" spans="1:13" s="4" customFormat="1" ht="15" x14ac:dyDescent="0.25">
      <c r="B214" s="920" t="s">
        <v>188</v>
      </c>
      <c r="C214" s="920"/>
      <c r="D214" s="921"/>
      <c r="E214" s="516">
        <v>0.26400000000000001</v>
      </c>
      <c r="F214" s="520" t="s">
        <v>196</v>
      </c>
      <c r="G214" s="521" t="s">
        <v>196</v>
      </c>
    </row>
    <row r="215" spans="1:13" s="4" customFormat="1" ht="15" x14ac:dyDescent="0.25">
      <c r="B215" s="809" t="s">
        <v>156</v>
      </c>
      <c r="C215" s="809"/>
      <c r="D215" s="810"/>
      <c r="E215" s="88">
        <v>0.873</v>
      </c>
      <c r="F215" s="88">
        <v>0.94417667163263519</v>
      </c>
      <c r="G215" s="89">
        <v>0.98830159678934337</v>
      </c>
    </row>
    <row r="216" spans="1:13" s="4" customFormat="1" ht="15" customHeight="1" x14ac:dyDescent="0.25">
      <c r="B216" s="768" t="s">
        <v>731</v>
      </c>
      <c r="C216" s="768"/>
      <c r="D216" s="768"/>
      <c r="E216" s="768"/>
      <c r="F216" s="768"/>
      <c r="G216" s="768"/>
    </row>
    <row r="217" spans="1:13" s="4" customFormat="1" ht="15" x14ac:dyDescent="0.25">
      <c r="B217" s="769"/>
      <c r="C217" s="769"/>
      <c r="D217" s="769"/>
      <c r="E217" s="769"/>
      <c r="F217" s="769"/>
      <c r="G217" s="769"/>
    </row>
    <row r="218" spans="1:13" s="4" customFormat="1" ht="15" x14ac:dyDescent="0.25">
      <c r="B218" s="769"/>
      <c r="C218" s="769"/>
      <c r="D218" s="769"/>
      <c r="E218" s="769"/>
      <c r="F218" s="769"/>
      <c r="G218" s="769"/>
    </row>
    <row r="219" spans="1:13" s="4" customFormat="1" ht="15" x14ac:dyDescent="0.25">
      <c r="B219" s="769"/>
      <c r="C219" s="769"/>
      <c r="D219" s="769"/>
      <c r="E219" s="769"/>
      <c r="F219" s="769"/>
      <c r="G219" s="769"/>
    </row>
    <row r="220" spans="1:13" s="4" customFormat="1" ht="15" x14ac:dyDescent="0.25">
      <c r="B220" s="770"/>
      <c r="C220" s="770"/>
      <c r="D220" s="770"/>
      <c r="E220" s="770"/>
      <c r="F220" s="770"/>
      <c r="G220" s="770"/>
    </row>
    <row r="221" spans="1:13" s="4" customFormat="1" ht="15" x14ac:dyDescent="0.25">
      <c r="B221" s="24"/>
      <c r="C221" s="24"/>
      <c r="D221" s="24"/>
      <c r="E221" s="24"/>
      <c r="F221" s="24"/>
      <c r="G221" s="24"/>
      <c r="H221" s="24"/>
    </row>
    <row r="222" spans="1:13" s="4" customFormat="1" ht="15" x14ac:dyDescent="0.25">
      <c r="B222" s="24"/>
      <c r="C222" s="24"/>
      <c r="D222" s="24"/>
      <c r="E222" s="24"/>
      <c r="F222" s="24"/>
      <c r="G222" s="24"/>
      <c r="H222" s="24"/>
    </row>
    <row r="223" spans="1:13" s="4" customFormat="1" ht="15" x14ac:dyDescent="0.25">
      <c r="A223" s="7"/>
      <c r="B223" s="7" t="s">
        <v>22</v>
      </c>
      <c r="C223" s="7"/>
      <c r="D223" s="7"/>
      <c r="E223" s="7"/>
      <c r="F223" s="7"/>
      <c r="G223" s="7"/>
      <c r="H223" s="7"/>
      <c r="I223" s="7"/>
      <c r="J223" s="7"/>
      <c r="K223" s="7"/>
      <c r="L223" s="7"/>
      <c r="M223" s="7"/>
    </row>
    <row r="224" spans="1:13" s="4" customFormat="1" ht="15" x14ac:dyDescent="0.25"/>
    <row r="225" spans="2:16" s="4" customFormat="1" ht="15" customHeight="1" x14ac:dyDescent="0.25">
      <c r="B225" s="895" t="s">
        <v>210</v>
      </c>
      <c r="C225" s="895"/>
      <c r="D225" s="895"/>
      <c r="E225" s="895"/>
      <c r="F225" s="895"/>
      <c r="G225" s="896"/>
      <c r="H225" s="904">
        <v>2021</v>
      </c>
      <c r="I225" s="912"/>
      <c r="J225" s="904">
        <v>2022</v>
      </c>
      <c r="K225" s="912"/>
      <c r="L225" s="904">
        <v>2023</v>
      </c>
      <c r="M225" s="905"/>
    </row>
    <row r="226" spans="2:16" s="4" customFormat="1" ht="15.5" thickBot="1" x14ac:dyDescent="0.3">
      <c r="B226" s="900"/>
      <c r="C226" s="900"/>
      <c r="D226" s="900"/>
      <c r="E226" s="900"/>
      <c r="F226" s="900"/>
      <c r="G226" s="901"/>
      <c r="H226" s="121" t="s">
        <v>154</v>
      </c>
      <c r="I226" s="122" t="s">
        <v>155</v>
      </c>
      <c r="J226" s="121" t="s">
        <v>154</v>
      </c>
      <c r="K226" s="122" t="s">
        <v>155</v>
      </c>
      <c r="L226" s="121" t="s">
        <v>154</v>
      </c>
      <c r="M226" s="123" t="s">
        <v>155</v>
      </c>
    </row>
    <row r="227" spans="2:16" s="4" customFormat="1" ht="15.5" thickTop="1" x14ac:dyDescent="0.25">
      <c r="B227" s="746" t="s">
        <v>180</v>
      </c>
      <c r="C227" s="746"/>
      <c r="D227" s="746"/>
      <c r="E227" s="746"/>
      <c r="F227" s="746"/>
      <c r="G227" s="747"/>
      <c r="H227" s="90">
        <v>0.88200000000000001</v>
      </c>
      <c r="I227" s="91">
        <v>0.11799999999999999</v>
      </c>
      <c r="J227" s="90">
        <v>0.88200000000000001</v>
      </c>
      <c r="K227" s="91">
        <v>0.11799999999999999</v>
      </c>
      <c r="L227" s="90">
        <v>0.90909090909090906</v>
      </c>
      <c r="M227" s="97">
        <v>9.0909090909090912E-2</v>
      </c>
      <c r="O227" s="497"/>
      <c r="P227" s="497"/>
    </row>
    <row r="228" spans="2:16" s="4" customFormat="1" ht="15" x14ac:dyDescent="0.25">
      <c r="B228" s="758" t="s">
        <v>181</v>
      </c>
      <c r="C228" s="758"/>
      <c r="D228" s="758"/>
      <c r="E228" s="758"/>
      <c r="F228" s="758"/>
      <c r="G228" s="759"/>
      <c r="H228" s="93">
        <v>0.88100000000000001</v>
      </c>
      <c r="I228" s="94">
        <v>0.11899999999999999</v>
      </c>
      <c r="J228" s="93">
        <v>0.86299999999999999</v>
      </c>
      <c r="K228" s="94">
        <v>0.13700000000000001</v>
      </c>
      <c r="L228" s="93">
        <v>0.8437956204379562</v>
      </c>
      <c r="M228" s="99">
        <v>0.1562043795620438</v>
      </c>
      <c r="O228" s="497"/>
      <c r="P228" s="497"/>
    </row>
    <row r="229" spans="2:16" s="4" customFormat="1" ht="15" x14ac:dyDescent="0.25">
      <c r="B229" s="758" t="s">
        <v>182</v>
      </c>
      <c r="C229" s="758"/>
      <c r="D229" s="758"/>
      <c r="E229" s="758"/>
      <c r="F229" s="758"/>
      <c r="G229" s="759"/>
      <c r="H229" s="93">
        <v>0.57499999999999996</v>
      </c>
      <c r="I229" s="94">
        <v>0.42499999999999999</v>
      </c>
      <c r="J229" s="93">
        <v>0.57699999999999996</v>
      </c>
      <c r="K229" s="94">
        <v>0.42299999999999999</v>
      </c>
      <c r="L229" s="93">
        <v>0.56140350877192979</v>
      </c>
      <c r="M229" s="99">
        <v>0.43859649122807015</v>
      </c>
      <c r="O229" s="497"/>
      <c r="P229" s="497"/>
    </row>
    <row r="230" spans="2:16" s="4" customFormat="1" ht="15" x14ac:dyDescent="0.25">
      <c r="B230" s="758" t="s">
        <v>183</v>
      </c>
      <c r="C230" s="758"/>
      <c r="D230" s="758"/>
      <c r="E230" s="758"/>
      <c r="F230" s="758"/>
      <c r="G230" s="759"/>
      <c r="H230" s="93">
        <v>0.85799999999999998</v>
      </c>
      <c r="I230" s="94">
        <v>0.14199999999999999</v>
      </c>
      <c r="J230" s="93">
        <v>0.85599999999999998</v>
      </c>
      <c r="K230" s="94">
        <v>0.14399999999999999</v>
      </c>
      <c r="L230" s="93">
        <v>0.86346863468634683</v>
      </c>
      <c r="M230" s="99">
        <v>0.13653136531365315</v>
      </c>
      <c r="O230" s="497"/>
      <c r="P230" s="497"/>
    </row>
    <row r="231" spans="2:16" s="4" customFormat="1" ht="15" x14ac:dyDescent="0.25">
      <c r="B231" s="758" t="s">
        <v>193</v>
      </c>
      <c r="C231" s="758"/>
      <c r="D231" s="758"/>
      <c r="E231" s="758"/>
      <c r="F231" s="758"/>
      <c r="G231" s="759"/>
      <c r="H231" s="93">
        <v>0.49099999999999999</v>
      </c>
      <c r="I231" s="94">
        <v>0.50900000000000001</v>
      </c>
      <c r="J231" s="93">
        <v>0.47799999999999998</v>
      </c>
      <c r="K231" s="94">
        <v>0.52200000000000002</v>
      </c>
      <c r="L231" s="93">
        <v>0.47639484978540775</v>
      </c>
      <c r="M231" s="99">
        <v>0.52360515021459231</v>
      </c>
      <c r="O231" s="497"/>
      <c r="P231" s="497"/>
    </row>
    <row r="232" spans="2:16" s="4" customFormat="1" ht="15" x14ac:dyDescent="0.25">
      <c r="B232" s="758" t="s">
        <v>184</v>
      </c>
      <c r="C232" s="758"/>
      <c r="D232" s="758"/>
      <c r="E232" s="758"/>
      <c r="F232" s="758"/>
      <c r="G232" s="759"/>
      <c r="H232" s="93">
        <v>0.83199999999999996</v>
      </c>
      <c r="I232" s="94">
        <v>0.16800000000000001</v>
      </c>
      <c r="J232" s="93">
        <v>0.89</v>
      </c>
      <c r="K232" s="94">
        <v>0.11</v>
      </c>
      <c r="L232" s="93">
        <v>0.87929773226042429</v>
      </c>
      <c r="M232" s="99">
        <v>0.12070226773957571</v>
      </c>
      <c r="O232" s="497"/>
      <c r="P232" s="497"/>
    </row>
    <row r="233" spans="2:16" s="4" customFormat="1" ht="15" x14ac:dyDescent="0.25">
      <c r="B233" s="758" t="s">
        <v>185</v>
      </c>
      <c r="C233" s="758"/>
      <c r="D233" s="758"/>
      <c r="E233" s="758"/>
      <c r="F233" s="758"/>
      <c r="G233" s="759"/>
      <c r="H233" s="93">
        <v>0.46200000000000002</v>
      </c>
      <c r="I233" s="94">
        <v>0.53800000000000003</v>
      </c>
      <c r="J233" s="93">
        <v>0.48099999999999998</v>
      </c>
      <c r="K233" s="94">
        <v>0.51900000000000002</v>
      </c>
      <c r="L233" s="93">
        <v>0.46024096385542168</v>
      </c>
      <c r="M233" s="99">
        <v>0.53975903614457832</v>
      </c>
      <c r="O233" s="497"/>
      <c r="P233" s="497"/>
    </row>
    <row r="234" spans="2:16" s="4" customFormat="1" ht="15" x14ac:dyDescent="0.25">
      <c r="B234" s="758" t="s">
        <v>186</v>
      </c>
      <c r="C234" s="758"/>
      <c r="D234" s="758"/>
      <c r="E234" s="758"/>
      <c r="F234" s="758"/>
      <c r="G234" s="759"/>
      <c r="H234" s="93">
        <v>0.89200000000000002</v>
      </c>
      <c r="I234" s="94">
        <v>0.108</v>
      </c>
      <c r="J234" s="93">
        <v>0.86</v>
      </c>
      <c r="K234" s="94">
        <v>0.14000000000000001</v>
      </c>
      <c r="L234" s="93">
        <v>0.83970799917746242</v>
      </c>
      <c r="M234" s="99">
        <v>0.16029200082253753</v>
      </c>
      <c r="O234" s="497"/>
      <c r="P234" s="497"/>
    </row>
    <row r="235" spans="2:16" s="4" customFormat="1" ht="15" x14ac:dyDescent="0.25">
      <c r="B235" s="758" t="s">
        <v>188</v>
      </c>
      <c r="C235" s="758"/>
      <c r="D235" s="758"/>
      <c r="E235" s="758"/>
      <c r="F235" s="758"/>
      <c r="G235" s="759"/>
      <c r="H235" s="93">
        <v>9.7000000000000003E-2</v>
      </c>
      <c r="I235" s="94">
        <v>0.90300000000000002</v>
      </c>
      <c r="J235" s="93">
        <v>0</v>
      </c>
      <c r="K235" s="94">
        <v>1</v>
      </c>
      <c r="L235" s="93">
        <v>0</v>
      </c>
      <c r="M235" s="99">
        <v>1</v>
      </c>
      <c r="O235" s="497"/>
      <c r="P235" s="497"/>
    </row>
    <row r="236" spans="2:16" s="4" customFormat="1" ht="15" x14ac:dyDescent="0.25">
      <c r="B236" s="758" t="s">
        <v>189</v>
      </c>
      <c r="C236" s="758"/>
      <c r="D236" s="758"/>
      <c r="E236" s="758"/>
      <c r="F236" s="758"/>
      <c r="G236" s="759"/>
      <c r="H236" s="93">
        <v>0.42499999999999999</v>
      </c>
      <c r="I236" s="94">
        <v>0.57499999999999996</v>
      </c>
      <c r="J236" s="93">
        <v>0.502</v>
      </c>
      <c r="K236" s="94">
        <v>0.498</v>
      </c>
      <c r="L236" s="93">
        <v>0.44827586206896552</v>
      </c>
      <c r="M236" s="99">
        <v>0.55172413793103448</v>
      </c>
      <c r="O236" s="497"/>
      <c r="P236" s="497"/>
    </row>
    <row r="237" spans="2:16" s="4" customFormat="1" ht="15" x14ac:dyDescent="0.25">
      <c r="B237" s="758" t="s">
        <v>195</v>
      </c>
      <c r="C237" s="758"/>
      <c r="D237" s="758"/>
      <c r="E237" s="758"/>
      <c r="F237" s="758"/>
      <c r="G237" s="759"/>
      <c r="H237" s="101" t="s">
        <v>196</v>
      </c>
      <c r="I237" s="102" t="s">
        <v>196</v>
      </c>
      <c r="J237" s="93">
        <v>0.54200000000000004</v>
      </c>
      <c r="K237" s="94">
        <v>0.45800000000000002</v>
      </c>
      <c r="L237" s="93">
        <v>0.31666666666666665</v>
      </c>
      <c r="M237" s="99">
        <v>0.68333333333333335</v>
      </c>
      <c r="O237" s="497"/>
      <c r="P237" s="497"/>
    </row>
    <row r="238" spans="2:16" s="4" customFormat="1" ht="15" x14ac:dyDescent="0.25">
      <c r="B238" s="764" t="s">
        <v>156</v>
      </c>
      <c r="C238" s="764"/>
      <c r="D238" s="764"/>
      <c r="E238" s="764"/>
      <c r="F238" s="764"/>
      <c r="G238" s="765"/>
      <c r="H238" s="95">
        <v>0.83399999999999996</v>
      </c>
      <c r="I238" s="96">
        <v>0.16600000000000001</v>
      </c>
      <c r="J238" s="95">
        <v>0.80200000000000005</v>
      </c>
      <c r="K238" s="96">
        <v>0.19800000000000001</v>
      </c>
      <c r="L238" s="95">
        <v>0.77619435396308356</v>
      </c>
      <c r="M238" s="100">
        <v>0.22380564603691638</v>
      </c>
      <c r="O238" s="497"/>
      <c r="P238" s="497"/>
    </row>
    <row r="239" spans="2:16" s="4" customFormat="1" ht="15" customHeight="1" x14ac:dyDescent="0.25">
      <c r="B239" s="768" t="s">
        <v>777</v>
      </c>
      <c r="C239" s="768"/>
      <c r="D239" s="768"/>
      <c r="E239" s="768"/>
      <c r="F239" s="768"/>
      <c r="G239" s="768"/>
      <c r="H239" s="768"/>
      <c r="I239" s="768"/>
      <c r="J239" s="768"/>
      <c r="K239" s="768"/>
      <c r="L239" s="768"/>
      <c r="M239" s="768"/>
    </row>
    <row r="240" spans="2:16" s="4" customFormat="1" ht="15" customHeight="1" x14ac:dyDescent="0.25">
      <c r="B240" s="769"/>
      <c r="C240" s="769"/>
      <c r="D240" s="769"/>
      <c r="E240" s="769"/>
      <c r="F240" s="769"/>
      <c r="G240" s="769"/>
      <c r="H240" s="769"/>
      <c r="I240" s="769"/>
      <c r="J240" s="769"/>
      <c r="K240" s="769"/>
      <c r="L240" s="769"/>
      <c r="M240" s="769"/>
    </row>
    <row r="241" spans="2:17" s="4" customFormat="1" ht="15" customHeight="1" x14ac:dyDescent="0.25">
      <c r="B241" s="770"/>
      <c r="C241" s="770"/>
      <c r="D241" s="770"/>
      <c r="E241" s="770"/>
      <c r="F241" s="770"/>
      <c r="G241" s="770"/>
      <c r="H241" s="770"/>
      <c r="I241" s="770"/>
      <c r="J241" s="770"/>
      <c r="K241" s="770"/>
      <c r="L241" s="770"/>
      <c r="M241" s="770"/>
    </row>
    <row r="242" spans="2:17" s="4" customFormat="1" ht="15" x14ac:dyDescent="0.25"/>
    <row r="243" spans="2:17" s="4" customFormat="1" ht="15" customHeight="1" x14ac:dyDescent="0.25">
      <c r="B243" s="895" t="s">
        <v>211</v>
      </c>
      <c r="C243" s="895"/>
      <c r="D243" s="896"/>
      <c r="E243" s="892">
        <v>2021</v>
      </c>
      <c r="F243" s="892"/>
      <c r="G243" s="892"/>
      <c r="H243" s="892">
        <v>2022</v>
      </c>
      <c r="I243" s="892"/>
      <c r="J243" s="892"/>
      <c r="K243" s="892">
        <v>2023</v>
      </c>
      <c r="L243" s="892"/>
      <c r="M243" s="904"/>
    </row>
    <row r="244" spans="2:17" s="4" customFormat="1" ht="15" customHeight="1" x14ac:dyDescent="0.25">
      <c r="B244" s="895"/>
      <c r="C244" s="895"/>
      <c r="D244" s="896"/>
      <c r="E244" s="946" t="s">
        <v>174</v>
      </c>
      <c r="F244" s="949" t="s">
        <v>176</v>
      </c>
      <c r="G244" s="943" t="s">
        <v>177</v>
      </c>
      <c r="H244" s="946" t="s">
        <v>174</v>
      </c>
      <c r="I244" s="949" t="s">
        <v>176</v>
      </c>
      <c r="J244" s="943" t="s">
        <v>177</v>
      </c>
      <c r="K244" s="946" t="s">
        <v>174</v>
      </c>
      <c r="L244" s="949" t="s">
        <v>176</v>
      </c>
      <c r="M244" s="952" t="s">
        <v>177</v>
      </c>
    </row>
    <row r="245" spans="2:17" s="4" customFormat="1" ht="15" x14ac:dyDescent="0.25">
      <c r="B245" s="895"/>
      <c r="C245" s="895"/>
      <c r="D245" s="896"/>
      <c r="E245" s="947"/>
      <c r="F245" s="950"/>
      <c r="G245" s="944"/>
      <c r="H245" s="947"/>
      <c r="I245" s="950"/>
      <c r="J245" s="944"/>
      <c r="K245" s="947"/>
      <c r="L245" s="950"/>
      <c r="M245" s="953"/>
    </row>
    <row r="246" spans="2:17" s="4" customFormat="1" ht="15.5" thickBot="1" x14ac:dyDescent="0.3">
      <c r="B246" s="900"/>
      <c r="C246" s="900"/>
      <c r="D246" s="901"/>
      <c r="E246" s="948"/>
      <c r="F246" s="951"/>
      <c r="G246" s="945"/>
      <c r="H246" s="948"/>
      <c r="I246" s="951"/>
      <c r="J246" s="945"/>
      <c r="K246" s="948"/>
      <c r="L246" s="951"/>
      <c r="M246" s="954"/>
    </row>
    <row r="247" spans="2:17" s="4" customFormat="1" ht="15.5" thickTop="1" x14ac:dyDescent="0.25">
      <c r="B247" s="746" t="s">
        <v>180</v>
      </c>
      <c r="C247" s="746"/>
      <c r="D247" s="747"/>
      <c r="E247" s="103">
        <v>0</v>
      </c>
      <c r="F247" s="104">
        <v>0.41199999999999998</v>
      </c>
      <c r="G247" s="107">
        <v>0.58799999999999997</v>
      </c>
      <c r="H247" s="103">
        <v>0</v>
      </c>
      <c r="I247" s="104">
        <v>0.47099999999999997</v>
      </c>
      <c r="J247" s="107">
        <v>0.52900000000000003</v>
      </c>
      <c r="K247" s="103">
        <v>0</v>
      </c>
      <c r="L247" s="104">
        <v>0.45454545454545453</v>
      </c>
      <c r="M247" s="108">
        <v>0.54545454545454541</v>
      </c>
      <c r="O247" s="495"/>
      <c r="P247" s="495"/>
      <c r="Q247" s="495"/>
    </row>
    <row r="248" spans="2:17" s="4" customFormat="1" ht="15" x14ac:dyDescent="0.25">
      <c r="B248" s="758" t="s">
        <v>181</v>
      </c>
      <c r="C248" s="758"/>
      <c r="D248" s="759"/>
      <c r="E248" s="93">
        <v>3.2000000000000001E-2</v>
      </c>
      <c r="F248" s="105">
        <v>0.78900000000000003</v>
      </c>
      <c r="G248" s="94">
        <v>0.17899999999999999</v>
      </c>
      <c r="H248" s="93">
        <v>0.04</v>
      </c>
      <c r="I248" s="105">
        <v>0.76700000000000002</v>
      </c>
      <c r="J248" s="94">
        <v>0.193</v>
      </c>
      <c r="K248" s="93">
        <v>3.5036496350364967E-2</v>
      </c>
      <c r="L248" s="105">
        <v>0.73868613138686134</v>
      </c>
      <c r="M248" s="99">
        <v>0.22627737226277372</v>
      </c>
      <c r="O248" s="495"/>
      <c r="P248" s="495"/>
      <c r="Q248" s="495"/>
    </row>
    <row r="249" spans="2:17" s="4" customFormat="1" ht="15" x14ac:dyDescent="0.25">
      <c r="B249" s="758" t="s">
        <v>182</v>
      </c>
      <c r="C249" s="758"/>
      <c r="D249" s="759"/>
      <c r="E249" s="93">
        <v>5.6000000000000001E-2</v>
      </c>
      <c r="F249" s="105">
        <v>0.75600000000000001</v>
      </c>
      <c r="G249" s="94">
        <v>0.188</v>
      </c>
      <c r="H249" s="93">
        <v>0.06</v>
      </c>
      <c r="I249" s="105">
        <v>0.75600000000000001</v>
      </c>
      <c r="J249" s="94">
        <v>0.185</v>
      </c>
      <c r="K249" s="93">
        <v>0.11842105263157894</v>
      </c>
      <c r="L249" s="105">
        <v>0.71491228070175439</v>
      </c>
      <c r="M249" s="99">
        <v>0.16666666666666666</v>
      </c>
      <c r="O249" s="495"/>
      <c r="P249" s="495"/>
      <c r="Q249" s="495"/>
    </row>
    <row r="250" spans="2:17" s="4" customFormat="1" ht="15" x14ac:dyDescent="0.25">
      <c r="B250" s="758" t="s">
        <v>183</v>
      </c>
      <c r="C250" s="758"/>
      <c r="D250" s="759"/>
      <c r="E250" s="93">
        <v>9.1999999999999998E-2</v>
      </c>
      <c r="F250" s="105">
        <v>0.76200000000000001</v>
      </c>
      <c r="G250" s="94">
        <v>0.14599999999999999</v>
      </c>
      <c r="H250" s="93">
        <v>0.112</v>
      </c>
      <c r="I250" s="105">
        <v>0.73199999999999998</v>
      </c>
      <c r="J250" s="94">
        <v>0.156</v>
      </c>
      <c r="K250" s="93">
        <v>0.11808118081180811</v>
      </c>
      <c r="L250" s="105">
        <v>0.72140221402214022</v>
      </c>
      <c r="M250" s="99">
        <v>0.16051660516605165</v>
      </c>
      <c r="O250" s="495"/>
      <c r="P250" s="495"/>
      <c r="Q250" s="495"/>
    </row>
    <row r="251" spans="2:17" s="4" customFormat="1" ht="15" x14ac:dyDescent="0.25">
      <c r="B251" s="758" t="s">
        <v>193</v>
      </c>
      <c r="C251" s="758"/>
      <c r="D251" s="759"/>
      <c r="E251" s="93">
        <v>0.30599999999999999</v>
      </c>
      <c r="F251" s="105">
        <v>0.61599999999999999</v>
      </c>
      <c r="G251" s="94">
        <v>7.8E-2</v>
      </c>
      <c r="H251" s="93">
        <v>0.34399999999999997</v>
      </c>
      <c r="I251" s="105">
        <v>0.58099999999999996</v>
      </c>
      <c r="J251" s="94">
        <v>7.4999999999999997E-2</v>
      </c>
      <c r="K251" s="93">
        <v>0.37660944206008584</v>
      </c>
      <c r="L251" s="105">
        <v>0.55364806866952787</v>
      </c>
      <c r="M251" s="99">
        <v>6.974248927038626E-2</v>
      </c>
      <c r="O251" s="495"/>
      <c r="P251" s="495"/>
      <c r="Q251" s="495"/>
    </row>
    <row r="252" spans="2:17" s="4" customFormat="1" ht="15" x14ac:dyDescent="0.25">
      <c r="B252" s="758" t="s">
        <v>184</v>
      </c>
      <c r="C252" s="758"/>
      <c r="D252" s="759"/>
      <c r="E252" s="93">
        <v>0.221</v>
      </c>
      <c r="F252" s="105">
        <v>0.67900000000000005</v>
      </c>
      <c r="G252" s="94">
        <v>0.1</v>
      </c>
      <c r="H252" s="93">
        <v>0.19700000000000001</v>
      </c>
      <c r="I252" s="105">
        <v>0.67400000000000004</v>
      </c>
      <c r="J252" s="94">
        <v>0.129</v>
      </c>
      <c r="K252" s="93">
        <v>0.18141916605705927</v>
      </c>
      <c r="L252" s="105">
        <v>0.67300658376005851</v>
      </c>
      <c r="M252" s="99">
        <v>0.14557425018288223</v>
      </c>
      <c r="O252" s="495"/>
      <c r="P252" s="495"/>
      <c r="Q252" s="495"/>
    </row>
    <row r="253" spans="2:17" s="4" customFormat="1" ht="15" x14ac:dyDescent="0.25">
      <c r="B253" s="758" t="s">
        <v>185</v>
      </c>
      <c r="C253" s="758"/>
      <c r="D253" s="759"/>
      <c r="E253" s="93">
        <v>0.40799999999999997</v>
      </c>
      <c r="F253" s="105">
        <v>0.5</v>
      </c>
      <c r="G253" s="94">
        <v>9.1999999999999998E-2</v>
      </c>
      <c r="H253" s="93">
        <v>0.374</v>
      </c>
      <c r="I253" s="105">
        <v>0.51100000000000001</v>
      </c>
      <c r="J253" s="94">
        <v>0.11600000000000001</v>
      </c>
      <c r="K253" s="93">
        <v>0.35180722891566263</v>
      </c>
      <c r="L253" s="105">
        <v>0.54939759036144575</v>
      </c>
      <c r="M253" s="99">
        <v>9.8795180722891562E-2</v>
      </c>
      <c r="O253" s="495"/>
      <c r="P253" s="495"/>
      <c r="Q253" s="495"/>
    </row>
    <row r="254" spans="2:17" s="4" customFormat="1" ht="15" x14ac:dyDescent="0.25">
      <c r="B254" s="758" t="s">
        <v>186</v>
      </c>
      <c r="C254" s="758"/>
      <c r="D254" s="759"/>
      <c r="E254" s="93">
        <v>0.29799999999999999</v>
      </c>
      <c r="F254" s="105">
        <v>0.60099999999999998</v>
      </c>
      <c r="G254" s="94">
        <v>0.10100000000000001</v>
      </c>
      <c r="H254" s="93">
        <v>0.29399999999999998</v>
      </c>
      <c r="I254" s="105">
        <v>0.58799999999999997</v>
      </c>
      <c r="J254" s="94">
        <v>0.11799999999999999</v>
      </c>
      <c r="K254" s="93">
        <v>0.29415998354924944</v>
      </c>
      <c r="L254" s="105">
        <v>0.57690725889368699</v>
      </c>
      <c r="M254" s="99">
        <v>0.12893275755706354</v>
      </c>
      <c r="O254" s="495"/>
      <c r="P254" s="495"/>
      <c r="Q254" s="495"/>
    </row>
    <row r="255" spans="2:17" s="4" customFormat="1" ht="15" x14ac:dyDescent="0.25">
      <c r="B255" s="758" t="s">
        <v>188</v>
      </c>
      <c r="C255" s="758"/>
      <c r="D255" s="759"/>
      <c r="E255" s="93">
        <v>0.74299999999999999</v>
      </c>
      <c r="F255" s="105">
        <v>0.25700000000000001</v>
      </c>
      <c r="G255" s="94">
        <v>0</v>
      </c>
      <c r="H255" s="93">
        <v>0.66400000000000003</v>
      </c>
      <c r="I255" s="105">
        <v>0.33200000000000002</v>
      </c>
      <c r="J255" s="94">
        <v>4.0000000000000001E-3</v>
      </c>
      <c r="K255" s="93">
        <v>0.59022556390977443</v>
      </c>
      <c r="L255" s="105">
        <v>0.40977443609022557</v>
      </c>
      <c r="M255" s="99">
        <v>0</v>
      </c>
      <c r="O255" s="495"/>
      <c r="P255" s="495"/>
      <c r="Q255" s="495"/>
    </row>
    <row r="256" spans="2:17" s="4" customFormat="1" ht="15" x14ac:dyDescent="0.25">
      <c r="B256" s="758" t="s">
        <v>189</v>
      </c>
      <c r="C256" s="758"/>
      <c r="D256" s="759"/>
      <c r="E256" s="93">
        <v>1</v>
      </c>
      <c r="F256" s="105">
        <v>0</v>
      </c>
      <c r="G256" s="94">
        <v>0</v>
      </c>
      <c r="H256" s="93">
        <v>0.998</v>
      </c>
      <c r="I256" s="105">
        <v>2E-3</v>
      </c>
      <c r="J256" s="94">
        <v>0</v>
      </c>
      <c r="K256" s="93">
        <v>1</v>
      </c>
      <c r="L256" s="105">
        <v>0</v>
      </c>
      <c r="M256" s="99">
        <v>0</v>
      </c>
      <c r="O256" s="495"/>
      <c r="P256" s="495"/>
      <c r="Q256" s="495"/>
    </row>
    <row r="257" spans="2:17" s="4" customFormat="1" ht="15" x14ac:dyDescent="0.25">
      <c r="B257" s="758" t="s">
        <v>195</v>
      </c>
      <c r="C257" s="758"/>
      <c r="D257" s="759"/>
      <c r="E257" s="101" t="s">
        <v>196</v>
      </c>
      <c r="F257" s="109" t="s">
        <v>196</v>
      </c>
      <c r="G257" s="102" t="s">
        <v>196</v>
      </c>
      <c r="H257" s="93">
        <v>0.95799999999999996</v>
      </c>
      <c r="I257" s="105">
        <v>4.2000000000000003E-2</v>
      </c>
      <c r="J257" s="94">
        <v>0</v>
      </c>
      <c r="K257" s="93">
        <v>1</v>
      </c>
      <c r="L257" s="105">
        <v>0</v>
      </c>
      <c r="M257" s="99">
        <v>0</v>
      </c>
      <c r="O257" s="495"/>
      <c r="P257" s="495"/>
      <c r="Q257" s="495"/>
    </row>
    <row r="258" spans="2:17" s="4" customFormat="1" ht="15" x14ac:dyDescent="0.25">
      <c r="B258" s="764" t="s">
        <v>156</v>
      </c>
      <c r="C258" s="764"/>
      <c r="D258" s="765"/>
      <c r="E258" s="95">
        <v>0.29199999999999998</v>
      </c>
      <c r="F258" s="106">
        <v>0.60499999999999998</v>
      </c>
      <c r="G258" s="96">
        <v>0.10299999999999999</v>
      </c>
      <c r="H258" s="95">
        <v>0.3</v>
      </c>
      <c r="I258" s="106">
        <v>0.58299999999999996</v>
      </c>
      <c r="J258" s="96">
        <v>0.11600000000000001</v>
      </c>
      <c r="K258" s="95">
        <v>0.30069218241042345</v>
      </c>
      <c r="L258" s="106">
        <v>0.57369706840390877</v>
      </c>
      <c r="M258" s="100">
        <v>0.12561074918566775</v>
      </c>
      <c r="O258" s="495"/>
      <c r="P258" s="495"/>
      <c r="Q258" s="495"/>
    </row>
    <row r="259" spans="2:17" s="4" customFormat="1" ht="15" x14ac:dyDescent="0.25">
      <c r="B259" s="915" t="s">
        <v>194</v>
      </c>
      <c r="C259" s="915"/>
      <c r="D259" s="915"/>
      <c r="E259" s="915"/>
      <c r="F259" s="915"/>
      <c r="G259" s="915"/>
      <c r="H259" s="915"/>
      <c r="I259" s="915"/>
      <c r="J259" s="915"/>
      <c r="K259" s="915"/>
      <c r="L259" s="915"/>
      <c r="M259" s="915"/>
    </row>
    <row r="260" spans="2:17" s="4" customFormat="1" ht="15" x14ac:dyDescent="0.25"/>
    <row r="261" spans="2:17" s="4" customFormat="1" ht="15" customHeight="1" x14ac:dyDescent="0.25">
      <c r="B261" s="895" t="s">
        <v>212</v>
      </c>
      <c r="C261" s="895"/>
      <c r="D261" s="895"/>
      <c r="E261" s="895"/>
      <c r="F261" s="895"/>
      <c r="G261" s="896"/>
      <c r="H261" s="904">
        <v>2021</v>
      </c>
      <c r="I261" s="912"/>
      <c r="J261" s="904">
        <v>2022</v>
      </c>
      <c r="K261" s="912"/>
      <c r="L261" s="904">
        <v>2023</v>
      </c>
      <c r="M261" s="905"/>
    </row>
    <row r="262" spans="2:17" s="4" customFormat="1" ht="15.5" thickBot="1" x14ac:dyDescent="0.3">
      <c r="B262" s="900"/>
      <c r="C262" s="900"/>
      <c r="D262" s="900"/>
      <c r="E262" s="900"/>
      <c r="F262" s="900"/>
      <c r="G262" s="901"/>
      <c r="H262" s="121" t="s">
        <v>154</v>
      </c>
      <c r="I262" s="122" t="s">
        <v>155</v>
      </c>
      <c r="J262" s="121" t="s">
        <v>154</v>
      </c>
      <c r="K262" s="122" t="s">
        <v>155</v>
      </c>
      <c r="L262" s="121" t="s">
        <v>154</v>
      </c>
      <c r="M262" s="123" t="s">
        <v>155</v>
      </c>
    </row>
    <row r="263" spans="2:17" s="4" customFormat="1" ht="15.5" thickTop="1" x14ac:dyDescent="0.25">
      <c r="B263" s="746" t="s">
        <v>180</v>
      </c>
      <c r="C263" s="746"/>
      <c r="D263" s="746"/>
      <c r="E263" s="746"/>
      <c r="F263" s="746"/>
      <c r="G263" s="747"/>
      <c r="H263" s="90">
        <v>1</v>
      </c>
      <c r="I263" s="91">
        <v>0</v>
      </c>
      <c r="J263" s="90">
        <v>1</v>
      </c>
      <c r="K263" s="91">
        <v>0</v>
      </c>
      <c r="L263" s="90">
        <v>1</v>
      </c>
      <c r="M263" s="97">
        <v>0</v>
      </c>
      <c r="O263" s="497"/>
      <c r="P263" s="497"/>
    </row>
    <row r="264" spans="2:17" s="4" customFormat="1" ht="15" x14ac:dyDescent="0.25">
      <c r="B264" s="758" t="s">
        <v>181</v>
      </c>
      <c r="C264" s="758"/>
      <c r="D264" s="758"/>
      <c r="E264" s="758"/>
      <c r="F264" s="758"/>
      <c r="G264" s="759"/>
      <c r="H264" s="93">
        <v>0.92800000000000005</v>
      </c>
      <c r="I264" s="94">
        <v>7.1999999999999995E-2</v>
      </c>
      <c r="J264" s="93">
        <v>0.94</v>
      </c>
      <c r="K264" s="94">
        <v>0.06</v>
      </c>
      <c r="L264" s="93">
        <v>0.9285714285714286</v>
      </c>
      <c r="M264" s="99">
        <v>7.1428571428571425E-2</v>
      </c>
      <c r="O264" s="497"/>
      <c r="P264" s="497"/>
    </row>
    <row r="265" spans="2:17" s="4" customFormat="1" ht="15" x14ac:dyDescent="0.25">
      <c r="B265" s="758" t="s">
        <v>183</v>
      </c>
      <c r="C265" s="758"/>
      <c r="D265" s="758"/>
      <c r="E265" s="758"/>
      <c r="F265" s="758"/>
      <c r="G265" s="759"/>
      <c r="H265" s="93">
        <v>0.90500000000000003</v>
      </c>
      <c r="I265" s="94">
        <v>9.5000000000000001E-2</v>
      </c>
      <c r="J265" s="93">
        <v>0.91700000000000004</v>
      </c>
      <c r="K265" s="94">
        <v>8.3000000000000004E-2</v>
      </c>
      <c r="L265" s="93">
        <v>0.91304347826086951</v>
      </c>
      <c r="M265" s="99">
        <v>8.6956521739130432E-2</v>
      </c>
      <c r="O265" s="497"/>
      <c r="P265" s="497"/>
    </row>
    <row r="266" spans="2:17" s="4" customFormat="1" ht="15" x14ac:dyDescent="0.25">
      <c r="B266" s="758" t="s">
        <v>193</v>
      </c>
      <c r="C266" s="758"/>
      <c r="D266" s="758"/>
      <c r="E266" s="758"/>
      <c r="F266" s="758"/>
      <c r="G266" s="759"/>
      <c r="H266" s="93">
        <v>0.621</v>
      </c>
      <c r="I266" s="94">
        <v>0.379</v>
      </c>
      <c r="J266" s="93">
        <v>0.64</v>
      </c>
      <c r="K266" s="94">
        <v>0.36</v>
      </c>
      <c r="L266" s="93">
        <v>0.63124999999999998</v>
      </c>
      <c r="M266" s="99">
        <v>0.36875000000000002</v>
      </c>
      <c r="O266" s="497"/>
      <c r="P266" s="497"/>
    </row>
    <row r="267" spans="2:17" s="4" customFormat="1" ht="15" x14ac:dyDescent="0.25">
      <c r="B267" s="758" t="s">
        <v>184</v>
      </c>
      <c r="C267" s="758"/>
      <c r="D267" s="758"/>
      <c r="E267" s="758"/>
      <c r="F267" s="758"/>
      <c r="G267" s="759"/>
      <c r="H267" s="93">
        <v>0.83299999999999996</v>
      </c>
      <c r="I267" s="94">
        <v>0.16700000000000001</v>
      </c>
      <c r="J267" s="93">
        <v>1</v>
      </c>
      <c r="K267" s="94">
        <v>0</v>
      </c>
      <c r="L267" s="93">
        <v>1</v>
      </c>
      <c r="M267" s="99">
        <v>0</v>
      </c>
      <c r="O267" s="497"/>
      <c r="P267" s="497"/>
    </row>
    <row r="268" spans="2:17" s="4" customFormat="1" ht="15" x14ac:dyDescent="0.25">
      <c r="B268" s="758" t="s">
        <v>185</v>
      </c>
      <c r="C268" s="758"/>
      <c r="D268" s="758"/>
      <c r="E268" s="758"/>
      <c r="F268" s="758"/>
      <c r="G268" s="759"/>
      <c r="H268" s="93">
        <v>0.30399999999999999</v>
      </c>
      <c r="I268" s="94">
        <v>0.69599999999999995</v>
      </c>
      <c r="J268" s="93">
        <v>0.308</v>
      </c>
      <c r="K268" s="94">
        <v>0.69199999999999995</v>
      </c>
      <c r="L268" s="93">
        <v>0.32142857142857145</v>
      </c>
      <c r="M268" s="99">
        <v>0.6785714285714286</v>
      </c>
      <c r="O268" s="497"/>
      <c r="P268" s="497"/>
    </row>
    <row r="269" spans="2:17" s="4" customFormat="1" ht="15" x14ac:dyDescent="0.25">
      <c r="B269" s="758" t="s">
        <v>186</v>
      </c>
      <c r="C269" s="758"/>
      <c r="D269" s="758"/>
      <c r="E269" s="758"/>
      <c r="F269" s="758"/>
      <c r="G269" s="759"/>
      <c r="H269" s="93">
        <v>0.96099999999999997</v>
      </c>
      <c r="I269" s="94">
        <v>3.9E-2</v>
      </c>
      <c r="J269" s="93">
        <v>0.96599999999999997</v>
      </c>
      <c r="K269" s="94">
        <v>3.4000000000000002E-2</v>
      </c>
      <c r="L269" s="93">
        <v>0.96817420435510892</v>
      </c>
      <c r="M269" s="99">
        <v>3.1825795644891124E-2</v>
      </c>
      <c r="O269" s="497"/>
      <c r="P269" s="497"/>
    </row>
    <row r="270" spans="2:17" s="4" customFormat="1" ht="15" x14ac:dyDescent="0.25">
      <c r="B270" s="758" t="s">
        <v>189</v>
      </c>
      <c r="C270" s="758"/>
      <c r="D270" s="758"/>
      <c r="E270" s="758"/>
      <c r="F270" s="758"/>
      <c r="G270" s="759"/>
      <c r="H270" s="93">
        <v>0.95199999999999996</v>
      </c>
      <c r="I270" s="94">
        <v>4.8000000000000001E-2</v>
      </c>
      <c r="J270" s="93">
        <v>0.95699999999999996</v>
      </c>
      <c r="K270" s="94">
        <v>4.2999999999999997E-2</v>
      </c>
      <c r="L270" s="93">
        <v>0.93333333333333335</v>
      </c>
      <c r="M270" s="99">
        <v>6.6666666666666666E-2</v>
      </c>
      <c r="O270" s="497"/>
      <c r="P270" s="497"/>
    </row>
    <row r="271" spans="2:17" s="4" customFormat="1" ht="15" x14ac:dyDescent="0.25">
      <c r="B271" s="764" t="s">
        <v>156</v>
      </c>
      <c r="C271" s="764"/>
      <c r="D271" s="764"/>
      <c r="E271" s="764"/>
      <c r="F271" s="764"/>
      <c r="G271" s="765"/>
      <c r="H271" s="95">
        <v>0.89</v>
      </c>
      <c r="I271" s="96">
        <v>0.11</v>
      </c>
      <c r="J271" s="95">
        <v>0.89400000000000002</v>
      </c>
      <c r="K271" s="96">
        <v>0.106</v>
      </c>
      <c r="L271" s="95">
        <v>0.89058039961941005</v>
      </c>
      <c r="M271" s="100">
        <v>0.10941960038058991</v>
      </c>
      <c r="O271" s="497"/>
      <c r="P271" s="497"/>
    </row>
    <row r="272" spans="2:17" s="4" customFormat="1" ht="15" customHeight="1" x14ac:dyDescent="0.25">
      <c r="B272" s="835" t="s">
        <v>197</v>
      </c>
      <c r="C272" s="835"/>
      <c r="D272" s="835"/>
      <c r="E272" s="835"/>
      <c r="F272" s="835"/>
      <c r="G272" s="835"/>
      <c r="H272" s="835"/>
      <c r="I272" s="835"/>
      <c r="J272" s="835"/>
      <c r="K272" s="835"/>
      <c r="L272" s="835"/>
      <c r="M272" s="835"/>
    </row>
    <row r="273" spans="2:17" s="4" customFormat="1" ht="15" x14ac:dyDescent="0.25"/>
    <row r="274" spans="2:17" s="4" customFormat="1" ht="15" customHeight="1" x14ac:dyDescent="0.25">
      <c r="B274" s="895" t="s">
        <v>213</v>
      </c>
      <c r="C274" s="895"/>
      <c r="D274" s="896"/>
      <c r="E274" s="892">
        <v>2021</v>
      </c>
      <c r="F274" s="892"/>
      <c r="G274" s="892"/>
      <c r="H274" s="892">
        <v>2022</v>
      </c>
      <c r="I274" s="892"/>
      <c r="J274" s="892"/>
      <c r="K274" s="892">
        <v>2023</v>
      </c>
      <c r="L274" s="892"/>
      <c r="M274" s="904"/>
    </row>
    <row r="275" spans="2:17" s="4" customFormat="1" ht="15" x14ac:dyDescent="0.25">
      <c r="B275" s="895"/>
      <c r="C275" s="895"/>
      <c r="D275" s="896"/>
      <c r="E275" s="946" t="s">
        <v>174</v>
      </c>
      <c r="F275" s="949" t="s">
        <v>176</v>
      </c>
      <c r="G275" s="943" t="s">
        <v>177</v>
      </c>
      <c r="H275" s="946" t="s">
        <v>174</v>
      </c>
      <c r="I275" s="949" t="s">
        <v>176</v>
      </c>
      <c r="J275" s="943" t="s">
        <v>177</v>
      </c>
      <c r="K275" s="946" t="s">
        <v>174</v>
      </c>
      <c r="L275" s="949" t="s">
        <v>176</v>
      </c>
      <c r="M275" s="952" t="s">
        <v>177</v>
      </c>
    </row>
    <row r="276" spans="2:17" s="4" customFormat="1" ht="15" x14ac:dyDescent="0.25">
      <c r="B276" s="895"/>
      <c r="C276" s="895"/>
      <c r="D276" s="896"/>
      <c r="E276" s="947"/>
      <c r="F276" s="950"/>
      <c r="G276" s="944"/>
      <c r="H276" s="947"/>
      <c r="I276" s="950"/>
      <c r="J276" s="944"/>
      <c r="K276" s="947"/>
      <c r="L276" s="950"/>
      <c r="M276" s="953"/>
    </row>
    <row r="277" spans="2:17" s="4" customFormat="1" ht="15.5" thickBot="1" x14ac:dyDescent="0.3">
      <c r="B277" s="900"/>
      <c r="C277" s="900"/>
      <c r="D277" s="901"/>
      <c r="E277" s="948"/>
      <c r="F277" s="951"/>
      <c r="G277" s="945"/>
      <c r="H277" s="948"/>
      <c r="I277" s="951"/>
      <c r="J277" s="945"/>
      <c r="K277" s="948"/>
      <c r="L277" s="951"/>
      <c r="M277" s="954"/>
    </row>
    <row r="278" spans="2:17" s="4" customFormat="1" ht="15.5" thickTop="1" x14ac:dyDescent="0.25">
      <c r="B278" s="746" t="s">
        <v>180</v>
      </c>
      <c r="C278" s="746"/>
      <c r="D278" s="747"/>
      <c r="E278" s="103">
        <v>0</v>
      </c>
      <c r="F278" s="104">
        <v>0.33300000000000002</v>
      </c>
      <c r="G278" s="107">
        <v>0.66700000000000004</v>
      </c>
      <c r="H278" s="103">
        <v>0</v>
      </c>
      <c r="I278" s="104">
        <v>0</v>
      </c>
      <c r="J278" s="107">
        <v>1</v>
      </c>
      <c r="K278" s="103">
        <v>0</v>
      </c>
      <c r="L278" s="104">
        <v>0</v>
      </c>
      <c r="M278" s="108">
        <v>1</v>
      </c>
      <c r="O278" s="495"/>
      <c r="P278" s="495"/>
      <c r="Q278" s="495"/>
    </row>
    <row r="279" spans="2:17" s="4" customFormat="1" ht="15" x14ac:dyDescent="0.25">
      <c r="B279" s="758" t="s">
        <v>181</v>
      </c>
      <c r="C279" s="758"/>
      <c r="D279" s="759"/>
      <c r="E279" s="93">
        <v>0</v>
      </c>
      <c r="F279" s="105">
        <v>0.497</v>
      </c>
      <c r="G279" s="94">
        <v>0.503</v>
      </c>
      <c r="H279" s="93">
        <v>0</v>
      </c>
      <c r="I279" s="105">
        <v>0.51900000000000002</v>
      </c>
      <c r="J279" s="94">
        <v>0.48099999999999998</v>
      </c>
      <c r="K279" s="93">
        <v>0</v>
      </c>
      <c r="L279" s="105">
        <v>0.53846153846153844</v>
      </c>
      <c r="M279" s="99">
        <v>0.46153846153846156</v>
      </c>
      <c r="O279" s="495"/>
      <c r="P279" s="495"/>
      <c r="Q279" s="495"/>
    </row>
    <row r="280" spans="2:17" s="4" customFormat="1" ht="15" x14ac:dyDescent="0.25">
      <c r="B280" s="758" t="s">
        <v>183</v>
      </c>
      <c r="C280" s="758"/>
      <c r="D280" s="759"/>
      <c r="E280" s="93">
        <v>4.8000000000000001E-2</v>
      </c>
      <c r="F280" s="105">
        <v>0.81</v>
      </c>
      <c r="G280" s="94">
        <v>0.14299999999999999</v>
      </c>
      <c r="H280" s="93">
        <v>0</v>
      </c>
      <c r="I280" s="105">
        <v>0.875</v>
      </c>
      <c r="J280" s="94">
        <v>0.125</v>
      </c>
      <c r="K280" s="93">
        <v>4.3478260869565216E-2</v>
      </c>
      <c r="L280" s="105">
        <v>0.82608695652173914</v>
      </c>
      <c r="M280" s="99">
        <v>0.13043478260869565</v>
      </c>
      <c r="O280" s="495"/>
      <c r="P280" s="495"/>
      <c r="Q280" s="495"/>
    </row>
    <row r="281" spans="2:17" s="4" customFormat="1" ht="15" x14ac:dyDescent="0.25">
      <c r="B281" s="758" t="s">
        <v>193</v>
      </c>
      <c r="C281" s="758"/>
      <c r="D281" s="759"/>
      <c r="E281" s="93">
        <v>3.5999999999999997E-2</v>
      </c>
      <c r="F281" s="105">
        <v>0.67900000000000005</v>
      </c>
      <c r="G281" s="94">
        <v>0.28599999999999998</v>
      </c>
      <c r="H281" s="93">
        <v>3.1E-2</v>
      </c>
      <c r="I281" s="105">
        <v>0.64600000000000002</v>
      </c>
      <c r="J281" s="94">
        <v>0.32300000000000001</v>
      </c>
      <c r="K281" s="93">
        <v>7.4999999999999997E-2</v>
      </c>
      <c r="L281" s="105">
        <v>0.61875000000000002</v>
      </c>
      <c r="M281" s="99">
        <v>0.30625000000000002</v>
      </c>
      <c r="O281" s="495"/>
      <c r="P281" s="495"/>
      <c r="Q281" s="495"/>
    </row>
    <row r="282" spans="2:17" s="4" customFormat="1" ht="15" x14ac:dyDescent="0.25">
      <c r="B282" s="758" t="s">
        <v>184</v>
      </c>
      <c r="C282" s="758"/>
      <c r="D282" s="759"/>
      <c r="E282" s="93">
        <v>0.222</v>
      </c>
      <c r="F282" s="105">
        <v>0.55600000000000005</v>
      </c>
      <c r="G282" s="94">
        <v>0.222</v>
      </c>
      <c r="H282" s="93">
        <v>0.16700000000000001</v>
      </c>
      <c r="I282" s="105">
        <v>0.5</v>
      </c>
      <c r="J282" s="94">
        <v>0.33300000000000002</v>
      </c>
      <c r="K282" s="93">
        <v>0.15384615384615385</v>
      </c>
      <c r="L282" s="105">
        <v>0.53846153846153844</v>
      </c>
      <c r="M282" s="99">
        <v>0.30769230769230771</v>
      </c>
      <c r="O282" s="495"/>
      <c r="P282" s="495"/>
      <c r="Q282" s="495"/>
    </row>
    <row r="283" spans="2:17" s="4" customFormat="1" ht="15" x14ac:dyDescent="0.25">
      <c r="B283" s="758" t="s">
        <v>185</v>
      </c>
      <c r="C283" s="758"/>
      <c r="D283" s="759"/>
      <c r="E283" s="93">
        <v>0</v>
      </c>
      <c r="F283" s="105">
        <v>0.65</v>
      </c>
      <c r="G283" s="94">
        <v>0.35</v>
      </c>
      <c r="H283" s="93">
        <v>0.154</v>
      </c>
      <c r="I283" s="105">
        <v>0.57699999999999996</v>
      </c>
      <c r="J283" s="94">
        <v>0.26900000000000002</v>
      </c>
      <c r="K283" s="93">
        <v>7.1428571428571425E-2</v>
      </c>
      <c r="L283" s="105">
        <v>0.6428571428571429</v>
      </c>
      <c r="M283" s="99">
        <v>0.2857142857142857</v>
      </c>
      <c r="O283" s="495"/>
      <c r="P283" s="495"/>
      <c r="Q283" s="495"/>
    </row>
    <row r="284" spans="2:17" s="4" customFormat="1" ht="15" x14ac:dyDescent="0.25">
      <c r="B284" s="758" t="s">
        <v>186</v>
      </c>
      <c r="C284" s="758"/>
      <c r="D284" s="759"/>
      <c r="E284" s="93">
        <v>0.18099999999999999</v>
      </c>
      <c r="F284" s="105">
        <v>0.45200000000000001</v>
      </c>
      <c r="G284" s="94">
        <v>0.36699999999999999</v>
      </c>
      <c r="H284" s="93">
        <v>0.188</v>
      </c>
      <c r="I284" s="105">
        <v>0.47799999999999998</v>
      </c>
      <c r="J284" s="94">
        <v>0.33400000000000002</v>
      </c>
      <c r="K284" s="93">
        <v>0.19095477386934673</v>
      </c>
      <c r="L284" s="105">
        <v>0.47906197654941374</v>
      </c>
      <c r="M284" s="99">
        <v>0.32998324958123953</v>
      </c>
      <c r="O284" s="495"/>
      <c r="P284" s="495"/>
      <c r="Q284" s="495"/>
    </row>
    <row r="285" spans="2:17" s="4" customFormat="1" ht="15" x14ac:dyDescent="0.25">
      <c r="B285" s="758" t="s">
        <v>189</v>
      </c>
      <c r="C285" s="758"/>
      <c r="D285" s="759"/>
      <c r="E285" s="93">
        <v>1</v>
      </c>
      <c r="F285" s="105">
        <v>0</v>
      </c>
      <c r="G285" s="94">
        <v>0</v>
      </c>
      <c r="H285" s="93">
        <v>1</v>
      </c>
      <c r="I285" s="105">
        <v>0</v>
      </c>
      <c r="J285" s="94">
        <v>0</v>
      </c>
      <c r="K285" s="93">
        <v>1</v>
      </c>
      <c r="L285" s="105">
        <v>0</v>
      </c>
      <c r="M285" s="99">
        <v>0</v>
      </c>
      <c r="O285" s="495"/>
      <c r="P285" s="495"/>
      <c r="Q285" s="495"/>
    </row>
    <row r="286" spans="2:17" s="4" customFormat="1" ht="15" x14ac:dyDescent="0.25">
      <c r="B286" s="764" t="s">
        <v>156</v>
      </c>
      <c r="C286" s="764"/>
      <c r="D286" s="765"/>
      <c r="E286" s="95">
        <v>0.156</v>
      </c>
      <c r="F286" s="106">
        <v>0.48599999999999999</v>
      </c>
      <c r="G286" s="96">
        <v>0.35799999999999998</v>
      </c>
      <c r="H286" s="95">
        <v>0.161</v>
      </c>
      <c r="I286" s="106">
        <v>0.5</v>
      </c>
      <c r="J286" s="96">
        <v>0.33900000000000002</v>
      </c>
      <c r="K286" s="95">
        <v>0.16745956232159848</v>
      </c>
      <c r="L286" s="106">
        <v>0.50142721217887731</v>
      </c>
      <c r="M286" s="100">
        <v>0.33111322549952427</v>
      </c>
      <c r="O286" s="495"/>
      <c r="P286" s="495"/>
      <c r="Q286" s="495"/>
    </row>
    <row r="287" spans="2:17" s="4" customFormat="1" ht="15" x14ac:dyDescent="0.25">
      <c r="B287" s="915" t="s">
        <v>197</v>
      </c>
      <c r="C287" s="915"/>
      <c r="D287" s="915"/>
      <c r="E287" s="915"/>
      <c r="F287" s="915"/>
      <c r="G287" s="915"/>
      <c r="H287" s="915"/>
      <c r="I287" s="915"/>
      <c r="J287" s="915"/>
      <c r="K287" s="915"/>
      <c r="L287" s="915"/>
      <c r="M287" s="915"/>
    </row>
    <row r="288" spans="2:17" s="4" customFormat="1" ht="15" x14ac:dyDescent="0.25"/>
    <row r="289" spans="1:16" s="4" customFormat="1" ht="15" x14ac:dyDescent="0.25"/>
    <row r="290" spans="1:16" s="4" customFormat="1" ht="15" x14ac:dyDescent="0.25">
      <c r="A290" s="7"/>
      <c r="B290" s="7" t="s">
        <v>23</v>
      </c>
      <c r="C290" s="7"/>
      <c r="D290" s="7"/>
      <c r="E290" s="7"/>
      <c r="F290" s="7"/>
      <c r="G290" s="7"/>
      <c r="H290" s="7"/>
      <c r="I290" s="7"/>
      <c r="J290" s="7"/>
      <c r="K290" s="7"/>
      <c r="L290" s="7"/>
      <c r="M290" s="7"/>
    </row>
    <row r="291" spans="1:16" s="4" customFormat="1" ht="15" x14ac:dyDescent="0.25"/>
    <row r="292" spans="1:16" s="4" customFormat="1" ht="15" customHeight="1" x14ac:dyDescent="0.25">
      <c r="B292" s="895" t="s">
        <v>214</v>
      </c>
      <c r="C292" s="895"/>
      <c r="D292" s="895"/>
      <c r="E292" s="895"/>
      <c r="F292" s="895"/>
      <c r="G292" s="896"/>
      <c r="H292" s="904" t="s">
        <v>199</v>
      </c>
      <c r="I292" s="905"/>
      <c r="J292" s="912"/>
      <c r="K292" s="904" t="s">
        <v>198</v>
      </c>
      <c r="L292" s="905"/>
      <c r="M292" s="905"/>
    </row>
    <row r="293" spans="1:16" s="4" customFormat="1" ht="15.5" thickBot="1" x14ac:dyDescent="0.3">
      <c r="B293" s="900"/>
      <c r="C293" s="900"/>
      <c r="D293" s="900"/>
      <c r="E293" s="900"/>
      <c r="F293" s="900"/>
      <c r="G293" s="901"/>
      <c r="H293" s="121">
        <v>2021</v>
      </c>
      <c r="I293" s="124">
        <v>2022</v>
      </c>
      <c r="J293" s="123">
        <v>2023</v>
      </c>
      <c r="K293" s="121">
        <v>2021</v>
      </c>
      <c r="L293" s="124">
        <v>2022</v>
      </c>
      <c r="M293" s="123">
        <v>2023</v>
      </c>
    </row>
    <row r="294" spans="1:16" s="4" customFormat="1" ht="15.5" thickTop="1" x14ac:dyDescent="0.25">
      <c r="B294" s="746" t="s">
        <v>760</v>
      </c>
      <c r="C294" s="746"/>
      <c r="D294" s="746"/>
      <c r="E294" s="746"/>
      <c r="F294" s="746"/>
      <c r="G294" s="747"/>
      <c r="H294" s="103">
        <v>0.80200000000000005</v>
      </c>
      <c r="I294" s="563">
        <v>0.80400000000000005</v>
      </c>
      <c r="J294" s="564">
        <v>0.93143766863393607</v>
      </c>
      <c r="K294" s="565" t="s">
        <v>196</v>
      </c>
      <c r="L294" s="563" t="s">
        <v>196</v>
      </c>
      <c r="M294" s="566" t="s">
        <v>196</v>
      </c>
      <c r="O294" s="497"/>
    </row>
    <row r="295" spans="1:16" s="4" customFormat="1" ht="15" x14ac:dyDescent="0.25">
      <c r="B295" s="758" t="s">
        <v>774</v>
      </c>
      <c r="C295" s="758"/>
      <c r="D295" s="758"/>
      <c r="E295" s="758"/>
      <c r="F295" s="758"/>
      <c r="G295" s="759"/>
      <c r="H295" s="93">
        <v>1.397</v>
      </c>
      <c r="I295" s="535">
        <v>1.357</v>
      </c>
      <c r="J295" s="536">
        <v>1.3336995525924276</v>
      </c>
      <c r="K295" s="534">
        <v>0.95299999999999996</v>
      </c>
      <c r="L295" s="535">
        <v>1.2749999999999999</v>
      </c>
      <c r="M295" s="537">
        <v>1.0036803418391176</v>
      </c>
      <c r="O295" s="495"/>
      <c r="P295" s="495"/>
    </row>
    <row r="296" spans="1:16" s="4" customFormat="1" ht="15" x14ac:dyDescent="0.25">
      <c r="B296" s="758" t="s">
        <v>182</v>
      </c>
      <c r="C296" s="758"/>
      <c r="D296" s="758"/>
      <c r="E296" s="758"/>
      <c r="F296" s="758"/>
      <c r="G296" s="759"/>
      <c r="H296" s="93">
        <v>0.93400000000000005</v>
      </c>
      <c r="I296" s="535">
        <v>0.88600000000000001</v>
      </c>
      <c r="J296" s="536">
        <v>0.93989711335241266</v>
      </c>
      <c r="K296" s="534">
        <v>1.171</v>
      </c>
      <c r="L296" s="535">
        <v>1.03</v>
      </c>
      <c r="M296" s="537">
        <v>1.026652149203005</v>
      </c>
      <c r="O296" s="495"/>
      <c r="P296" s="495"/>
    </row>
    <row r="297" spans="1:16" s="4" customFormat="1" ht="15" x14ac:dyDescent="0.25">
      <c r="B297" s="758" t="s">
        <v>183</v>
      </c>
      <c r="C297" s="758"/>
      <c r="D297" s="758"/>
      <c r="E297" s="758"/>
      <c r="F297" s="758"/>
      <c r="G297" s="759"/>
      <c r="H297" s="93">
        <v>0.95899999999999996</v>
      </c>
      <c r="I297" s="535">
        <v>0.95899999999999996</v>
      </c>
      <c r="J297" s="536">
        <v>0.94846322874180455</v>
      </c>
      <c r="K297" s="534">
        <v>1.2310000000000001</v>
      </c>
      <c r="L297" s="535" t="s">
        <v>196</v>
      </c>
      <c r="M297" s="537">
        <v>0</v>
      </c>
      <c r="O297" s="495"/>
      <c r="P297" s="495"/>
    </row>
    <row r="298" spans="1:16" s="4" customFormat="1" ht="15" x14ac:dyDescent="0.25">
      <c r="B298" s="758" t="s">
        <v>193</v>
      </c>
      <c r="C298" s="758"/>
      <c r="D298" s="758"/>
      <c r="E298" s="758"/>
      <c r="F298" s="758"/>
      <c r="G298" s="759"/>
      <c r="H298" s="93">
        <v>0.98699999999999999</v>
      </c>
      <c r="I298" s="535">
        <v>0.94199999999999995</v>
      </c>
      <c r="J298" s="536">
        <v>0.93850214905214924</v>
      </c>
      <c r="K298" s="534">
        <v>0.86899999999999999</v>
      </c>
      <c r="L298" s="535">
        <v>1.008</v>
      </c>
      <c r="M298" s="537">
        <v>0.97839377850916465</v>
      </c>
      <c r="O298" s="495"/>
      <c r="P298" s="495"/>
    </row>
    <row r="299" spans="1:16" s="4" customFormat="1" ht="15" x14ac:dyDescent="0.25">
      <c r="B299" s="758" t="s">
        <v>184</v>
      </c>
      <c r="C299" s="758"/>
      <c r="D299" s="758"/>
      <c r="E299" s="758"/>
      <c r="F299" s="758"/>
      <c r="G299" s="759"/>
      <c r="H299" s="93">
        <v>0.84499999999999997</v>
      </c>
      <c r="I299" s="535">
        <v>0.89900000000000002</v>
      </c>
      <c r="J299" s="536">
        <v>0.8949913042915848</v>
      </c>
      <c r="K299" s="534">
        <v>0.63</v>
      </c>
      <c r="L299" s="535">
        <v>0.71899999999999997</v>
      </c>
      <c r="M299" s="537">
        <v>0.7578078092857069</v>
      </c>
      <c r="O299" s="495"/>
      <c r="P299" s="495"/>
    </row>
    <row r="300" spans="1:16" s="4" customFormat="1" ht="15" x14ac:dyDescent="0.25">
      <c r="B300" s="758" t="s">
        <v>185</v>
      </c>
      <c r="C300" s="758"/>
      <c r="D300" s="758"/>
      <c r="E300" s="758"/>
      <c r="F300" s="758"/>
      <c r="G300" s="759"/>
      <c r="H300" s="93">
        <v>0.94399999999999995</v>
      </c>
      <c r="I300" s="535">
        <v>0.92100000000000004</v>
      </c>
      <c r="J300" s="536">
        <v>0.91489744099611925</v>
      </c>
      <c r="K300" s="534">
        <v>0.85399999999999998</v>
      </c>
      <c r="L300" s="535">
        <v>0.86299999999999999</v>
      </c>
      <c r="M300" s="537">
        <v>0.81510145088392427</v>
      </c>
      <c r="O300" s="495"/>
      <c r="P300" s="495"/>
    </row>
    <row r="301" spans="1:16" s="4" customFormat="1" ht="15" x14ac:dyDescent="0.25">
      <c r="B301" s="758" t="s">
        <v>186</v>
      </c>
      <c r="C301" s="758"/>
      <c r="D301" s="758"/>
      <c r="E301" s="758"/>
      <c r="F301" s="758"/>
      <c r="G301" s="759"/>
      <c r="H301" s="93">
        <v>0.84699999999999998</v>
      </c>
      <c r="I301" s="535">
        <v>0.86899999999999999</v>
      </c>
      <c r="J301" s="536">
        <v>0.86561138676004568</v>
      </c>
      <c r="K301" s="534">
        <v>0.745</v>
      </c>
      <c r="L301" s="535">
        <v>0.76500000000000001</v>
      </c>
      <c r="M301" s="537">
        <v>0.73830578166398808</v>
      </c>
      <c r="O301" s="495"/>
      <c r="P301" s="495"/>
    </row>
    <row r="302" spans="1:16" s="4" customFormat="1" ht="15" x14ac:dyDescent="0.25">
      <c r="B302" s="758" t="s">
        <v>188</v>
      </c>
      <c r="C302" s="758"/>
      <c r="D302" s="758"/>
      <c r="E302" s="758"/>
      <c r="F302" s="758"/>
      <c r="G302" s="759"/>
      <c r="H302" s="93">
        <v>1</v>
      </c>
      <c r="I302" s="535">
        <v>1</v>
      </c>
      <c r="J302" s="536">
        <v>1</v>
      </c>
      <c r="K302" s="534" t="s">
        <v>196</v>
      </c>
      <c r="L302" s="535" t="s">
        <v>196</v>
      </c>
      <c r="M302" s="537" t="s">
        <v>196</v>
      </c>
      <c r="O302" s="495"/>
      <c r="P302" s="495"/>
    </row>
    <row r="303" spans="1:16" s="4" customFormat="1" ht="15" x14ac:dyDescent="0.25">
      <c r="B303" s="758" t="s">
        <v>767</v>
      </c>
      <c r="C303" s="758"/>
      <c r="D303" s="758"/>
      <c r="E303" s="758"/>
      <c r="F303" s="758"/>
      <c r="G303" s="759"/>
      <c r="H303" s="93">
        <v>0.97499999999999998</v>
      </c>
      <c r="I303" s="535">
        <v>0.999</v>
      </c>
      <c r="J303" s="536">
        <v>0.86637380903055383</v>
      </c>
      <c r="K303" s="534">
        <v>1.0940000000000001</v>
      </c>
      <c r="L303" s="535">
        <v>0.80900000000000005</v>
      </c>
      <c r="M303" s="537">
        <v>1.1747608649714727</v>
      </c>
      <c r="O303" s="495"/>
      <c r="P303" s="495"/>
    </row>
    <row r="304" spans="1:16" s="4" customFormat="1" ht="15" x14ac:dyDescent="0.25">
      <c r="B304" s="758" t="s">
        <v>195</v>
      </c>
      <c r="C304" s="758"/>
      <c r="D304" s="758"/>
      <c r="E304" s="758"/>
      <c r="F304" s="758"/>
      <c r="G304" s="759"/>
      <c r="H304" s="101" t="s">
        <v>196</v>
      </c>
      <c r="I304" s="109">
        <v>1</v>
      </c>
      <c r="J304" s="102">
        <v>1</v>
      </c>
      <c r="K304" s="101" t="s">
        <v>196</v>
      </c>
      <c r="L304" s="109" t="s">
        <v>196</v>
      </c>
      <c r="M304" s="116" t="s">
        <v>196</v>
      </c>
      <c r="O304" s="495"/>
      <c r="P304" s="495"/>
    </row>
    <row r="305" spans="2:16" s="4" customFormat="1" ht="15" x14ac:dyDescent="0.25">
      <c r="B305" s="764" t="s">
        <v>200</v>
      </c>
      <c r="C305" s="764"/>
      <c r="D305" s="764"/>
      <c r="E305" s="764"/>
      <c r="F305" s="764"/>
      <c r="G305" s="765"/>
      <c r="H305" s="95">
        <v>1.0920000000000001</v>
      </c>
      <c r="I305" s="112">
        <v>1.0369999999999999</v>
      </c>
      <c r="J305" s="113">
        <v>1.0193183498059426</v>
      </c>
      <c r="K305" s="117">
        <v>0.68700000000000006</v>
      </c>
      <c r="L305" s="112">
        <v>0.74299999999999999</v>
      </c>
      <c r="M305" s="118">
        <v>0.67301137527735289</v>
      </c>
      <c r="O305" s="495"/>
      <c r="P305" s="495"/>
    </row>
    <row r="306" spans="2:16" s="4" customFormat="1" ht="15" customHeight="1" x14ac:dyDescent="0.25">
      <c r="B306" s="768" t="s">
        <v>915</v>
      </c>
      <c r="C306" s="768"/>
      <c r="D306" s="768"/>
      <c r="E306" s="768"/>
      <c r="F306" s="768"/>
      <c r="G306" s="768"/>
      <c r="H306" s="768"/>
      <c r="I306" s="768"/>
      <c r="J306" s="768"/>
      <c r="K306" s="768"/>
      <c r="L306" s="768"/>
      <c r="M306" s="768"/>
    </row>
    <row r="307" spans="2:16" s="4" customFormat="1" ht="15" customHeight="1" x14ac:dyDescent="0.25">
      <c r="B307" s="769"/>
      <c r="C307" s="769"/>
      <c r="D307" s="769"/>
      <c r="E307" s="769"/>
      <c r="F307" s="769"/>
      <c r="G307" s="769"/>
      <c r="H307" s="769"/>
      <c r="I307" s="769"/>
      <c r="J307" s="769"/>
      <c r="K307" s="769"/>
      <c r="L307" s="769"/>
      <c r="M307" s="769"/>
    </row>
    <row r="308" spans="2:16" s="4" customFormat="1" ht="15" customHeight="1" x14ac:dyDescent="0.25">
      <c r="B308" s="769"/>
      <c r="C308" s="769"/>
      <c r="D308" s="769"/>
      <c r="E308" s="769"/>
      <c r="F308" s="769"/>
      <c r="G308" s="769"/>
      <c r="H308" s="769"/>
      <c r="I308" s="769"/>
      <c r="J308" s="769"/>
      <c r="K308" s="769"/>
      <c r="L308" s="769"/>
      <c r="M308" s="769"/>
    </row>
    <row r="309" spans="2:16" s="4" customFormat="1" ht="15" customHeight="1" x14ac:dyDescent="0.25">
      <c r="B309" s="769"/>
      <c r="C309" s="769"/>
      <c r="D309" s="769"/>
      <c r="E309" s="769"/>
      <c r="F309" s="769"/>
      <c r="G309" s="769"/>
      <c r="H309" s="769"/>
      <c r="I309" s="769"/>
      <c r="J309" s="769"/>
      <c r="K309" s="769"/>
      <c r="L309" s="769"/>
      <c r="M309" s="769"/>
    </row>
    <row r="310" spans="2:16" s="4" customFormat="1" ht="15" x14ac:dyDescent="0.25">
      <c r="B310" s="769"/>
      <c r="C310" s="769"/>
      <c r="D310" s="769"/>
      <c r="E310" s="769"/>
      <c r="F310" s="769"/>
      <c r="G310" s="769"/>
      <c r="H310" s="769"/>
      <c r="I310" s="769"/>
      <c r="J310" s="769"/>
      <c r="K310" s="769"/>
      <c r="L310" s="769"/>
      <c r="M310" s="769"/>
    </row>
    <row r="311" spans="2:16" s="4" customFormat="1" ht="15" x14ac:dyDescent="0.25">
      <c r="B311" s="770"/>
      <c r="C311" s="770"/>
      <c r="D311" s="770"/>
      <c r="E311" s="770"/>
      <c r="F311" s="770"/>
      <c r="G311" s="770"/>
      <c r="H311" s="770"/>
      <c r="I311" s="770"/>
      <c r="J311" s="770"/>
      <c r="K311" s="770"/>
      <c r="L311" s="770"/>
      <c r="M311" s="770"/>
    </row>
    <row r="312" spans="2:16" s="4" customFormat="1" ht="15" x14ac:dyDescent="0.25"/>
    <row r="313" spans="2:16" s="4" customFormat="1" ht="15" customHeight="1" x14ac:dyDescent="0.25">
      <c r="B313" s="895" t="s">
        <v>215</v>
      </c>
      <c r="C313" s="895"/>
      <c r="D313" s="895"/>
      <c r="E313" s="895"/>
      <c r="F313" s="895"/>
      <c r="G313" s="896"/>
      <c r="H313" s="904" t="s">
        <v>216</v>
      </c>
      <c r="I313" s="905"/>
      <c r="J313" s="912"/>
      <c r="K313" s="904" t="s">
        <v>217</v>
      </c>
      <c r="L313" s="905"/>
      <c r="M313" s="905"/>
    </row>
    <row r="314" spans="2:16" s="4" customFormat="1" ht="15.5" thickBot="1" x14ac:dyDescent="0.3">
      <c r="B314" s="900"/>
      <c r="C314" s="900"/>
      <c r="D314" s="900"/>
      <c r="E314" s="900"/>
      <c r="F314" s="900"/>
      <c r="G314" s="901"/>
      <c r="H314" s="121">
        <v>2021</v>
      </c>
      <c r="I314" s="124">
        <v>2022</v>
      </c>
      <c r="J314" s="123">
        <v>2023</v>
      </c>
      <c r="K314" s="121">
        <v>2021</v>
      </c>
      <c r="L314" s="124">
        <v>2022</v>
      </c>
      <c r="M314" s="123">
        <v>2023</v>
      </c>
    </row>
    <row r="315" spans="2:16" s="4" customFormat="1" ht="15.5" thickTop="1" x14ac:dyDescent="0.25">
      <c r="B315" s="758" t="s">
        <v>180</v>
      </c>
      <c r="C315" s="758"/>
      <c r="D315" s="758"/>
      <c r="E315" s="758"/>
      <c r="F315" s="758"/>
      <c r="G315" s="759"/>
      <c r="H315" s="937">
        <v>0.82099999999999995</v>
      </c>
      <c r="I315" s="939">
        <v>1.5</v>
      </c>
      <c r="J315" s="941">
        <v>1.3626</v>
      </c>
      <c r="K315" s="114">
        <v>1</v>
      </c>
      <c r="L315" s="110">
        <v>1</v>
      </c>
      <c r="M315" s="115">
        <v>1</v>
      </c>
      <c r="O315" s="497"/>
    </row>
    <row r="316" spans="2:16" s="4" customFormat="1" ht="15" x14ac:dyDescent="0.25">
      <c r="B316" s="758" t="s">
        <v>181</v>
      </c>
      <c r="C316" s="758"/>
      <c r="D316" s="758"/>
      <c r="E316" s="758"/>
      <c r="F316" s="758"/>
      <c r="G316" s="759"/>
      <c r="H316" s="938"/>
      <c r="I316" s="940"/>
      <c r="J316" s="942"/>
      <c r="K316" s="101">
        <v>1</v>
      </c>
      <c r="L316" s="109">
        <v>1</v>
      </c>
      <c r="M316" s="116">
        <v>1</v>
      </c>
      <c r="O316" s="495"/>
      <c r="P316" s="495"/>
    </row>
    <row r="317" spans="2:16" s="4" customFormat="1" ht="15" x14ac:dyDescent="0.25">
      <c r="B317" s="758" t="s">
        <v>183</v>
      </c>
      <c r="C317" s="758"/>
      <c r="D317" s="758"/>
      <c r="E317" s="758"/>
      <c r="F317" s="758"/>
      <c r="G317" s="759"/>
      <c r="H317" s="101">
        <v>1.0569999999999999</v>
      </c>
      <c r="I317" s="109">
        <v>0.94</v>
      </c>
      <c r="J317" s="102">
        <v>1.1100000000000001</v>
      </c>
      <c r="K317" s="101">
        <v>1</v>
      </c>
      <c r="L317" s="109">
        <v>1</v>
      </c>
      <c r="M317" s="116">
        <v>1</v>
      </c>
      <c r="O317" s="495"/>
      <c r="P317" s="495"/>
    </row>
    <row r="318" spans="2:16" s="4" customFormat="1" ht="15" x14ac:dyDescent="0.25">
      <c r="B318" s="758" t="s">
        <v>193</v>
      </c>
      <c r="C318" s="758"/>
      <c r="D318" s="758"/>
      <c r="E318" s="758"/>
      <c r="F318" s="758"/>
      <c r="G318" s="759"/>
      <c r="H318" s="101" t="s">
        <v>196</v>
      </c>
      <c r="I318" s="109" t="s">
        <v>196</v>
      </c>
      <c r="J318" s="102" t="s">
        <v>196</v>
      </c>
      <c r="K318" s="101">
        <v>1</v>
      </c>
      <c r="L318" s="109">
        <v>1</v>
      </c>
      <c r="M318" s="116">
        <v>1</v>
      </c>
      <c r="O318" s="495"/>
      <c r="P318" s="495"/>
    </row>
    <row r="319" spans="2:16" s="4" customFormat="1" ht="15" x14ac:dyDescent="0.25">
      <c r="B319" s="758" t="s">
        <v>184</v>
      </c>
      <c r="C319" s="758"/>
      <c r="D319" s="758"/>
      <c r="E319" s="758"/>
      <c r="F319" s="758"/>
      <c r="G319" s="759"/>
      <c r="H319" s="101">
        <v>0.99099999999999999</v>
      </c>
      <c r="I319" s="109" t="s">
        <v>196</v>
      </c>
      <c r="J319" s="102" t="s">
        <v>196</v>
      </c>
      <c r="K319" s="101">
        <v>1</v>
      </c>
      <c r="L319" s="109">
        <v>1</v>
      </c>
      <c r="M319" s="116">
        <v>1</v>
      </c>
      <c r="O319" s="495"/>
      <c r="P319" s="495"/>
    </row>
    <row r="320" spans="2:16" s="4" customFormat="1" ht="15" x14ac:dyDescent="0.25">
      <c r="B320" s="758" t="s">
        <v>185</v>
      </c>
      <c r="C320" s="758"/>
      <c r="D320" s="758"/>
      <c r="E320" s="758"/>
      <c r="F320" s="758"/>
      <c r="G320" s="759"/>
      <c r="H320" s="101">
        <v>1.214</v>
      </c>
      <c r="I320" s="109">
        <v>1.1100000000000001</v>
      </c>
      <c r="J320" s="102">
        <v>1.073</v>
      </c>
      <c r="K320" s="101">
        <v>1</v>
      </c>
      <c r="L320" s="109">
        <v>1</v>
      </c>
      <c r="M320" s="116">
        <v>1</v>
      </c>
      <c r="O320" s="495"/>
      <c r="P320" s="495"/>
    </row>
    <row r="321" spans="1:16" s="4" customFormat="1" ht="15" x14ac:dyDescent="0.25">
      <c r="B321" s="758" t="s">
        <v>186</v>
      </c>
      <c r="C321" s="758"/>
      <c r="D321" s="758"/>
      <c r="E321" s="758"/>
      <c r="F321" s="758"/>
      <c r="G321" s="759"/>
      <c r="H321" s="101" t="s">
        <v>196</v>
      </c>
      <c r="I321" s="109" t="s">
        <v>196</v>
      </c>
      <c r="J321" s="102" t="s">
        <v>196</v>
      </c>
      <c r="K321" s="101">
        <v>1</v>
      </c>
      <c r="L321" s="109">
        <v>1</v>
      </c>
      <c r="M321" s="116">
        <v>1</v>
      </c>
      <c r="O321" s="495"/>
      <c r="P321" s="495"/>
    </row>
    <row r="322" spans="1:16" s="4" customFormat="1" ht="15" x14ac:dyDescent="0.25">
      <c r="B322" s="788" t="s">
        <v>156</v>
      </c>
      <c r="C322" s="788"/>
      <c r="D322" s="788"/>
      <c r="E322" s="788"/>
      <c r="F322" s="788"/>
      <c r="G322" s="789"/>
      <c r="H322" s="117">
        <v>0.58099999999999996</v>
      </c>
      <c r="I322" s="112" t="s">
        <v>165</v>
      </c>
      <c r="J322" s="113" t="s">
        <v>165</v>
      </c>
      <c r="K322" s="117">
        <v>1</v>
      </c>
      <c r="L322" s="112">
        <v>1</v>
      </c>
      <c r="M322" s="118">
        <v>1</v>
      </c>
      <c r="O322" s="495"/>
      <c r="P322" s="495"/>
    </row>
    <row r="323" spans="1:16" s="4" customFormat="1" ht="15" customHeight="1" x14ac:dyDescent="0.25">
      <c r="B323" s="768" t="s">
        <v>201</v>
      </c>
      <c r="C323" s="768"/>
      <c r="D323" s="768"/>
      <c r="E323" s="768"/>
      <c r="F323" s="768"/>
      <c r="G323" s="768"/>
      <c r="H323" s="768"/>
      <c r="I323" s="768"/>
      <c r="J323" s="768"/>
      <c r="K323" s="768"/>
      <c r="L323" s="768"/>
      <c r="M323" s="768"/>
      <c r="O323" s="495"/>
      <c r="P323" s="495"/>
    </row>
    <row r="324" spans="1:16" s="4" customFormat="1" ht="15" x14ac:dyDescent="0.25">
      <c r="B324" s="769"/>
      <c r="C324" s="769"/>
      <c r="D324" s="769"/>
      <c r="E324" s="769"/>
      <c r="F324" s="769"/>
      <c r="G324" s="769"/>
      <c r="H324" s="769"/>
      <c r="I324" s="769"/>
      <c r="J324" s="769"/>
      <c r="K324" s="769"/>
      <c r="L324" s="769"/>
      <c r="M324" s="769"/>
      <c r="O324" s="495"/>
      <c r="P324" s="495"/>
    </row>
    <row r="325" spans="1:16" s="4" customFormat="1" ht="15" x14ac:dyDescent="0.25">
      <c r="B325" s="770"/>
      <c r="C325" s="770"/>
      <c r="D325" s="770"/>
      <c r="E325" s="770"/>
      <c r="F325" s="770"/>
      <c r="G325" s="770"/>
      <c r="H325" s="770"/>
      <c r="I325" s="770"/>
      <c r="J325" s="770"/>
      <c r="K325" s="770"/>
      <c r="L325" s="770"/>
      <c r="M325" s="770"/>
      <c r="O325" s="495"/>
      <c r="P325" s="495"/>
    </row>
    <row r="326" spans="1:16" s="4" customFormat="1" ht="15" x14ac:dyDescent="0.25">
      <c r="O326" s="495"/>
      <c r="P326" s="495"/>
    </row>
    <row r="327" spans="1:16" s="4" customFormat="1" ht="15" x14ac:dyDescent="0.25"/>
    <row r="328" spans="1:16" s="4" customFormat="1" ht="15" x14ac:dyDescent="0.25"/>
    <row r="329" spans="1:16" s="4" customFormat="1" ht="15" x14ac:dyDescent="0.25"/>
    <row r="330" spans="1:16" s="154" customFormat="1" ht="24.5" x14ac:dyDescent="0.25">
      <c r="B330" s="8" t="s">
        <v>29</v>
      </c>
    </row>
    <row r="331" spans="1:16" s="4" customFormat="1" ht="15" x14ac:dyDescent="0.25"/>
    <row r="332" spans="1:16" s="4" customFormat="1" ht="15" x14ac:dyDescent="0.25"/>
    <row r="333" spans="1:16" s="4" customFormat="1" ht="15" x14ac:dyDescent="0.25">
      <c r="A333" s="7"/>
      <c r="B333" s="7" t="s">
        <v>30</v>
      </c>
      <c r="C333" s="7"/>
      <c r="D333" s="7"/>
      <c r="E333" s="7"/>
      <c r="F333" s="7"/>
      <c r="G333" s="7"/>
      <c r="H333" s="7"/>
      <c r="I333" s="7"/>
      <c r="J333" s="7"/>
      <c r="K333" s="7"/>
      <c r="L333" s="7"/>
      <c r="M333" s="7"/>
    </row>
    <row r="334" spans="1:16" s="4" customFormat="1" ht="15" x14ac:dyDescent="0.25"/>
    <row r="335" spans="1:16" s="4" customFormat="1" ht="15" customHeight="1" x14ac:dyDescent="0.25">
      <c r="B335" s="895" t="s">
        <v>220</v>
      </c>
      <c r="C335" s="895"/>
      <c r="D335" s="896"/>
      <c r="E335" s="892">
        <v>2021</v>
      </c>
      <c r="F335" s="892"/>
      <c r="G335" s="892"/>
      <c r="H335" s="892">
        <v>2022</v>
      </c>
      <c r="I335" s="892"/>
      <c r="J335" s="892"/>
      <c r="K335" s="892">
        <v>2023</v>
      </c>
      <c r="L335" s="892"/>
      <c r="M335" s="904"/>
    </row>
    <row r="336" spans="1:16" s="4" customFormat="1" ht="27.75" customHeight="1" thickBot="1" x14ac:dyDescent="0.3">
      <c r="B336" s="900"/>
      <c r="C336" s="900"/>
      <c r="D336" s="901"/>
      <c r="E336" s="440" t="s">
        <v>218</v>
      </c>
      <c r="F336" s="456" t="s">
        <v>219</v>
      </c>
      <c r="G336" s="441" t="s">
        <v>200</v>
      </c>
      <c r="H336" s="440" t="s">
        <v>218</v>
      </c>
      <c r="I336" s="456" t="s">
        <v>219</v>
      </c>
      <c r="J336" s="441" t="s">
        <v>200</v>
      </c>
      <c r="K336" s="440" t="s">
        <v>218</v>
      </c>
      <c r="L336" s="456" t="s">
        <v>219</v>
      </c>
      <c r="M336" s="442" t="s">
        <v>200</v>
      </c>
    </row>
    <row r="337" spans="2:17" s="4" customFormat="1" ht="15.75" customHeight="1" thickTop="1" x14ac:dyDescent="0.25">
      <c r="B337" s="746" t="s">
        <v>221</v>
      </c>
      <c r="C337" s="746"/>
      <c r="D337" s="747"/>
      <c r="E337" s="401">
        <v>22667592</v>
      </c>
      <c r="F337" s="457">
        <v>14984843</v>
      </c>
      <c r="G337" s="455">
        <v>37652435</v>
      </c>
      <c r="H337" s="401">
        <v>23128607</v>
      </c>
      <c r="I337" s="457">
        <v>17310062</v>
      </c>
      <c r="J337" s="455">
        <v>40438669</v>
      </c>
      <c r="K337" s="401">
        <v>22549546</v>
      </c>
      <c r="L337" s="457">
        <v>22001402</v>
      </c>
      <c r="M337" s="506">
        <v>44550948</v>
      </c>
      <c r="O337" s="495"/>
      <c r="P337" s="495"/>
      <c r="Q337" s="495"/>
    </row>
    <row r="338" spans="2:17" s="4" customFormat="1" ht="15" customHeight="1" x14ac:dyDescent="0.25">
      <c r="B338" s="771" t="s">
        <v>222</v>
      </c>
      <c r="C338" s="771"/>
      <c r="D338" s="772"/>
      <c r="E338" s="773">
        <v>63</v>
      </c>
      <c r="F338" s="774">
        <v>33</v>
      </c>
      <c r="G338" s="775">
        <v>96</v>
      </c>
      <c r="H338" s="773">
        <v>47</v>
      </c>
      <c r="I338" s="774">
        <v>33</v>
      </c>
      <c r="J338" s="775">
        <v>80</v>
      </c>
      <c r="K338" s="773">
        <v>53</v>
      </c>
      <c r="L338" s="774">
        <v>41</v>
      </c>
      <c r="M338" s="826">
        <v>94</v>
      </c>
      <c r="O338" s="495"/>
      <c r="P338" s="495"/>
      <c r="Q338" s="495"/>
    </row>
    <row r="339" spans="2:17" s="4" customFormat="1" ht="15" x14ac:dyDescent="0.25">
      <c r="B339" s="771"/>
      <c r="C339" s="771"/>
      <c r="D339" s="772"/>
      <c r="E339" s="773"/>
      <c r="F339" s="774"/>
      <c r="G339" s="775"/>
      <c r="H339" s="773"/>
      <c r="I339" s="774"/>
      <c r="J339" s="775"/>
      <c r="K339" s="773"/>
      <c r="L339" s="774"/>
      <c r="M339" s="826"/>
    </row>
    <row r="340" spans="2:17" s="4" customFormat="1" ht="15" customHeight="1" x14ac:dyDescent="0.25">
      <c r="B340" s="771" t="s">
        <v>223</v>
      </c>
      <c r="C340" s="771"/>
      <c r="D340" s="772"/>
      <c r="E340" s="773">
        <v>3</v>
      </c>
      <c r="F340" s="774">
        <v>7</v>
      </c>
      <c r="G340" s="775">
        <v>10</v>
      </c>
      <c r="H340" s="773">
        <v>9</v>
      </c>
      <c r="I340" s="774">
        <v>4</v>
      </c>
      <c r="J340" s="775">
        <v>13</v>
      </c>
      <c r="K340" s="773">
        <v>9</v>
      </c>
      <c r="L340" s="774">
        <v>4</v>
      </c>
      <c r="M340" s="826">
        <v>13</v>
      </c>
      <c r="O340" s="495"/>
      <c r="P340" s="495"/>
      <c r="Q340" s="495"/>
    </row>
    <row r="341" spans="2:17" s="4" customFormat="1" ht="15" x14ac:dyDescent="0.25">
      <c r="B341" s="771"/>
      <c r="C341" s="771"/>
      <c r="D341" s="772"/>
      <c r="E341" s="773"/>
      <c r="F341" s="774"/>
      <c r="G341" s="775"/>
      <c r="H341" s="773"/>
      <c r="I341" s="774"/>
      <c r="J341" s="775"/>
      <c r="K341" s="773"/>
      <c r="L341" s="774"/>
      <c r="M341" s="826"/>
    </row>
    <row r="342" spans="2:17" s="4" customFormat="1" ht="15" customHeight="1" x14ac:dyDescent="0.25">
      <c r="B342" s="758" t="s">
        <v>227</v>
      </c>
      <c r="C342" s="758"/>
      <c r="D342" s="759"/>
      <c r="E342" s="132">
        <v>0</v>
      </c>
      <c r="F342" s="127">
        <v>2</v>
      </c>
      <c r="G342" s="392">
        <v>2</v>
      </c>
      <c r="H342" s="132">
        <v>0</v>
      </c>
      <c r="I342" s="127">
        <v>0</v>
      </c>
      <c r="J342" s="392">
        <v>0</v>
      </c>
      <c r="K342" s="132">
        <v>2</v>
      </c>
      <c r="L342" s="127">
        <v>2</v>
      </c>
      <c r="M342" s="345">
        <v>4</v>
      </c>
      <c r="O342" s="495"/>
      <c r="P342" s="495"/>
      <c r="Q342" s="495"/>
    </row>
    <row r="343" spans="2:17" s="4" customFormat="1" ht="15" customHeight="1" x14ac:dyDescent="0.25">
      <c r="B343" s="771" t="s">
        <v>224</v>
      </c>
      <c r="C343" s="771"/>
      <c r="D343" s="772"/>
      <c r="E343" s="773">
        <v>1258</v>
      </c>
      <c r="F343" s="774">
        <v>13691</v>
      </c>
      <c r="G343" s="775">
        <v>14949</v>
      </c>
      <c r="H343" s="773">
        <v>4792</v>
      </c>
      <c r="I343" s="774">
        <v>1780</v>
      </c>
      <c r="J343" s="775">
        <v>6572</v>
      </c>
      <c r="K343" s="773">
        <v>12956</v>
      </c>
      <c r="L343" s="774">
        <v>13345</v>
      </c>
      <c r="M343" s="826">
        <v>26301</v>
      </c>
      <c r="O343" s="495"/>
      <c r="P343" s="495"/>
      <c r="Q343" s="495"/>
    </row>
    <row r="344" spans="2:17" s="4" customFormat="1" ht="15" x14ac:dyDescent="0.25">
      <c r="B344" s="771"/>
      <c r="C344" s="771"/>
      <c r="D344" s="772"/>
      <c r="E344" s="773"/>
      <c r="F344" s="774"/>
      <c r="G344" s="775"/>
      <c r="H344" s="773"/>
      <c r="I344" s="774"/>
      <c r="J344" s="775"/>
      <c r="K344" s="773"/>
      <c r="L344" s="774"/>
      <c r="M344" s="826"/>
    </row>
    <row r="345" spans="2:17" s="4" customFormat="1" ht="15" customHeight="1" x14ac:dyDescent="0.25">
      <c r="B345" s="771" t="s">
        <v>225</v>
      </c>
      <c r="C345" s="771"/>
      <c r="D345" s="772"/>
      <c r="E345" s="827">
        <v>0.56000000000000005</v>
      </c>
      <c r="F345" s="828">
        <v>0.44</v>
      </c>
      <c r="G345" s="874">
        <v>0.51</v>
      </c>
      <c r="H345" s="827">
        <v>0.41</v>
      </c>
      <c r="I345" s="828">
        <v>0.38</v>
      </c>
      <c r="J345" s="874">
        <v>0.4</v>
      </c>
      <c r="K345" s="827">
        <v>0.47</v>
      </c>
      <c r="L345" s="828">
        <v>0.37</v>
      </c>
      <c r="M345" s="873">
        <v>0.42</v>
      </c>
      <c r="O345" s="495"/>
      <c r="P345" s="495"/>
      <c r="Q345" s="495"/>
    </row>
    <row r="346" spans="2:17" s="4" customFormat="1" ht="12.75" customHeight="1" x14ac:dyDescent="0.25">
      <c r="B346" s="771"/>
      <c r="C346" s="771"/>
      <c r="D346" s="772"/>
      <c r="E346" s="827"/>
      <c r="F346" s="828"/>
      <c r="G346" s="874"/>
      <c r="H346" s="827"/>
      <c r="I346" s="828"/>
      <c r="J346" s="874"/>
      <c r="K346" s="827"/>
      <c r="L346" s="828"/>
      <c r="M346" s="873"/>
    </row>
    <row r="347" spans="2:17" s="4" customFormat="1" ht="15" customHeight="1" x14ac:dyDescent="0.25">
      <c r="B347" s="771" t="s">
        <v>226</v>
      </c>
      <c r="C347" s="771"/>
      <c r="D347" s="772"/>
      <c r="E347" s="827">
        <v>0.03</v>
      </c>
      <c r="F347" s="828">
        <v>0.09</v>
      </c>
      <c r="G347" s="874">
        <v>0.05</v>
      </c>
      <c r="H347" s="827">
        <v>0.08</v>
      </c>
      <c r="I347" s="828">
        <v>0.05</v>
      </c>
      <c r="J347" s="874">
        <v>0.06</v>
      </c>
      <c r="K347" s="827">
        <v>0.08</v>
      </c>
      <c r="L347" s="828">
        <v>0.04</v>
      </c>
      <c r="M347" s="873">
        <v>0.06</v>
      </c>
      <c r="O347" s="495"/>
      <c r="P347" s="495"/>
      <c r="Q347" s="495"/>
    </row>
    <row r="348" spans="2:17" s="4" customFormat="1" ht="15" x14ac:dyDescent="0.25">
      <c r="B348" s="771"/>
      <c r="C348" s="771"/>
      <c r="D348" s="772"/>
      <c r="E348" s="827"/>
      <c r="F348" s="828"/>
      <c r="G348" s="874"/>
      <c r="H348" s="827"/>
      <c r="I348" s="828"/>
      <c r="J348" s="874"/>
      <c r="K348" s="827"/>
      <c r="L348" s="828"/>
      <c r="M348" s="873"/>
    </row>
    <row r="349" spans="2:17" s="4" customFormat="1" ht="15" customHeight="1" x14ac:dyDescent="0.25">
      <c r="B349" s="758" t="s">
        <v>228</v>
      </c>
      <c r="C349" s="758"/>
      <c r="D349" s="759"/>
      <c r="E349" s="133">
        <v>0</v>
      </c>
      <c r="F349" s="129">
        <v>0.03</v>
      </c>
      <c r="G349" s="391">
        <v>0.01</v>
      </c>
      <c r="H349" s="133">
        <v>0</v>
      </c>
      <c r="I349" s="129">
        <v>0</v>
      </c>
      <c r="J349" s="391">
        <v>0</v>
      </c>
      <c r="K349" s="133">
        <v>0.02</v>
      </c>
      <c r="L349" s="129">
        <v>0.02</v>
      </c>
      <c r="M349" s="346">
        <v>0.02</v>
      </c>
      <c r="O349" s="495"/>
      <c r="P349" s="495"/>
      <c r="Q349" s="495"/>
    </row>
    <row r="350" spans="2:17" s="4" customFormat="1" ht="15" customHeight="1" x14ac:dyDescent="0.25">
      <c r="B350" s="831" t="s">
        <v>229</v>
      </c>
      <c r="C350" s="831"/>
      <c r="D350" s="832"/>
      <c r="E350" s="134">
        <v>11</v>
      </c>
      <c r="F350" s="135">
        <v>183</v>
      </c>
      <c r="G350" s="388">
        <v>79</v>
      </c>
      <c r="H350" s="134">
        <v>41</v>
      </c>
      <c r="I350" s="135">
        <v>21</v>
      </c>
      <c r="J350" s="388">
        <v>33</v>
      </c>
      <c r="K350" s="134">
        <v>114</v>
      </c>
      <c r="L350" s="723">
        <v>121</v>
      </c>
      <c r="M350" s="347">
        <v>117</v>
      </c>
      <c r="O350" s="495"/>
      <c r="P350" s="495"/>
      <c r="Q350" s="495"/>
    </row>
    <row r="351" spans="2:17" s="4" customFormat="1" ht="15" customHeight="1" x14ac:dyDescent="0.25">
      <c r="B351" s="768" t="s">
        <v>1138</v>
      </c>
      <c r="C351" s="768"/>
      <c r="D351" s="768"/>
      <c r="E351" s="768"/>
      <c r="F351" s="768"/>
      <c r="G351" s="768"/>
      <c r="H351" s="768"/>
      <c r="I351" s="768"/>
      <c r="J351" s="768"/>
      <c r="K351" s="768"/>
      <c r="L351" s="768"/>
      <c r="M351" s="768"/>
    </row>
    <row r="352" spans="2:17" s="4" customFormat="1" ht="15" customHeight="1" x14ac:dyDescent="0.25">
      <c r="B352" s="769"/>
      <c r="C352" s="769"/>
      <c r="D352" s="769"/>
      <c r="E352" s="769"/>
      <c r="F352" s="769"/>
      <c r="G352" s="769"/>
      <c r="H352" s="769"/>
      <c r="I352" s="769"/>
      <c r="J352" s="769"/>
      <c r="K352" s="769"/>
      <c r="L352" s="769"/>
      <c r="M352" s="769"/>
    </row>
    <row r="353" spans="1:17" s="4" customFormat="1" ht="15" x14ac:dyDescent="0.25">
      <c r="B353" s="770"/>
      <c r="C353" s="770"/>
      <c r="D353" s="770"/>
      <c r="E353" s="770"/>
      <c r="F353" s="770"/>
      <c r="G353" s="770"/>
      <c r="H353" s="770"/>
      <c r="I353" s="770"/>
      <c r="J353" s="770"/>
      <c r="K353" s="770"/>
      <c r="L353" s="770"/>
      <c r="M353" s="770"/>
    </row>
    <row r="354" spans="1:17" s="4" customFormat="1" ht="15" x14ac:dyDescent="0.25">
      <c r="A354" s="1"/>
      <c r="B354" s="1"/>
      <c r="C354" s="1"/>
      <c r="D354" s="1"/>
      <c r="E354" s="1"/>
      <c r="F354" s="1"/>
      <c r="G354" s="1"/>
      <c r="H354" s="1"/>
      <c r="I354" s="1"/>
      <c r="J354" s="1"/>
      <c r="K354" s="1"/>
      <c r="L354" s="1"/>
      <c r="M354" s="1"/>
    </row>
    <row r="355" spans="1:17" s="4" customFormat="1" ht="15" customHeight="1" x14ac:dyDescent="0.25">
      <c r="B355" s="895" t="s">
        <v>231</v>
      </c>
      <c r="C355" s="895"/>
      <c r="D355" s="896"/>
      <c r="E355" s="892">
        <v>2021</v>
      </c>
      <c r="F355" s="892"/>
      <c r="G355" s="892"/>
      <c r="H355" s="892">
        <v>2022</v>
      </c>
      <c r="I355" s="892"/>
      <c r="J355" s="892"/>
      <c r="K355" s="892">
        <v>2023</v>
      </c>
      <c r="L355" s="892"/>
      <c r="M355" s="904"/>
    </row>
    <row r="356" spans="1:17" s="4" customFormat="1" ht="27" customHeight="1" thickBot="1" x14ac:dyDescent="0.3">
      <c r="B356" s="900"/>
      <c r="C356" s="900"/>
      <c r="D356" s="901"/>
      <c r="E356" s="440" t="s">
        <v>218</v>
      </c>
      <c r="F356" s="456" t="s">
        <v>219</v>
      </c>
      <c r="G356" s="441" t="s">
        <v>200</v>
      </c>
      <c r="H356" s="440" t="s">
        <v>218</v>
      </c>
      <c r="I356" s="456" t="s">
        <v>219</v>
      </c>
      <c r="J356" s="441" t="s">
        <v>200</v>
      </c>
      <c r="K356" s="440" t="s">
        <v>218</v>
      </c>
      <c r="L356" s="456" t="s">
        <v>219</v>
      </c>
      <c r="M356" s="442" t="s">
        <v>200</v>
      </c>
    </row>
    <row r="357" spans="1:17" s="4" customFormat="1" ht="15.75" customHeight="1" thickTop="1" x14ac:dyDescent="0.25">
      <c r="B357" s="746" t="s">
        <v>221</v>
      </c>
      <c r="C357" s="746"/>
      <c r="D357" s="747"/>
      <c r="E357" s="401">
        <v>1574713</v>
      </c>
      <c r="F357" s="457">
        <v>283013</v>
      </c>
      <c r="G357" s="455">
        <v>1857726</v>
      </c>
      <c r="H357" s="401">
        <v>1576321</v>
      </c>
      <c r="I357" s="457">
        <v>216880</v>
      </c>
      <c r="J357" s="455">
        <v>1793201</v>
      </c>
      <c r="K357" s="401">
        <v>1601161</v>
      </c>
      <c r="L357" s="457">
        <v>274565</v>
      </c>
      <c r="M357" s="506">
        <v>1875726</v>
      </c>
      <c r="O357" s="495"/>
      <c r="P357" s="495"/>
      <c r="Q357" s="495"/>
    </row>
    <row r="358" spans="1:17" s="4" customFormat="1" ht="15" customHeight="1" x14ac:dyDescent="0.25">
      <c r="B358" s="771" t="s">
        <v>222</v>
      </c>
      <c r="C358" s="771"/>
      <c r="D358" s="772"/>
      <c r="E358" s="773">
        <v>82</v>
      </c>
      <c r="F358" s="774">
        <v>13</v>
      </c>
      <c r="G358" s="775">
        <v>95</v>
      </c>
      <c r="H358" s="773">
        <v>113</v>
      </c>
      <c r="I358" s="774">
        <v>5</v>
      </c>
      <c r="J358" s="775">
        <v>118</v>
      </c>
      <c r="K358" s="773">
        <v>120</v>
      </c>
      <c r="L358" s="774">
        <v>12</v>
      </c>
      <c r="M358" s="826">
        <v>132</v>
      </c>
      <c r="O358" s="495"/>
      <c r="P358" s="495"/>
      <c r="Q358" s="495"/>
    </row>
    <row r="359" spans="1:17" s="4" customFormat="1" ht="15" x14ac:dyDescent="0.25">
      <c r="B359" s="771"/>
      <c r="C359" s="771"/>
      <c r="D359" s="772"/>
      <c r="E359" s="773"/>
      <c r="F359" s="774"/>
      <c r="G359" s="775"/>
      <c r="H359" s="773"/>
      <c r="I359" s="774"/>
      <c r="J359" s="775"/>
      <c r="K359" s="773"/>
      <c r="L359" s="774"/>
      <c r="M359" s="826"/>
    </row>
    <row r="360" spans="1:17" s="4" customFormat="1" ht="15" customHeight="1" x14ac:dyDescent="0.25">
      <c r="B360" s="771" t="s">
        <v>223</v>
      </c>
      <c r="C360" s="771"/>
      <c r="D360" s="772"/>
      <c r="E360" s="773" t="s">
        <v>165</v>
      </c>
      <c r="F360" s="774" t="s">
        <v>165</v>
      </c>
      <c r="G360" s="775" t="s">
        <v>165</v>
      </c>
      <c r="H360" s="773">
        <v>2</v>
      </c>
      <c r="I360" s="774">
        <v>0</v>
      </c>
      <c r="J360" s="775">
        <v>2</v>
      </c>
      <c r="K360" s="773">
        <v>0</v>
      </c>
      <c r="L360" s="774">
        <v>0</v>
      </c>
      <c r="M360" s="826">
        <v>0</v>
      </c>
      <c r="O360" s="495"/>
      <c r="P360" s="495"/>
      <c r="Q360" s="495"/>
    </row>
    <row r="361" spans="1:17" s="4" customFormat="1" ht="15" x14ac:dyDescent="0.25">
      <c r="B361" s="771"/>
      <c r="C361" s="771"/>
      <c r="D361" s="772"/>
      <c r="E361" s="773"/>
      <c r="F361" s="774"/>
      <c r="G361" s="775"/>
      <c r="H361" s="773"/>
      <c r="I361" s="774"/>
      <c r="J361" s="775"/>
      <c r="K361" s="773"/>
      <c r="L361" s="774"/>
      <c r="M361" s="826"/>
    </row>
    <row r="362" spans="1:17" s="4" customFormat="1" ht="15" customHeight="1" x14ac:dyDescent="0.25">
      <c r="B362" s="758" t="s">
        <v>227</v>
      </c>
      <c r="C362" s="758"/>
      <c r="D362" s="759"/>
      <c r="E362" s="132">
        <v>0</v>
      </c>
      <c r="F362" s="127">
        <v>0</v>
      </c>
      <c r="G362" s="392">
        <v>0</v>
      </c>
      <c r="H362" s="132">
        <v>0</v>
      </c>
      <c r="I362" s="127">
        <v>0</v>
      </c>
      <c r="J362" s="392">
        <v>0</v>
      </c>
      <c r="K362" s="132">
        <v>1</v>
      </c>
      <c r="L362" s="127">
        <v>0</v>
      </c>
      <c r="M362" s="345">
        <v>1</v>
      </c>
      <c r="O362" s="495"/>
      <c r="P362" s="495"/>
      <c r="Q362" s="495"/>
    </row>
    <row r="363" spans="1:17" s="4" customFormat="1" ht="15" customHeight="1" x14ac:dyDescent="0.25">
      <c r="B363" s="771" t="s">
        <v>224</v>
      </c>
      <c r="C363" s="771"/>
      <c r="D363" s="772"/>
      <c r="E363" s="773">
        <v>292</v>
      </c>
      <c r="F363" s="774">
        <v>205</v>
      </c>
      <c r="G363" s="775">
        <v>497</v>
      </c>
      <c r="H363" s="773">
        <v>1139</v>
      </c>
      <c r="I363" s="774">
        <v>102</v>
      </c>
      <c r="J363" s="775">
        <v>1241</v>
      </c>
      <c r="K363" s="773">
        <v>755</v>
      </c>
      <c r="L363" s="774">
        <v>232</v>
      </c>
      <c r="M363" s="826">
        <v>987</v>
      </c>
      <c r="O363" s="495"/>
      <c r="P363" s="495"/>
      <c r="Q363" s="495"/>
    </row>
    <row r="364" spans="1:17" s="4" customFormat="1" ht="15" x14ac:dyDescent="0.25">
      <c r="B364" s="771"/>
      <c r="C364" s="771"/>
      <c r="D364" s="772"/>
      <c r="E364" s="773"/>
      <c r="F364" s="774"/>
      <c r="G364" s="775"/>
      <c r="H364" s="773"/>
      <c r="I364" s="774"/>
      <c r="J364" s="775"/>
      <c r="K364" s="773"/>
      <c r="L364" s="774"/>
      <c r="M364" s="826"/>
    </row>
    <row r="365" spans="1:17" s="4" customFormat="1" ht="15" customHeight="1" x14ac:dyDescent="0.25">
      <c r="B365" s="771" t="s">
        <v>225</v>
      </c>
      <c r="C365" s="771"/>
      <c r="D365" s="772"/>
      <c r="E365" s="827">
        <v>10.41</v>
      </c>
      <c r="F365" s="828">
        <v>9.19</v>
      </c>
      <c r="G365" s="874">
        <v>10.23</v>
      </c>
      <c r="H365" s="827">
        <v>14.34</v>
      </c>
      <c r="I365" s="828">
        <v>4.6100000000000003</v>
      </c>
      <c r="J365" s="874">
        <v>13.160822462177972</v>
      </c>
      <c r="K365" s="827">
        <v>14.989123517247796</v>
      </c>
      <c r="L365" s="828">
        <v>8.74</v>
      </c>
      <c r="M365" s="873">
        <v>14.074550334110633</v>
      </c>
      <c r="O365" s="495"/>
      <c r="P365" s="495"/>
      <c r="Q365" s="495"/>
    </row>
    <row r="366" spans="1:17" s="4" customFormat="1" ht="15" x14ac:dyDescent="0.25">
      <c r="B366" s="771"/>
      <c r="C366" s="771"/>
      <c r="D366" s="772"/>
      <c r="E366" s="827"/>
      <c r="F366" s="828"/>
      <c r="G366" s="874"/>
      <c r="H366" s="827"/>
      <c r="I366" s="828"/>
      <c r="J366" s="874"/>
      <c r="K366" s="827"/>
      <c r="L366" s="828"/>
      <c r="M366" s="873"/>
    </row>
    <row r="367" spans="1:17" s="4" customFormat="1" ht="15" customHeight="1" x14ac:dyDescent="0.25">
      <c r="B367" s="771" t="s">
        <v>226</v>
      </c>
      <c r="C367" s="771"/>
      <c r="D367" s="772"/>
      <c r="E367" s="827" t="s">
        <v>165</v>
      </c>
      <c r="F367" s="828" t="s">
        <v>165</v>
      </c>
      <c r="G367" s="874" t="s">
        <v>165</v>
      </c>
      <c r="H367" s="827">
        <v>0.25</v>
      </c>
      <c r="I367" s="828">
        <v>0</v>
      </c>
      <c r="J367" s="874">
        <v>0.22</v>
      </c>
      <c r="K367" s="827">
        <v>0</v>
      </c>
      <c r="L367" s="828">
        <v>0</v>
      </c>
      <c r="M367" s="873">
        <v>0</v>
      </c>
      <c r="O367" s="495"/>
      <c r="P367" s="495"/>
      <c r="Q367" s="495"/>
    </row>
    <row r="368" spans="1:17" s="4" customFormat="1" ht="15" x14ac:dyDescent="0.25">
      <c r="B368" s="771"/>
      <c r="C368" s="771"/>
      <c r="D368" s="772"/>
      <c r="E368" s="827"/>
      <c r="F368" s="828"/>
      <c r="G368" s="874"/>
      <c r="H368" s="827"/>
      <c r="I368" s="828"/>
      <c r="J368" s="874"/>
      <c r="K368" s="827"/>
      <c r="L368" s="828"/>
      <c r="M368" s="873"/>
    </row>
    <row r="369" spans="1:17" s="4" customFormat="1" ht="15" customHeight="1" x14ac:dyDescent="0.25">
      <c r="B369" s="758" t="s">
        <v>228</v>
      </c>
      <c r="C369" s="758"/>
      <c r="D369" s="759"/>
      <c r="E369" s="133">
        <v>0</v>
      </c>
      <c r="F369" s="129">
        <v>0</v>
      </c>
      <c r="G369" s="391">
        <v>0</v>
      </c>
      <c r="H369" s="133">
        <v>0</v>
      </c>
      <c r="I369" s="129">
        <v>0</v>
      </c>
      <c r="J369" s="391">
        <v>0</v>
      </c>
      <c r="K369" s="133">
        <v>0.12</v>
      </c>
      <c r="L369" s="129">
        <v>0</v>
      </c>
      <c r="M369" s="346">
        <v>0.11</v>
      </c>
      <c r="O369" s="495"/>
      <c r="P369" s="495"/>
      <c r="Q369" s="495"/>
    </row>
    <row r="370" spans="1:17" s="4" customFormat="1" ht="15" customHeight="1" x14ac:dyDescent="0.25">
      <c r="B370" s="831" t="s">
        <v>229</v>
      </c>
      <c r="C370" s="831"/>
      <c r="D370" s="832"/>
      <c r="E370" s="134">
        <v>37</v>
      </c>
      <c r="F370" s="135">
        <v>145</v>
      </c>
      <c r="G370" s="388">
        <v>54</v>
      </c>
      <c r="H370" s="134">
        <v>145</v>
      </c>
      <c r="I370" s="135">
        <v>94</v>
      </c>
      <c r="J370" s="388">
        <v>138</v>
      </c>
      <c r="K370" s="134">
        <v>94</v>
      </c>
      <c r="L370" s="135">
        <v>169</v>
      </c>
      <c r="M370" s="347">
        <v>105</v>
      </c>
      <c r="O370" s="495"/>
      <c r="P370" s="495"/>
      <c r="Q370" s="495"/>
    </row>
    <row r="371" spans="1:17" s="4" customFormat="1" ht="15" customHeight="1" x14ac:dyDescent="0.25">
      <c r="B371" s="768" t="s">
        <v>919</v>
      </c>
      <c r="C371" s="768"/>
      <c r="D371" s="768"/>
      <c r="E371" s="768"/>
      <c r="F371" s="768"/>
      <c r="G371" s="768"/>
      <c r="H371" s="768"/>
      <c r="I371" s="768"/>
      <c r="J371" s="768"/>
      <c r="K371" s="768"/>
      <c r="L371" s="768"/>
      <c r="M371" s="768"/>
    </row>
    <row r="372" spans="1:17" s="4" customFormat="1" ht="15" customHeight="1" x14ac:dyDescent="0.25">
      <c r="B372" s="769"/>
      <c r="C372" s="769"/>
      <c r="D372" s="769"/>
      <c r="E372" s="769"/>
      <c r="F372" s="769"/>
      <c r="G372" s="769"/>
      <c r="H372" s="769"/>
      <c r="I372" s="769"/>
      <c r="J372" s="769"/>
      <c r="K372" s="769"/>
      <c r="L372" s="769"/>
      <c r="M372" s="769"/>
    </row>
    <row r="373" spans="1:17" s="4" customFormat="1" ht="15" x14ac:dyDescent="0.25">
      <c r="B373" s="770"/>
      <c r="C373" s="770"/>
      <c r="D373" s="770"/>
      <c r="E373" s="770"/>
      <c r="F373" s="770"/>
      <c r="G373" s="770"/>
      <c r="H373" s="770"/>
      <c r="I373" s="770"/>
      <c r="J373" s="770"/>
      <c r="K373" s="770"/>
      <c r="L373" s="770"/>
      <c r="M373" s="770"/>
    </row>
    <row r="374" spans="1:17" s="4" customFormat="1" ht="15" x14ac:dyDescent="0.25"/>
    <row r="375" spans="1:17" s="4" customFormat="1" ht="15" x14ac:dyDescent="0.25"/>
    <row r="376" spans="1:17" s="4" customFormat="1" ht="15" customHeight="1" x14ac:dyDescent="0.25">
      <c r="A376" s="7"/>
      <c r="B376" s="834" t="s">
        <v>118</v>
      </c>
      <c r="C376" s="834"/>
      <c r="D376" s="834"/>
      <c r="E376" s="834"/>
      <c r="F376" s="834"/>
      <c r="G376" s="834"/>
      <c r="H376" s="834"/>
      <c r="I376" s="834"/>
      <c r="J376" s="834"/>
      <c r="K376" s="834"/>
      <c r="L376" s="834"/>
      <c r="M376" s="834"/>
    </row>
    <row r="377" spans="1:17" s="4" customFormat="1" ht="15" x14ac:dyDescent="0.25">
      <c r="A377" s="7"/>
      <c r="B377" s="834"/>
      <c r="C377" s="834"/>
      <c r="D377" s="834"/>
      <c r="E377" s="834"/>
      <c r="F377" s="834"/>
      <c r="G377" s="834"/>
      <c r="H377" s="834"/>
      <c r="I377" s="834"/>
      <c r="J377" s="834"/>
      <c r="K377" s="834"/>
      <c r="L377" s="834"/>
      <c r="M377" s="834"/>
    </row>
    <row r="378" spans="1:17" s="4" customFormat="1" ht="15" x14ac:dyDescent="0.25"/>
    <row r="379" spans="1:17" s="4" customFormat="1" ht="15" customHeight="1" x14ac:dyDescent="0.25">
      <c r="B379" s="895" t="s">
        <v>232</v>
      </c>
      <c r="C379" s="895"/>
      <c r="D379" s="895"/>
      <c r="E379" s="895"/>
      <c r="F379" s="895"/>
      <c r="G379" s="896"/>
      <c r="H379" s="892">
        <v>2021</v>
      </c>
      <c r="I379" s="892"/>
      <c r="J379" s="892">
        <v>2022</v>
      </c>
      <c r="K379" s="892"/>
      <c r="L379" s="892">
        <v>2023</v>
      </c>
      <c r="M379" s="904"/>
    </row>
    <row r="380" spans="1:17" s="4" customFormat="1" ht="15.5" thickBot="1" x14ac:dyDescent="0.3">
      <c r="B380" s="900"/>
      <c r="C380" s="900"/>
      <c r="D380" s="900"/>
      <c r="E380" s="900"/>
      <c r="F380" s="900"/>
      <c r="G380" s="901"/>
      <c r="H380" s="440" t="s">
        <v>218</v>
      </c>
      <c r="I380" s="441" t="s">
        <v>219</v>
      </c>
      <c r="J380" s="440" t="s">
        <v>218</v>
      </c>
      <c r="K380" s="441" t="s">
        <v>219</v>
      </c>
      <c r="L380" s="440" t="s">
        <v>218</v>
      </c>
      <c r="M380" s="442" t="s">
        <v>219</v>
      </c>
    </row>
    <row r="381" spans="1:17" s="4" customFormat="1" ht="15.5" thickTop="1" x14ac:dyDescent="0.25">
      <c r="B381" s="746" t="s">
        <v>236</v>
      </c>
      <c r="C381" s="746"/>
      <c r="D381" s="746"/>
      <c r="E381" s="746"/>
      <c r="F381" s="746"/>
      <c r="G381" s="747"/>
      <c r="H381" s="25">
        <v>22667592</v>
      </c>
      <c r="I381" s="136">
        <v>14984843</v>
      </c>
      <c r="J381" s="25">
        <v>23128607</v>
      </c>
      <c r="K381" s="136">
        <v>17310062</v>
      </c>
      <c r="L381" s="25">
        <v>22684764.830000952</v>
      </c>
      <c r="M381" s="137">
        <v>22054154.736637969</v>
      </c>
      <c r="O381" s="495"/>
      <c r="P381" s="495"/>
    </row>
    <row r="382" spans="1:17" s="4" customFormat="1" ht="15" x14ac:dyDescent="0.25">
      <c r="B382" s="758" t="s">
        <v>235</v>
      </c>
      <c r="C382" s="758"/>
      <c r="D382" s="758"/>
      <c r="E382" s="758"/>
      <c r="F382" s="758"/>
      <c r="G382" s="759"/>
      <c r="H382" s="20">
        <v>15587</v>
      </c>
      <c r="I382" s="37">
        <v>5785</v>
      </c>
      <c r="J382" s="20">
        <v>14337</v>
      </c>
      <c r="K382" s="37">
        <v>4233</v>
      </c>
      <c r="L382" s="20">
        <v>12668</v>
      </c>
      <c r="M382" s="38">
        <v>10950</v>
      </c>
      <c r="O382" s="495"/>
      <c r="P382" s="495"/>
    </row>
    <row r="383" spans="1:17" s="4" customFormat="1" ht="15" x14ac:dyDescent="0.25">
      <c r="B383" s="758" t="s">
        <v>234</v>
      </c>
      <c r="C383" s="758"/>
      <c r="D383" s="758"/>
      <c r="E383" s="758"/>
      <c r="F383" s="758"/>
      <c r="G383" s="759"/>
      <c r="H383" s="20">
        <v>103</v>
      </c>
      <c r="I383" s="37">
        <v>35</v>
      </c>
      <c r="J383" s="20">
        <v>237</v>
      </c>
      <c r="K383" s="37">
        <v>84</v>
      </c>
      <c r="L383" s="20">
        <v>252</v>
      </c>
      <c r="M383" s="38">
        <v>76</v>
      </c>
      <c r="O383" s="495"/>
      <c r="P383" s="495"/>
    </row>
    <row r="384" spans="1:17" s="4" customFormat="1" ht="15" x14ac:dyDescent="0.25">
      <c r="B384" s="758" t="s">
        <v>233</v>
      </c>
      <c r="C384" s="758"/>
      <c r="D384" s="758"/>
      <c r="E384" s="758"/>
      <c r="F384" s="758"/>
      <c r="G384" s="759"/>
      <c r="H384" s="20">
        <v>63</v>
      </c>
      <c r="I384" s="37">
        <v>33</v>
      </c>
      <c r="J384" s="20">
        <v>47</v>
      </c>
      <c r="K384" s="37">
        <v>33</v>
      </c>
      <c r="L384" s="20">
        <v>53</v>
      </c>
      <c r="M384" s="38">
        <v>41</v>
      </c>
      <c r="O384" s="495"/>
      <c r="P384" s="495"/>
    </row>
    <row r="385" spans="2:16" s="4" customFormat="1" ht="15" x14ac:dyDescent="0.25">
      <c r="B385" s="758" t="s">
        <v>227</v>
      </c>
      <c r="C385" s="758"/>
      <c r="D385" s="758"/>
      <c r="E385" s="758"/>
      <c r="F385" s="758"/>
      <c r="G385" s="759"/>
      <c r="H385" s="20">
        <v>0</v>
      </c>
      <c r="I385" s="37">
        <v>2</v>
      </c>
      <c r="J385" s="20">
        <v>0</v>
      </c>
      <c r="K385" s="37">
        <v>0</v>
      </c>
      <c r="L385" s="20">
        <v>2</v>
      </c>
      <c r="M385" s="38">
        <v>2</v>
      </c>
      <c r="O385" s="495"/>
      <c r="P385" s="495"/>
    </row>
    <row r="386" spans="2:16" s="4" customFormat="1" ht="15" x14ac:dyDescent="0.25">
      <c r="B386" s="758" t="s">
        <v>241</v>
      </c>
      <c r="C386" s="758"/>
      <c r="D386" s="758"/>
      <c r="E386" s="758"/>
      <c r="F386" s="758"/>
      <c r="G386" s="759"/>
      <c r="H386" s="138">
        <v>0.91</v>
      </c>
      <c r="I386" s="139">
        <v>0.47</v>
      </c>
      <c r="J386" s="138">
        <v>2.0499999999999998</v>
      </c>
      <c r="K386" s="139">
        <v>0.97</v>
      </c>
      <c r="L386" s="138">
        <v>2.2217554547158112</v>
      </c>
      <c r="M386" s="140">
        <v>0.68921253983716058</v>
      </c>
      <c r="O386" s="495"/>
      <c r="P386" s="495"/>
    </row>
    <row r="387" spans="2:16" s="4" customFormat="1" ht="15" x14ac:dyDescent="0.25">
      <c r="B387" s="758" t="s">
        <v>237</v>
      </c>
      <c r="C387" s="758"/>
      <c r="D387" s="758"/>
      <c r="E387" s="758"/>
      <c r="F387" s="758"/>
      <c r="G387" s="759"/>
      <c r="H387" s="138">
        <v>0.56000000000000005</v>
      </c>
      <c r="I387" s="139">
        <v>0.44</v>
      </c>
      <c r="J387" s="138">
        <v>0.41</v>
      </c>
      <c r="K387" s="139">
        <v>0.38</v>
      </c>
      <c r="L387" s="138">
        <v>0.4672739646822936</v>
      </c>
      <c r="M387" s="140">
        <v>0.37181202807004715</v>
      </c>
      <c r="O387" s="495"/>
      <c r="P387" s="495"/>
    </row>
    <row r="388" spans="2:16" s="4" customFormat="1" ht="15" x14ac:dyDescent="0.25">
      <c r="B388" s="831" t="s">
        <v>428</v>
      </c>
      <c r="C388" s="831"/>
      <c r="D388" s="831"/>
      <c r="E388" s="831"/>
      <c r="F388" s="831"/>
      <c r="G388" s="832"/>
      <c r="H388" s="141">
        <v>0</v>
      </c>
      <c r="I388" s="142">
        <v>0.03</v>
      </c>
      <c r="J388" s="141">
        <v>0</v>
      </c>
      <c r="K388" s="142">
        <v>0</v>
      </c>
      <c r="L388" s="141">
        <v>1.7632979799331833E-2</v>
      </c>
      <c r="M388" s="143">
        <v>1.813717210097791E-2</v>
      </c>
      <c r="O388" s="495"/>
      <c r="P388" s="495"/>
    </row>
    <row r="389" spans="2:16" s="4" customFormat="1" ht="15" x14ac:dyDescent="0.25">
      <c r="B389" s="915" t="s">
        <v>238</v>
      </c>
      <c r="C389" s="915"/>
      <c r="D389" s="915"/>
      <c r="E389" s="915"/>
      <c r="F389" s="915"/>
      <c r="G389" s="915"/>
      <c r="H389" s="915"/>
      <c r="I389" s="915"/>
      <c r="J389" s="915"/>
      <c r="K389" s="915"/>
      <c r="L389" s="915"/>
      <c r="M389" s="915"/>
    </row>
    <row r="390" spans="2:16" s="4" customFormat="1" ht="15" x14ac:dyDescent="0.25">
      <c r="B390" s="1"/>
      <c r="C390" s="1"/>
      <c r="D390" s="1"/>
      <c r="E390" s="1"/>
      <c r="F390" s="1"/>
      <c r="G390" s="1"/>
      <c r="H390" s="1"/>
      <c r="I390" s="1"/>
      <c r="J390" s="1"/>
      <c r="K390" s="1"/>
      <c r="L390" s="1"/>
      <c r="M390" s="1"/>
    </row>
    <row r="391" spans="2:16" s="4" customFormat="1" ht="15" customHeight="1" x14ac:dyDescent="0.25">
      <c r="B391" s="895" t="s">
        <v>239</v>
      </c>
      <c r="C391" s="895"/>
      <c r="D391" s="895"/>
      <c r="E391" s="895"/>
      <c r="F391" s="895"/>
      <c r="G391" s="896"/>
      <c r="H391" s="892">
        <v>2021</v>
      </c>
      <c r="I391" s="892"/>
      <c r="J391" s="892">
        <v>2022</v>
      </c>
      <c r="K391" s="892"/>
      <c r="L391" s="892">
        <v>2023</v>
      </c>
      <c r="M391" s="904"/>
    </row>
    <row r="392" spans="2:16" s="4" customFormat="1" ht="15.5" thickBot="1" x14ac:dyDescent="0.3">
      <c r="B392" s="900"/>
      <c r="C392" s="900"/>
      <c r="D392" s="900"/>
      <c r="E392" s="900"/>
      <c r="F392" s="900"/>
      <c r="G392" s="901"/>
      <c r="H392" s="440" t="s">
        <v>218</v>
      </c>
      <c r="I392" s="441" t="s">
        <v>219</v>
      </c>
      <c r="J392" s="440" t="s">
        <v>218</v>
      </c>
      <c r="K392" s="441" t="s">
        <v>219</v>
      </c>
      <c r="L392" s="440" t="s">
        <v>218</v>
      </c>
      <c r="M392" s="442" t="s">
        <v>219</v>
      </c>
    </row>
    <row r="393" spans="2:16" s="4" customFormat="1" ht="15.5" thickTop="1" x14ac:dyDescent="0.25">
      <c r="B393" s="746" t="s">
        <v>236</v>
      </c>
      <c r="C393" s="746"/>
      <c r="D393" s="746"/>
      <c r="E393" s="746"/>
      <c r="F393" s="746"/>
      <c r="G393" s="747"/>
      <c r="H393" s="25">
        <v>1574713</v>
      </c>
      <c r="I393" s="136">
        <v>283013</v>
      </c>
      <c r="J393" s="25">
        <v>1576321</v>
      </c>
      <c r="K393" s="136">
        <v>216880</v>
      </c>
      <c r="L393" s="25">
        <v>1601161</v>
      </c>
      <c r="M393" s="137">
        <v>274565</v>
      </c>
      <c r="O393" s="495"/>
      <c r="P393" s="495"/>
    </row>
    <row r="394" spans="2:16" s="4" customFormat="1" ht="15" x14ac:dyDescent="0.25">
      <c r="B394" s="758" t="s">
        <v>235</v>
      </c>
      <c r="C394" s="758"/>
      <c r="D394" s="758"/>
      <c r="E394" s="758"/>
      <c r="F394" s="758"/>
      <c r="G394" s="759"/>
      <c r="H394" s="20">
        <v>1014</v>
      </c>
      <c r="I394" s="37">
        <v>42</v>
      </c>
      <c r="J394" s="20">
        <v>1046</v>
      </c>
      <c r="K394" s="37">
        <v>42</v>
      </c>
      <c r="L394" s="20">
        <v>1051</v>
      </c>
      <c r="M394" s="38">
        <v>43</v>
      </c>
      <c r="O394" s="495"/>
      <c r="P394" s="495"/>
    </row>
    <row r="395" spans="2:16" s="4" customFormat="1" ht="15" x14ac:dyDescent="0.25">
      <c r="B395" s="758" t="s">
        <v>234</v>
      </c>
      <c r="C395" s="758"/>
      <c r="D395" s="758"/>
      <c r="E395" s="758"/>
      <c r="F395" s="758"/>
      <c r="G395" s="759"/>
      <c r="H395" s="132" t="s">
        <v>165</v>
      </c>
      <c r="I395" s="147" t="s">
        <v>165</v>
      </c>
      <c r="J395" s="20">
        <v>118</v>
      </c>
      <c r="K395" s="37">
        <v>0</v>
      </c>
      <c r="L395" s="20">
        <v>250</v>
      </c>
      <c r="M395" s="38">
        <v>2</v>
      </c>
      <c r="O395" s="495"/>
      <c r="P395" s="495"/>
    </row>
    <row r="396" spans="2:16" s="4" customFormat="1" ht="15" x14ac:dyDescent="0.25">
      <c r="B396" s="758" t="s">
        <v>233</v>
      </c>
      <c r="C396" s="758"/>
      <c r="D396" s="758"/>
      <c r="E396" s="758"/>
      <c r="F396" s="758"/>
      <c r="G396" s="759"/>
      <c r="H396" s="20">
        <v>82</v>
      </c>
      <c r="I396" s="37">
        <v>13</v>
      </c>
      <c r="J396" s="20">
        <v>113</v>
      </c>
      <c r="K396" s="37">
        <v>5</v>
      </c>
      <c r="L396" s="20">
        <v>120</v>
      </c>
      <c r="M396" s="38">
        <v>12</v>
      </c>
      <c r="O396" s="495"/>
      <c r="P396" s="495"/>
    </row>
    <row r="397" spans="2:16" s="4" customFormat="1" ht="15" x14ac:dyDescent="0.25">
      <c r="B397" s="758" t="s">
        <v>227</v>
      </c>
      <c r="C397" s="758"/>
      <c r="D397" s="758"/>
      <c r="E397" s="758"/>
      <c r="F397" s="758"/>
      <c r="G397" s="759"/>
      <c r="H397" s="20">
        <v>0</v>
      </c>
      <c r="I397" s="37">
        <v>0</v>
      </c>
      <c r="J397" s="20">
        <v>0</v>
      </c>
      <c r="K397" s="37">
        <v>0</v>
      </c>
      <c r="L397" s="20">
        <v>1</v>
      </c>
      <c r="M397" s="38">
        <v>0</v>
      </c>
      <c r="O397" s="495"/>
      <c r="P397" s="495"/>
    </row>
    <row r="398" spans="2:16" s="4" customFormat="1" ht="15" x14ac:dyDescent="0.25">
      <c r="B398" s="758" t="s">
        <v>241</v>
      </c>
      <c r="C398" s="758"/>
      <c r="D398" s="758"/>
      <c r="E398" s="758"/>
      <c r="F398" s="758"/>
      <c r="G398" s="759"/>
      <c r="H398" s="133" t="s">
        <v>165</v>
      </c>
      <c r="I398" s="148" t="s">
        <v>165</v>
      </c>
      <c r="J398" s="138">
        <v>14.97</v>
      </c>
      <c r="K398" s="139">
        <v>0</v>
      </c>
      <c r="L398" s="138">
        <v>31.23</v>
      </c>
      <c r="M398" s="140">
        <f>M395/M393*200000</f>
        <v>1.4568499262469725</v>
      </c>
      <c r="O398" s="495"/>
      <c r="P398" s="495"/>
    </row>
    <row r="399" spans="2:16" s="4" customFormat="1" ht="15" x14ac:dyDescent="0.25">
      <c r="B399" s="758" t="s">
        <v>237</v>
      </c>
      <c r="C399" s="758"/>
      <c r="D399" s="758"/>
      <c r="E399" s="758"/>
      <c r="F399" s="758"/>
      <c r="G399" s="759"/>
      <c r="H399" s="138">
        <v>10.41</v>
      </c>
      <c r="I399" s="139">
        <v>9.19</v>
      </c>
      <c r="J399" s="138">
        <v>14.34</v>
      </c>
      <c r="K399" s="139">
        <v>4.6100000000000003</v>
      </c>
      <c r="L399" s="138">
        <v>14.99</v>
      </c>
      <c r="M399" s="140">
        <v>8.7410995574818351</v>
      </c>
      <c r="O399" s="495"/>
      <c r="P399" s="495"/>
    </row>
    <row r="400" spans="2:16" s="4" customFormat="1" ht="15" x14ac:dyDescent="0.25">
      <c r="B400" s="831" t="s">
        <v>240</v>
      </c>
      <c r="C400" s="831"/>
      <c r="D400" s="831"/>
      <c r="E400" s="831"/>
      <c r="F400" s="831"/>
      <c r="G400" s="832"/>
      <c r="H400" s="141">
        <v>0</v>
      </c>
      <c r="I400" s="142">
        <v>0</v>
      </c>
      <c r="J400" s="141">
        <v>0</v>
      </c>
      <c r="K400" s="142">
        <v>0</v>
      </c>
      <c r="L400" s="141">
        <v>0.12490936264373163</v>
      </c>
      <c r="M400" s="143">
        <v>0</v>
      </c>
      <c r="O400" s="495"/>
      <c r="P400" s="495"/>
    </row>
    <row r="401" spans="1:13" s="4" customFormat="1" ht="15" customHeight="1" x14ac:dyDescent="0.25">
      <c r="B401" s="915" t="s">
        <v>238</v>
      </c>
      <c r="C401" s="915"/>
      <c r="D401" s="915"/>
      <c r="E401" s="915"/>
      <c r="F401" s="915"/>
      <c r="G401" s="915"/>
      <c r="H401" s="915"/>
      <c r="I401" s="915"/>
      <c r="J401" s="915"/>
      <c r="K401" s="915"/>
      <c r="L401" s="915"/>
      <c r="M401" s="915"/>
    </row>
    <row r="402" spans="1:13" s="4" customFormat="1" ht="15" x14ac:dyDescent="0.25">
      <c r="B402" s="1"/>
      <c r="C402" s="1"/>
      <c r="D402" s="1"/>
      <c r="E402" s="1"/>
      <c r="F402" s="1"/>
      <c r="G402" s="1"/>
      <c r="H402" s="1"/>
      <c r="I402" s="1"/>
      <c r="J402" s="1"/>
      <c r="K402" s="1"/>
      <c r="L402" s="1"/>
      <c r="M402" s="1"/>
    </row>
    <row r="403" spans="1:13" s="4" customFormat="1" ht="15" x14ac:dyDescent="0.25"/>
    <row r="404" spans="1:13" s="4" customFormat="1" ht="15" x14ac:dyDescent="0.25"/>
    <row r="405" spans="1:13" s="4" customFormat="1" ht="15" x14ac:dyDescent="0.25"/>
    <row r="406" spans="1:13" s="154" customFormat="1" ht="24.5" x14ac:dyDescent="0.25">
      <c r="B406" s="8" t="s">
        <v>33</v>
      </c>
    </row>
    <row r="407" spans="1:13" s="4" customFormat="1" ht="15" x14ac:dyDescent="0.25"/>
    <row r="408" spans="1:13" s="4" customFormat="1" ht="15" x14ac:dyDescent="0.25"/>
    <row r="409" spans="1:13" s="4" customFormat="1" ht="15" x14ac:dyDescent="0.25">
      <c r="A409" s="7"/>
      <c r="B409" s="7" t="s">
        <v>7</v>
      </c>
      <c r="C409" s="7"/>
      <c r="D409" s="7"/>
      <c r="E409" s="7"/>
      <c r="F409" s="7"/>
      <c r="G409" s="7"/>
      <c r="H409" s="7"/>
      <c r="I409" s="7"/>
      <c r="J409" s="7"/>
      <c r="K409" s="7"/>
      <c r="L409" s="7"/>
      <c r="M409" s="7"/>
    </row>
    <row r="410" spans="1:13" s="4" customFormat="1" ht="15" x14ac:dyDescent="0.25"/>
    <row r="411" spans="1:13" s="4" customFormat="1" ht="15" x14ac:dyDescent="0.25">
      <c r="B411" s="895" t="s">
        <v>384</v>
      </c>
      <c r="C411" s="895"/>
      <c r="D411" s="896"/>
      <c r="E411" s="892">
        <v>2021</v>
      </c>
      <c r="F411" s="892">
        <v>2022</v>
      </c>
      <c r="G411" s="904">
        <v>2023</v>
      </c>
      <c r="J411" s="1"/>
    </row>
    <row r="412" spans="1:13" s="4" customFormat="1" ht="15.5" thickBot="1" x14ac:dyDescent="0.3">
      <c r="B412" s="900"/>
      <c r="C412" s="900"/>
      <c r="D412" s="901"/>
      <c r="E412" s="893"/>
      <c r="F412" s="893"/>
      <c r="G412" s="914"/>
      <c r="J412" s="1"/>
    </row>
    <row r="413" spans="1:13" s="4" customFormat="1" ht="15.5" thickTop="1" x14ac:dyDescent="0.25">
      <c r="B413" s="746" t="s">
        <v>382</v>
      </c>
      <c r="C413" s="746"/>
      <c r="D413" s="747"/>
      <c r="E413" s="27">
        <v>2292</v>
      </c>
      <c r="F413" s="27">
        <v>2316</v>
      </c>
      <c r="G413" s="28">
        <v>2347</v>
      </c>
      <c r="J413" s="1"/>
    </row>
    <row r="414" spans="1:13" s="4" customFormat="1" ht="15" x14ac:dyDescent="0.25">
      <c r="B414" s="831" t="s">
        <v>746</v>
      </c>
      <c r="C414" s="831"/>
      <c r="D414" s="832"/>
      <c r="E414" s="65">
        <v>17001.2</v>
      </c>
      <c r="F414" s="65">
        <v>19540.2</v>
      </c>
      <c r="G414" s="66">
        <v>15511.48359</v>
      </c>
      <c r="J414" s="1"/>
    </row>
    <row r="415" spans="1:13" s="4" customFormat="1" ht="15" x14ac:dyDescent="0.25">
      <c r="B415" s="768" t="s">
        <v>747</v>
      </c>
      <c r="C415" s="768"/>
      <c r="D415" s="768"/>
      <c r="E415" s="768"/>
      <c r="F415" s="768"/>
      <c r="G415" s="768"/>
      <c r="J415" s="1"/>
    </row>
    <row r="416" spans="1:13" s="4" customFormat="1" ht="15" x14ac:dyDescent="0.25">
      <c r="B416" s="769"/>
      <c r="C416" s="769"/>
      <c r="D416" s="769"/>
      <c r="E416" s="769"/>
      <c r="F416" s="769"/>
      <c r="G416" s="769"/>
      <c r="J416" s="1"/>
    </row>
    <row r="417" spans="1:13" s="4" customFormat="1" ht="15" x14ac:dyDescent="0.25">
      <c r="B417" s="770"/>
      <c r="C417" s="770"/>
      <c r="D417" s="770"/>
      <c r="E417" s="770"/>
      <c r="F417" s="770"/>
      <c r="G417" s="770"/>
      <c r="J417" s="1"/>
    </row>
    <row r="418" spans="1:13" s="4" customFormat="1" ht="15" x14ac:dyDescent="0.25">
      <c r="B418" s="2"/>
      <c r="C418" s="2"/>
      <c r="D418" s="2"/>
      <c r="E418" s="494"/>
      <c r="F418" s="494"/>
      <c r="G418" s="494"/>
      <c r="J418" s="1"/>
    </row>
    <row r="419" spans="1:13" s="4" customFormat="1" ht="15" x14ac:dyDescent="0.25">
      <c r="B419" s="1"/>
      <c r="C419" s="1"/>
      <c r="D419" s="1"/>
      <c r="E419" s="1"/>
      <c r="F419" s="1"/>
      <c r="G419" s="1"/>
      <c r="J419" s="1"/>
    </row>
    <row r="420" spans="1:13" s="4" customFormat="1" ht="15" x14ac:dyDescent="0.25">
      <c r="B420" s="895" t="s">
        <v>385</v>
      </c>
      <c r="C420" s="895"/>
      <c r="D420" s="896"/>
      <c r="E420" s="892">
        <v>2021</v>
      </c>
      <c r="F420" s="892">
        <v>2022</v>
      </c>
      <c r="G420" s="904">
        <v>2023</v>
      </c>
      <c r="J420" s="1"/>
    </row>
    <row r="421" spans="1:13" s="4" customFormat="1" ht="15.5" thickBot="1" x14ac:dyDescent="0.3">
      <c r="B421" s="900"/>
      <c r="C421" s="900"/>
      <c r="D421" s="901"/>
      <c r="E421" s="893"/>
      <c r="F421" s="893"/>
      <c r="G421" s="914"/>
      <c r="J421" s="1"/>
    </row>
    <row r="422" spans="1:13" s="4" customFormat="1" ht="15.5" thickTop="1" x14ac:dyDescent="0.25">
      <c r="B422" s="746" t="s">
        <v>382</v>
      </c>
      <c r="C422" s="746"/>
      <c r="D422" s="747"/>
      <c r="E422" s="27">
        <v>3886</v>
      </c>
      <c r="F422" s="27">
        <v>4038</v>
      </c>
      <c r="G422" s="28">
        <v>4111</v>
      </c>
      <c r="J422" s="1"/>
    </row>
    <row r="423" spans="1:13" s="4" customFormat="1" ht="15" x14ac:dyDescent="0.25">
      <c r="B423" s="831" t="s">
        <v>386</v>
      </c>
      <c r="C423" s="831"/>
      <c r="D423" s="832"/>
      <c r="E423" s="65">
        <v>540.07000000000005</v>
      </c>
      <c r="F423" s="65">
        <v>855.5</v>
      </c>
      <c r="G423" s="66">
        <f>542.5722014+302.0982414</f>
        <v>844.67044280000005</v>
      </c>
      <c r="J423" s="1"/>
    </row>
    <row r="424" spans="1:13" s="4" customFormat="1" ht="15" x14ac:dyDescent="0.25"/>
    <row r="425" spans="1:13" s="4" customFormat="1" ht="15" x14ac:dyDescent="0.25"/>
    <row r="426" spans="1:13" s="4" customFormat="1" ht="15" x14ac:dyDescent="0.25">
      <c r="A426" s="7"/>
      <c r="B426" s="7" t="s">
        <v>147</v>
      </c>
      <c r="C426" s="7"/>
      <c r="D426" s="7"/>
      <c r="E426" s="7"/>
      <c r="F426" s="7"/>
      <c r="G426" s="7"/>
      <c r="H426" s="7"/>
      <c r="I426" s="7"/>
      <c r="J426" s="7"/>
      <c r="K426" s="7"/>
      <c r="L426" s="7"/>
      <c r="M426" s="7"/>
    </row>
    <row r="427" spans="1:13" s="4" customFormat="1" ht="15" x14ac:dyDescent="0.25"/>
    <row r="428" spans="1:13" s="4" customFormat="1" ht="15" customHeight="1" x14ac:dyDescent="0.25">
      <c r="B428" s="895" t="s">
        <v>374</v>
      </c>
      <c r="C428" s="895"/>
      <c r="D428" s="896"/>
      <c r="E428" s="904" t="s">
        <v>242</v>
      </c>
      <c r="F428" s="905"/>
      <c r="G428" s="912"/>
      <c r="H428" s="904" t="s">
        <v>190</v>
      </c>
      <c r="I428" s="905"/>
      <c r="J428" s="905"/>
      <c r="K428" s="904" t="s">
        <v>191</v>
      </c>
      <c r="L428" s="905"/>
      <c r="M428" s="905"/>
    </row>
    <row r="429" spans="1:13" s="4" customFormat="1" ht="15" x14ac:dyDescent="0.25">
      <c r="B429" s="895"/>
      <c r="C429" s="895"/>
      <c r="D429" s="896"/>
      <c r="E429" s="906">
        <v>2021</v>
      </c>
      <c r="F429" s="908">
        <v>2022</v>
      </c>
      <c r="G429" s="890">
        <v>2023</v>
      </c>
      <c r="H429" s="906">
        <v>2021</v>
      </c>
      <c r="I429" s="908">
        <v>2022</v>
      </c>
      <c r="J429" s="910">
        <v>2023</v>
      </c>
      <c r="K429" s="906">
        <v>2021</v>
      </c>
      <c r="L429" s="908">
        <v>2022</v>
      </c>
      <c r="M429" s="910">
        <v>2023</v>
      </c>
    </row>
    <row r="430" spans="1:13" s="4" customFormat="1" ht="15.5" thickBot="1" x14ac:dyDescent="0.3">
      <c r="B430" s="895"/>
      <c r="C430" s="895"/>
      <c r="D430" s="896"/>
      <c r="E430" s="907"/>
      <c r="F430" s="909"/>
      <c r="G430" s="891"/>
      <c r="H430" s="907"/>
      <c r="I430" s="909"/>
      <c r="J430" s="911"/>
      <c r="K430" s="907"/>
      <c r="L430" s="909"/>
      <c r="M430" s="911"/>
    </row>
    <row r="431" spans="1:13" s="4" customFormat="1" ht="15.5" thickTop="1" x14ac:dyDescent="0.25">
      <c r="B431" s="746" t="s">
        <v>372</v>
      </c>
      <c r="C431" s="746"/>
      <c r="D431" s="747"/>
      <c r="E431" s="183">
        <v>0.24</v>
      </c>
      <c r="F431" s="169">
        <v>0.185</v>
      </c>
      <c r="G431" s="170">
        <v>0.27300000000000002</v>
      </c>
      <c r="H431" s="168">
        <v>0.19700000000000001</v>
      </c>
      <c r="I431" s="169">
        <v>0.114</v>
      </c>
      <c r="J431" s="171">
        <v>0.1145</v>
      </c>
      <c r="K431" s="168">
        <v>0.93899999999999995</v>
      </c>
      <c r="L431" s="169">
        <v>0.82299999999999995</v>
      </c>
      <c r="M431" s="171">
        <v>0.70599999999999996</v>
      </c>
    </row>
    <row r="432" spans="1:13" s="4" customFormat="1" ht="15" x14ac:dyDescent="0.25">
      <c r="B432" s="758" t="s">
        <v>373</v>
      </c>
      <c r="C432" s="758"/>
      <c r="D432" s="759"/>
      <c r="E432" s="184">
        <v>0.57199999999999995</v>
      </c>
      <c r="F432" s="184">
        <v>0.55500000000000005</v>
      </c>
      <c r="G432" s="185">
        <v>0.52900000000000003</v>
      </c>
      <c r="H432" s="184">
        <v>0.35399999999999998</v>
      </c>
      <c r="I432" s="184">
        <v>0.28299999999999997</v>
      </c>
      <c r="J432" s="184">
        <v>0.41830000000000001</v>
      </c>
      <c r="K432" s="87">
        <v>6.0999999999999999E-2</v>
      </c>
      <c r="L432" s="184">
        <v>0.115</v>
      </c>
      <c r="M432" s="184">
        <v>0.13100000000000001</v>
      </c>
    </row>
    <row r="433" spans="1:13" s="4" customFormat="1" ht="15" x14ac:dyDescent="0.25">
      <c r="B433" s="764" t="s">
        <v>200</v>
      </c>
      <c r="C433" s="764"/>
      <c r="D433" s="765"/>
      <c r="E433" s="172">
        <v>0.28199999999999997</v>
      </c>
      <c r="F433" s="172">
        <v>0.23200000000000001</v>
      </c>
      <c r="G433" s="173">
        <v>0.318</v>
      </c>
      <c r="H433" s="172">
        <v>0.55000000000000004</v>
      </c>
      <c r="I433" s="172">
        <v>0.39700000000000002</v>
      </c>
      <c r="J433" s="172">
        <v>0.53280000000000005</v>
      </c>
      <c r="K433" s="186">
        <v>0.48</v>
      </c>
      <c r="L433" s="172">
        <v>0.82299999999999995</v>
      </c>
      <c r="M433" s="172">
        <v>0.83699999999999997</v>
      </c>
    </row>
    <row r="434" spans="1:13" s="4" customFormat="1" ht="15" x14ac:dyDescent="0.25">
      <c r="B434" s="915" t="s">
        <v>787</v>
      </c>
      <c r="C434" s="915"/>
      <c r="D434" s="915"/>
      <c r="E434" s="915"/>
      <c r="F434" s="915"/>
      <c r="G434" s="915"/>
      <c r="H434" s="915"/>
      <c r="I434" s="915"/>
      <c r="J434" s="915"/>
      <c r="K434" s="915"/>
      <c r="L434" s="915"/>
      <c r="M434" s="915"/>
    </row>
    <row r="435" spans="1:13" s="4" customFormat="1" ht="15" x14ac:dyDescent="0.25"/>
    <row r="436" spans="1:13" s="4" customFormat="1" ht="15" x14ac:dyDescent="0.25"/>
    <row r="437" spans="1:13" s="4" customFormat="1" ht="15" x14ac:dyDescent="0.25">
      <c r="A437" s="7"/>
      <c r="B437" s="7" t="s">
        <v>34</v>
      </c>
      <c r="C437" s="7"/>
      <c r="D437" s="7"/>
      <c r="E437" s="7"/>
      <c r="F437" s="7"/>
      <c r="G437" s="7"/>
      <c r="H437" s="7"/>
      <c r="I437" s="7"/>
      <c r="J437" s="7"/>
      <c r="K437" s="7"/>
      <c r="L437" s="7"/>
      <c r="M437" s="7"/>
    </row>
    <row r="438" spans="1:13" s="4" customFormat="1" ht="15" x14ac:dyDescent="0.25"/>
    <row r="439" spans="1:13" s="4" customFormat="1" ht="15" customHeight="1" x14ac:dyDescent="0.25">
      <c r="B439" s="895" t="s">
        <v>529</v>
      </c>
      <c r="C439" s="895"/>
      <c r="D439" s="895"/>
      <c r="E439" s="895"/>
      <c r="F439" s="895"/>
      <c r="G439" s="896"/>
      <c r="H439" s="904" t="s">
        <v>242</v>
      </c>
      <c r="I439" s="905"/>
      <c r="J439" s="912"/>
      <c r="K439" s="904" t="s">
        <v>243</v>
      </c>
      <c r="L439" s="905"/>
      <c r="M439" s="905"/>
    </row>
    <row r="440" spans="1:13" s="4" customFormat="1" ht="15.5" thickBot="1" x14ac:dyDescent="0.3">
      <c r="B440" s="900"/>
      <c r="C440" s="900"/>
      <c r="D440" s="900"/>
      <c r="E440" s="900"/>
      <c r="F440" s="900"/>
      <c r="G440" s="901"/>
      <c r="H440" s="121">
        <v>2021</v>
      </c>
      <c r="I440" s="124">
        <v>2022</v>
      </c>
      <c r="J440" s="123">
        <v>2023</v>
      </c>
      <c r="K440" s="121">
        <v>2021</v>
      </c>
      <c r="L440" s="124">
        <v>2022</v>
      </c>
      <c r="M440" s="123">
        <v>2023</v>
      </c>
    </row>
    <row r="441" spans="1:13" s="4" customFormat="1" ht="15.5" thickTop="1" x14ac:dyDescent="0.25">
      <c r="B441" s="746" t="s">
        <v>244</v>
      </c>
      <c r="C441" s="746"/>
      <c r="D441" s="746"/>
      <c r="E441" s="746"/>
      <c r="F441" s="746"/>
      <c r="G441" s="747"/>
      <c r="H441" s="25">
        <v>2168</v>
      </c>
      <c r="I441" s="149">
        <v>2038</v>
      </c>
      <c r="J441" s="136">
        <v>1943</v>
      </c>
      <c r="K441" s="25">
        <v>564</v>
      </c>
      <c r="L441" s="149">
        <v>643</v>
      </c>
      <c r="M441" s="137">
        <v>638</v>
      </c>
    </row>
    <row r="442" spans="1:13" s="4" customFormat="1" ht="15" x14ac:dyDescent="0.25">
      <c r="B442" s="758" t="s">
        <v>245</v>
      </c>
      <c r="C442" s="758"/>
      <c r="D442" s="758"/>
      <c r="E442" s="758"/>
      <c r="F442" s="758"/>
      <c r="G442" s="759"/>
      <c r="H442" s="20">
        <v>304</v>
      </c>
      <c r="I442" s="11">
        <v>303</v>
      </c>
      <c r="J442" s="37">
        <v>331</v>
      </c>
      <c r="K442" s="20">
        <v>564</v>
      </c>
      <c r="L442" s="11">
        <v>643</v>
      </c>
      <c r="M442" s="38">
        <v>638</v>
      </c>
    </row>
    <row r="443" spans="1:13" s="4" customFormat="1" ht="15" customHeight="1" x14ac:dyDescent="0.25">
      <c r="B443" s="920" t="s">
        <v>246</v>
      </c>
      <c r="C443" s="920"/>
      <c r="D443" s="920"/>
      <c r="E443" s="920"/>
      <c r="F443" s="920"/>
      <c r="G443" s="921"/>
      <c r="H443" s="244">
        <v>0.14000000000000001</v>
      </c>
      <c r="I443" s="150">
        <v>0.14899999999999999</v>
      </c>
      <c r="J443" s="151">
        <v>0.17035512094698918</v>
      </c>
      <c r="K443" s="244">
        <v>1</v>
      </c>
      <c r="L443" s="150">
        <v>1</v>
      </c>
      <c r="M443" s="152">
        <v>1</v>
      </c>
    </row>
    <row r="444" spans="1:13" s="4" customFormat="1" ht="15" customHeight="1" x14ac:dyDescent="0.25">
      <c r="B444" s="768" t="s">
        <v>923</v>
      </c>
      <c r="C444" s="768"/>
      <c r="D444" s="768"/>
      <c r="E444" s="768"/>
      <c r="F444" s="768"/>
      <c r="G444" s="768"/>
      <c r="H444" s="768"/>
      <c r="I444" s="768"/>
      <c r="J444" s="768"/>
      <c r="K444" s="768"/>
      <c r="L444" s="768"/>
      <c r="M444" s="768"/>
    </row>
    <row r="445" spans="1:13" s="4" customFormat="1" ht="15" x14ac:dyDescent="0.25">
      <c r="B445" s="770"/>
      <c r="C445" s="770"/>
      <c r="D445" s="770"/>
      <c r="E445" s="770"/>
      <c r="F445" s="770"/>
      <c r="G445" s="770"/>
      <c r="H445" s="770"/>
      <c r="I445" s="770"/>
      <c r="J445" s="770"/>
      <c r="K445" s="770"/>
      <c r="L445" s="770"/>
      <c r="M445" s="770"/>
    </row>
    <row r="446" spans="1:13" s="4" customFormat="1" ht="15" x14ac:dyDescent="0.25"/>
    <row r="447" spans="1:13" s="4" customFormat="1" ht="15" x14ac:dyDescent="0.25"/>
    <row r="448" spans="1:13" s="4" customFormat="1" ht="15" x14ac:dyDescent="0.25">
      <c r="A448" s="7"/>
      <c r="B448" s="7" t="s">
        <v>35</v>
      </c>
      <c r="C448" s="7"/>
      <c r="D448" s="7"/>
      <c r="E448" s="7"/>
      <c r="F448" s="7"/>
      <c r="G448" s="7"/>
      <c r="H448" s="7"/>
      <c r="I448" s="7"/>
      <c r="J448" s="7"/>
      <c r="K448" s="7"/>
      <c r="L448" s="7"/>
      <c r="M448" s="7"/>
    </row>
    <row r="449" spans="1:13" s="4" customFormat="1" ht="15" x14ac:dyDescent="0.25"/>
    <row r="450" spans="1:13" s="4" customFormat="1" ht="15" customHeight="1" x14ac:dyDescent="0.25">
      <c r="B450" s="895" t="s">
        <v>706</v>
      </c>
      <c r="C450" s="895"/>
      <c r="D450" s="895"/>
      <c r="E450" s="895"/>
      <c r="F450" s="895"/>
      <c r="G450" s="896"/>
      <c r="H450" s="904" t="s">
        <v>242</v>
      </c>
      <c r="I450" s="905"/>
      <c r="J450" s="912"/>
      <c r="K450" s="904" t="s">
        <v>243</v>
      </c>
      <c r="L450" s="905"/>
      <c r="M450" s="905"/>
    </row>
    <row r="451" spans="1:13" s="4" customFormat="1" ht="15.5" thickBot="1" x14ac:dyDescent="0.3">
      <c r="B451" s="900"/>
      <c r="C451" s="900"/>
      <c r="D451" s="900"/>
      <c r="E451" s="900"/>
      <c r="F451" s="900"/>
      <c r="G451" s="901"/>
      <c r="H451" s="121">
        <v>2021</v>
      </c>
      <c r="I451" s="124">
        <v>2022</v>
      </c>
      <c r="J451" s="123">
        <v>2023</v>
      </c>
      <c r="K451" s="121">
        <v>2021</v>
      </c>
      <c r="L451" s="124">
        <v>2022</v>
      </c>
      <c r="M451" s="123">
        <v>2023</v>
      </c>
    </row>
    <row r="452" spans="1:13" s="4" customFormat="1" ht="15.5" thickTop="1" x14ac:dyDescent="0.25">
      <c r="B452" s="746" t="s">
        <v>244</v>
      </c>
      <c r="C452" s="746"/>
      <c r="D452" s="746"/>
      <c r="E452" s="746"/>
      <c r="F452" s="746"/>
      <c r="G452" s="747"/>
      <c r="H452" s="25">
        <v>2168</v>
      </c>
      <c r="I452" s="149">
        <v>2038</v>
      </c>
      <c r="J452" s="136">
        <v>1943</v>
      </c>
      <c r="K452" s="25">
        <v>564</v>
      </c>
      <c r="L452" s="149">
        <v>643</v>
      </c>
      <c r="M452" s="137">
        <v>638</v>
      </c>
    </row>
    <row r="453" spans="1:13" s="4" customFormat="1" ht="15" x14ac:dyDescent="0.25">
      <c r="B453" s="758" t="s">
        <v>247</v>
      </c>
      <c r="C453" s="758"/>
      <c r="D453" s="758"/>
      <c r="E453" s="758"/>
      <c r="F453" s="758"/>
      <c r="G453" s="759"/>
      <c r="H453" s="20">
        <v>2168</v>
      </c>
      <c r="I453" s="11">
        <v>2038</v>
      </c>
      <c r="J453" s="37">
        <v>1943</v>
      </c>
      <c r="K453" s="20">
        <v>564</v>
      </c>
      <c r="L453" s="11">
        <v>643</v>
      </c>
      <c r="M453" s="38">
        <v>638</v>
      </c>
    </row>
    <row r="454" spans="1:13" s="4" customFormat="1" ht="15" customHeight="1" x14ac:dyDescent="0.25">
      <c r="B454" s="831" t="s">
        <v>248</v>
      </c>
      <c r="C454" s="831"/>
      <c r="D454" s="831"/>
      <c r="E454" s="831"/>
      <c r="F454" s="831"/>
      <c r="G454" s="832"/>
      <c r="H454" s="245">
        <v>1</v>
      </c>
      <c r="I454" s="246">
        <v>1</v>
      </c>
      <c r="J454" s="577">
        <v>1</v>
      </c>
      <c r="K454" s="245">
        <v>1</v>
      </c>
      <c r="L454" s="246">
        <v>1</v>
      </c>
      <c r="M454" s="248">
        <v>1</v>
      </c>
    </row>
    <row r="455" spans="1:13" s="4" customFormat="1" ht="15" x14ac:dyDescent="0.25"/>
    <row r="456" spans="1:13" s="4" customFormat="1" ht="15" x14ac:dyDescent="0.25"/>
    <row r="457" spans="1:13" s="4" customFormat="1" ht="7.5" customHeight="1" x14ac:dyDescent="0.25">
      <c r="A457" s="7"/>
      <c r="B457" s="834" t="s">
        <v>36</v>
      </c>
      <c r="C457" s="834"/>
      <c r="D457" s="834"/>
      <c r="E457" s="834"/>
      <c r="F457" s="834"/>
      <c r="G457" s="834"/>
      <c r="H457" s="834"/>
      <c r="I457" s="834"/>
      <c r="J457" s="834"/>
      <c r="K457" s="834"/>
      <c r="L457" s="834"/>
      <c r="M457" s="834"/>
    </row>
    <row r="458" spans="1:13" s="4" customFormat="1" ht="7.5" customHeight="1" x14ac:dyDescent="0.25">
      <c r="A458" s="7"/>
      <c r="B458" s="834"/>
      <c r="C458" s="834"/>
      <c r="D458" s="834"/>
      <c r="E458" s="834"/>
      <c r="F458" s="834"/>
      <c r="G458" s="834"/>
      <c r="H458" s="834"/>
      <c r="I458" s="834"/>
      <c r="J458" s="834"/>
      <c r="K458" s="834"/>
      <c r="L458" s="834"/>
      <c r="M458" s="834"/>
    </row>
    <row r="459" spans="1:13" s="4" customFormat="1" ht="15" x14ac:dyDescent="0.25"/>
    <row r="460" spans="1:13" s="4" customFormat="1" ht="15" customHeight="1" x14ac:dyDescent="0.25">
      <c r="B460" s="916" t="s">
        <v>1072</v>
      </c>
      <c r="C460" s="916"/>
      <c r="D460" s="916"/>
      <c r="E460" s="916"/>
      <c r="F460" s="916"/>
      <c r="G460" s="916"/>
      <c r="H460" s="916"/>
      <c r="I460" s="916"/>
      <c r="J460" s="916"/>
      <c r="K460" s="916"/>
      <c r="L460" s="916"/>
      <c r="M460" s="916"/>
    </row>
    <row r="461" spans="1:13" s="4" customFormat="1" ht="15" x14ac:dyDescent="0.25">
      <c r="B461" s="916"/>
      <c r="C461" s="916"/>
      <c r="D461" s="916"/>
      <c r="E461" s="916"/>
      <c r="F461" s="916"/>
      <c r="G461" s="916"/>
      <c r="H461" s="916"/>
      <c r="I461" s="916"/>
      <c r="J461" s="916"/>
      <c r="K461" s="916"/>
      <c r="L461" s="916"/>
      <c r="M461" s="916"/>
    </row>
    <row r="462" spans="1:13" s="4" customFormat="1" ht="15" x14ac:dyDescent="0.25">
      <c r="B462" s="916"/>
      <c r="C462" s="916"/>
      <c r="D462" s="916"/>
      <c r="E462" s="916"/>
      <c r="F462" s="916"/>
      <c r="G462" s="916"/>
      <c r="H462" s="916"/>
      <c r="I462" s="916"/>
      <c r="J462" s="916"/>
      <c r="K462" s="916"/>
      <c r="L462" s="916"/>
      <c r="M462" s="916"/>
    </row>
    <row r="463" spans="1:13" s="4" customFormat="1" ht="15" x14ac:dyDescent="0.25">
      <c r="B463" s="916"/>
      <c r="C463" s="916"/>
      <c r="D463" s="916"/>
      <c r="E463" s="916"/>
      <c r="F463" s="916"/>
      <c r="G463" s="916"/>
      <c r="H463" s="916"/>
      <c r="I463" s="916"/>
      <c r="J463" s="916"/>
      <c r="K463" s="916"/>
      <c r="L463" s="916"/>
      <c r="M463" s="916"/>
    </row>
    <row r="464" spans="1:13" s="4" customFormat="1" ht="15" x14ac:dyDescent="0.25">
      <c r="B464" s="916"/>
      <c r="C464" s="916"/>
      <c r="D464" s="916"/>
      <c r="E464" s="916"/>
      <c r="F464" s="916"/>
      <c r="G464" s="916"/>
      <c r="H464" s="916"/>
      <c r="I464" s="916"/>
      <c r="J464" s="916"/>
      <c r="K464" s="916"/>
      <c r="L464" s="916"/>
      <c r="M464" s="916"/>
    </row>
    <row r="465" spans="1:13" s="4" customFormat="1" ht="15" x14ac:dyDescent="0.25">
      <c r="B465" s="916"/>
      <c r="C465" s="916"/>
      <c r="D465" s="916"/>
      <c r="E465" s="916"/>
      <c r="F465" s="916"/>
      <c r="G465" s="916"/>
      <c r="H465" s="916"/>
      <c r="I465" s="916"/>
      <c r="J465" s="916"/>
      <c r="K465" s="916"/>
      <c r="L465" s="916"/>
      <c r="M465" s="916"/>
    </row>
    <row r="466" spans="1:13" s="4" customFormat="1" ht="15" x14ac:dyDescent="0.25">
      <c r="B466" s="916"/>
      <c r="C466" s="916"/>
      <c r="D466" s="916"/>
      <c r="E466" s="916"/>
      <c r="F466" s="916"/>
      <c r="G466" s="916"/>
      <c r="H466" s="916"/>
      <c r="I466" s="916"/>
      <c r="J466" s="916"/>
      <c r="K466" s="916"/>
      <c r="L466" s="916"/>
      <c r="M466" s="916"/>
    </row>
    <row r="467" spans="1:13" s="4" customFormat="1" ht="15" x14ac:dyDescent="0.25">
      <c r="B467" s="916"/>
      <c r="C467" s="916"/>
      <c r="D467" s="916"/>
      <c r="E467" s="916"/>
      <c r="F467" s="916"/>
      <c r="G467" s="916"/>
      <c r="H467" s="916"/>
      <c r="I467" s="916"/>
      <c r="J467" s="916"/>
      <c r="K467" s="916"/>
      <c r="L467" s="916"/>
      <c r="M467" s="916"/>
    </row>
    <row r="468" spans="1:13" s="4" customFormat="1" ht="15" x14ac:dyDescent="0.25">
      <c r="B468" s="916"/>
      <c r="C468" s="916"/>
      <c r="D468" s="916"/>
      <c r="E468" s="916"/>
      <c r="F468" s="916"/>
      <c r="G468" s="916"/>
      <c r="H468" s="916"/>
      <c r="I468" s="916"/>
      <c r="J468" s="916"/>
      <c r="K468" s="916"/>
      <c r="L468" s="916"/>
      <c r="M468" s="916"/>
    </row>
    <row r="469" spans="1:13" s="4" customFormat="1" ht="15" x14ac:dyDescent="0.25">
      <c r="B469" s="916"/>
      <c r="C469" s="916"/>
      <c r="D469" s="916"/>
      <c r="E469" s="916"/>
      <c r="F469" s="916"/>
      <c r="G469" s="916"/>
      <c r="H469" s="916"/>
      <c r="I469" s="916"/>
      <c r="J469" s="916"/>
      <c r="K469" s="916"/>
      <c r="L469" s="916"/>
      <c r="M469" s="916"/>
    </row>
    <row r="470" spans="1:13" s="4" customFormat="1" ht="15" x14ac:dyDescent="0.25"/>
    <row r="471" spans="1:13" s="4" customFormat="1" ht="15" x14ac:dyDescent="0.25"/>
    <row r="472" spans="1:13" s="4" customFormat="1" ht="15" x14ac:dyDescent="0.25"/>
    <row r="473" spans="1:13" s="4" customFormat="1" ht="15" x14ac:dyDescent="0.25"/>
    <row r="474" spans="1:13" s="154" customFormat="1" ht="24.5" x14ac:dyDescent="0.25">
      <c r="B474" s="8" t="s">
        <v>17</v>
      </c>
    </row>
    <row r="475" spans="1:13" s="4" customFormat="1" ht="15" x14ac:dyDescent="0.25"/>
    <row r="476" spans="1:13" s="4" customFormat="1" ht="15" x14ac:dyDescent="0.25"/>
    <row r="477" spans="1:13" s="4" customFormat="1" ht="15" x14ac:dyDescent="0.25">
      <c r="A477" s="7"/>
      <c r="B477" s="7" t="s">
        <v>37</v>
      </c>
      <c r="C477" s="7"/>
      <c r="D477" s="7"/>
      <c r="E477" s="7"/>
      <c r="F477" s="7"/>
      <c r="G477" s="7"/>
      <c r="H477" s="7"/>
      <c r="I477" s="7"/>
      <c r="J477" s="7"/>
      <c r="K477" s="7"/>
      <c r="L477" s="7"/>
      <c r="M477" s="7"/>
    </row>
    <row r="478" spans="1:13" s="4" customFormat="1" ht="15" x14ac:dyDescent="0.25"/>
    <row r="479" spans="1:13" s="4" customFormat="1" ht="15" customHeight="1" thickBot="1" x14ac:dyDescent="0.3">
      <c r="B479" s="901" t="s">
        <v>1079</v>
      </c>
      <c r="C479" s="919"/>
      <c r="D479" s="919"/>
      <c r="E479" s="919"/>
      <c r="F479" s="919"/>
      <c r="G479" s="919"/>
      <c r="H479" s="919"/>
      <c r="I479" s="919"/>
      <c r="J479" s="919"/>
      <c r="K479" s="119">
        <v>2021</v>
      </c>
      <c r="L479" s="119">
        <v>2022</v>
      </c>
      <c r="M479" s="120">
        <v>2023</v>
      </c>
    </row>
    <row r="480" spans="1:13" s="4" customFormat="1" ht="15.75" customHeight="1" thickTop="1" x14ac:dyDescent="0.25">
      <c r="B480" s="918" t="s">
        <v>266</v>
      </c>
      <c r="C480" s="918"/>
      <c r="D480" s="918"/>
      <c r="E480" s="918"/>
      <c r="F480" s="918"/>
      <c r="G480" s="918"/>
      <c r="H480" s="918"/>
      <c r="I480" s="918"/>
      <c r="J480" s="918"/>
      <c r="K480" s="918"/>
      <c r="L480" s="918"/>
      <c r="M480" s="918"/>
    </row>
    <row r="481" spans="2:13" s="4" customFormat="1" ht="15" x14ac:dyDescent="0.25">
      <c r="B481" s="829" t="s">
        <v>250</v>
      </c>
      <c r="C481" s="829"/>
      <c r="D481" s="829"/>
      <c r="E481" s="829"/>
      <c r="F481" s="829"/>
      <c r="G481" s="829"/>
      <c r="H481" s="829"/>
      <c r="I481" s="829"/>
      <c r="J481" s="830"/>
      <c r="K481" s="315">
        <v>24152383</v>
      </c>
      <c r="L481" s="316">
        <v>24126509</v>
      </c>
      <c r="M481" s="582">
        <v>21803639.07</v>
      </c>
    </row>
    <row r="482" spans="2:13" s="4" customFormat="1" ht="15" x14ac:dyDescent="0.25">
      <c r="B482" s="758" t="s">
        <v>251</v>
      </c>
      <c r="C482" s="758"/>
      <c r="D482" s="758"/>
      <c r="E482" s="758"/>
      <c r="F482" s="758"/>
      <c r="G482" s="758"/>
      <c r="H482" s="758"/>
      <c r="I482" s="758"/>
      <c r="J482" s="759"/>
      <c r="K482" s="159">
        <v>13901578</v>
      </c>
      <c r="L482" s="160">
        <v>16028485</v>
      </c>
      <c r="M482" s="583">
        <v>12928776.73</v>
      </c>
    </row>
    <row r="483" spans="2:13" s="4" customFormat="1" ht="15" x14ac:dyDescent="0.25">
      <c r="B483" s="758" t="s">
        <v>252</v>
      </c>
      <c r="C483" s="758"/>
      <c r="D483" s="758"/>
      <c r="E483" s="758"/>
      <c r="F483" s="758"/>
      <c r="G483" s="758"/>
      <c r="H483" s="758"/>
      <c r="I483" s="758"/>
      <c r="J483" s="759"/>
      <c r="K483" s="159">
        <v>25701254</v>
      </c>
      <c r="L483" s="160">
        <v>19601162</v>
      </c>
      <c r="M483" s="583">
        <v>23011389.190000001</v>
      </c>
    </row>
    <row r="484" spans="2:13" s="4" customFormat="1" ht="15" x14ac:dyDescent="0.25">
      <c r="B484" s="758" t="s">
        <v>253</v>
      </c>
      <c r="C484" s="758"/>
      <c r="D484" s="758"/>
      <c r="E484" s="758"/>
      <c r="F484" s="758"/>
      <c r="G484" s="758"/>
      <c r="H484" s="758"/>
      <c r="I484" s="758"/>
      <c r="J484" s="759"/>
      <c r="K484" s="159">
        <v>1066834</v>
      </c>
      <c r="L484" s="160">
        <v>7316763</v>
      </c>
      <c r="M484" s="583">
        <v>6777726.6500000004</v>
      </c>
    </row>
    <row r="485" spans="2:13" s="4" customFormat="1" ht="15" x14ac:dyDescent="0.25">
      <c r="B485" s="758" t="s">
        <v>661</v>
      </c>
      <c r="C485" s="758"/>
      <c r="D485" s="758"/>
      <c r="E485" s="758"/>
      <c r="F485" s="758"/>
      <c r="G485" s="758"/>
      <c r="H485" s="758"/>
      <c r="I485" s="758"/>
      <c r="J485" s="759"/>
      <c r="K485" s="159">
        <v>6638058</v>
      </c>
      <c r="L485" s="160">
        <v>5244411</v>
      </c>
      <c r="M485" s="583">
        <v>4774489.66</v>
      </c>
    </row>
    <row r="486" spans="2:13" s="4" customFormat="1" ht="15" x14ac:dyDescent="0.25">
      <c r="B486" s="758" t="s">
        <v>254</v>
      </c>
      <c r="C486" s="758"/>
      <c r="D486" s="758"/>
      <c r="E486" s="758"/>
      <c r="F486" s="758"/>
      <c r="G486" s="758"/>
      <c r="H486" s="758"/>
      <c r="I486" s="758"/>
      <c r="J486" s="759"/>
      <c r="K486" s="159">
        <v>141575</v>
      </c>
      <c r="L486" s="160">
        <v>136940</v>
      </c>
      <c r="M486" s="583">
        <v>132314.46</v>
      </c>
    </row>
    <row r="487" spans="2:13" s="4" customFormat="1" ht="15" x14ac:dyDescent="0.25">
      <c r="B487" s="758" t="s">
        <v>255</v>
      </c>
      <c r="C487" s="758"/>
      <c r="D487" s="758"/>
      <c r="E487" s="758"/>
      <c r="F487" s="758"/>
      <c r="G487" s="758"/>
      <c r="H487" s="758"/>
      <c r="I487" s="758"/>
      <c r="J487" s="759"/>
      <c r="K487" s="159">
        <v>13826</v>
      </c>
      <c r="L487" s="160">
        <v>9541</v>
      </c>
      <c r="M487" s="583">
        <v>12674.9</v>
      </c>
    </row>
    <row r="488" spans="2:13" s="4" customFormat="1" ht="15" x14ac:dyDescent="0.25">
      <c r="B488" s="758" t="s">
        <v>256</v>
      </c>
      <c r="C488" s="758"/>
      <c r="D488" s="758"/>
      <c r="E488" s="758"/>
      <c r="F488" s="758"/>
      <c r="G488" s="758"/>
      <c r="H488" s="758"/>
      <c r="I488" s="758"/>
      <c r="J488" s="759"/>
      <c r="K488" s="159">
        <v>15308310</v>
      </c>
      <c r="L488" s="160">
        <v>15431462</v>
      </c>
      <c r="M488" s="583">
        <v>33819230.32</v>
      </c>
    </row>
    <row r="489" spans="2:13" s="4" customFormat="1" ht="15" x14ac:dyDescent="0.25">
      <c r="B489" s="758" t="s">
        <v>257</v>
      </c>
      <c r="C489" s="758"/>
      <c r="D489" s="758"/>
      <c r="E489" s="758"/>
      <c r="F489" s="758"/>
      <c r="G489" s="758"/>
      <c r="H489" s="758"/>
      <c r="I489" s="758"/>
      <c r="J489" s="759"/>
      <c r="K489" s="159">
        <v>88</v>
      </c>
      <c r="L489" s="160">
        <v>93</v>
      </c>
      <c r="M489" s="583">
        <v>202.34</v>
      </c>
    </row>
    <row r="490" spans="2:13" s="4" customFormat="1" ht="15" x14ac:dyDescent="0.25">
      <c r="B490" s="788" t="s">
        <v>259</v>
      </c>
      <c r="C490" s="788"/>
      <c r="D490" s="788"/>
      <c r="E490" s="788"/>
      <c r="F490" s="788"/>
      <c r="G490" s="788"/>
      <c r="H490" s="788"/>
      <c r="I490" s="788"/>
      <c r="J490" s="789"/>
      <c r="K490" s="161">
        <v>86923907</v>
      </c>
      <c r="L490" s="161">
        <v>87895368</v>
      </c>
      <c r="M490" s="584">
        <v>103260443.32000002</v>
      </c>
    </row>
    <row r="491" spans="2:13" s="4" customFormat="1" ht="15" x14ac:dyDescent="0.25">
      <c r="B491" s="788" t="s">
        <v>260</v>
      </c>
      <c r="C491" s="788"/>
      <c r="D491" s="788"/>
      <c r="E491" s="788"/>
      <c r="F491" s="788"/>
      <c r="G491" s="788"/>
      <c r="H491" s="788"/>
      <c r="I491" s="788"/>
      <c r="J491" s="789"/>
      <c r="K491" s="161">
        <v>0</v>
      </c>
      <c r="L491" s="162">
        <v>0</v>
      </c>
      <c r="M491" s="584">
        <v>0</v>
      </c>
    </row>
    <row r="492" spans="2:13" s="4" customFormat="1" ht="15" x14ac:dyDescent="0.25">
      <c r="B492" s="836" t="s">
        <v>261</v>
      </c>
      <c r="C492" s="836"/>
      <c r="D492" s="836"/>
      <c r="E492" s="836"/>
      <c r="F492" s="836"/>
      <c r="G492" s="836"/>
      <c r="H492" s="836"/>
      <c r="I492" s="836"/>
      <c r="J492" s="837"/>
      <c r="K492" s="432">
        <v>86923907</v>
      </c>
      <c r="L492" s="432">
        <v>87895368</v>
      </c>
      <c r="M492" s="587">
        <v>103260443.32000002</v>
      </c>
    </row>
    <row r="493" spans="2:13" s="4" customFormat="1" ht="15" x14ac:dyDescent="0.25">
      <c r="B493" s="917" t="s">
        <v>249</v>
      </c>
      <c r="C493" s="917"/>
      <c r="D493" s="917"/>
      <c r="E493" s="917"/>
      <c r="F493" s="917"/>
      <c r="G493" s="917"/>
      <c r="H493" s="917"/>
      <c r="I493" s="917"/>
      <c r="J493" s="917"/>
      <c r="K493" s="917"/>
      <c r="L493" s="917"/>
      <c r="M493" s="917"/>
    </row>
    <row r="494" spans="2:13" s="4" customFormat="1" ht="15" x14ac:dyDescent="0.25">
      <c r="B494" s="829" t="s">
        <v>262</v>
      </c>
      <c r="C494" s="829"/>
      <c r="D494" s="829"/>
      <c r="E494" s="829"/>
      <c r="F494" s="829"/>
      <c r="G494" s="829"/>
      <c r="H494" s="829"/>
      <c r="I494" s="829"/>
      <c r="J494" s="830"/>
      <c r="K494" s="315">
        <v>4183523</v>
      </c>
      <c r="L494" s="316">
        <v>815059</v>
      </c>
      <c r="M494" s="582">
        <v>0</v>
      </c>
    </row>
    <row r="495" spans="2:13" s="4" customFormat="1" ht="15" x14ac:dyDescent="0.25">
      <c r="B495" s="758" t="s">
        <v>263</v>
      </c>
      <c r="C495" s="758"/>
      <c r="D495" s="758"/>
      <c r="E495" s="758"/>
      <c r="F495" s="758"/>
      <c r="G495" s="758"/>
      <c r="H495" s="758"/>
      <c r="I495" s="758"/>
      <c r="J495" s="759"/>
      <c r="K495" s="159">
        <v>1752033</v>
      </c>
      <c r="L495" s="160">
        <v>135220</v>
      </c>
      <c r="M495" s="583">
        <v>136176.84</v>
      </c>
    </row>
    <row r="496" spans="2:13" s="4" customFormat="1" ht="15" x14ac:dyDescent="0.25">
      <c r="B496" s="758" t="s">
        <v>264</v>
      </c>
      <c r="C496" s="758"/>
      <c r="D496" s="758"/>
      <c r="E496" s="758"/>
      <c r="F496" s="758"/>
      <c r="G496" s="758"/>
      <c r="H496" s="758"/>
      <c r="I496" s="758"/>
      <c r="J496" s="759"/>
      <c r="K496" s="159">
        <v>6635022</v>
      </c>
      <c r="L496" s="160">
        <v>9367924</v>
      </c>
      <c r="M496" s="583">
        <v>8778112.8100000005</v>
      </c>
    </row>
    <row r="497" spans="1:13" s="4" customFormat="1" ht="15" x14ac:dyDescent="0.25">
      <c r="B497" s="788" t="s">
        <v>265</v>
      </c>
      <c r="C497" s="788"/>
      <c r="D497" s="788"/>
      <c r="E497" s="788"/>
      <c r="F497" s="788"/>
      <c r="G497" s="788"/>
      <c r="H497" s="788"/>
      <c r="I497" s="788"/>
      <c r="J497" s="789"/>
      <c r="K497" s="161">
        <v>12570578</v>
      </c>
      <c r="L497" s="161">
        <v>10318203</v>
      </c>
      <c r="M497" s="584">
        <v>8914289.6500000004</v>
      </c>
    </row>
    <row r="498" spans="1:13" s="4" customFormat="1" ht="12.75" customHeight="1" x14ac:dyDescent="0.25">
      <c r="B498" s="836" t="s">
        <v>267</v>
      </c>
      <c r="C498" s="836"/>
      <c r="D498" s="836"/>
      <c r="E498" s="836"/>
      <c r="F498" s="836"/>
      <c r="G498" s="836"/>
      <c r="H498" s="836"/>
      <c r="I498" s="836"/>
      <c r="J498" s="837"/>
      <c r="K498" s="432">
        <f>K492+K497</f>
        <v>99494485</v>
      </c>
      <c r="L498" s="432">
        <f>L492+L497</f>
        <v>98213571</v>
      </c>
      <c r="M498" s="587">
        <f>M492+M497</f>
        <v>112174732.97000003</v>
      </c>
    </row>
    <row r="499" spans="1:13" s="4" customFormat="1" ht="15" customHeight="1" x14ac:dyDescent="0.25">
      <c r="B499" s="835" t="s">
        <v>1059</v>
      </c>
      <c r="C499" s="835"/>
      <c r="D499" s="835"/>
      <c r="E499" s="835"/>
      <c r="F499" s="835"/>
      <c r="G499" s="835"/>
      <c r="H499" s="835"/>
      <c r="I499" s="835"/>
      <c r="J499" s="835"/>
      <c r="K499" s="835"/>
      <c r="L499" s="835"/>
      <c r="M499" s="835"/>
    </row>
    <row r="500" spans="1:13" s="4" customFormat="1" ht="15" x14ac:dyDescent="0.25"/>
    <row r="501" spans="1:13" s="4" customFormat="1" ht="15" x14ac:dyDescent="0.25"/>
    <row r="502" spans="1:13" s="4" customFormat="1" ht="15" x14ac:dyDescent="0.25">
      <c r="A502" s="7"/>
      <c r="B502" s="7" t="s">
        <v>38</v>
      </c>
      <c r="C502" s="7"/>
      <c r="D502" s="7"/>
      <c r="E502" s="7"/>
      <c r="F502" s="7"/>
      <c r="G502" s="7"/>
      <c r="H502" s="7"/>
      <c r="I502" s="7"/>
      <c r="J502" s="7"/>
      <c r="K502" s="7"/>
      <c r="L502" s="7"/>
      <c r="M502" s="7"/>
    </row>
    <row r="503" spans="1:13" s="4" customFormat="1" ht="15" x14ac:dyDescent="0.25"/>
    <row r="504" spans="1:13" s="4" customFormat="1" ht="15" x14ac:dyDescent="0.25">
      <c r="B504" s="895" t="s">
        <v>1060</v>
      </c>
      <c r="C504" s="895"/>
      <c r="D504" s="895"/>
      <c r="E504" s="892">
        <v>2021</v>
      </c>
      <c r="F504" s="892">
        <v>2022</v>
      </c>
      <c r="G504" s="904">
        <v>2023</v>
      </c>
      <c r="J504" s="1"/>
      <c r="K504" s="1"/>
      <c r="L504" s="1"/>
      <c r="M504" s="1"/>
    </row>
    <row r="505" spans="1:13" s="4" customFormat="1" ht="15" hidden="1" x14ac:dyDescent="0.25">
      <c r="B505" s="895"/>
      <c r="C505" s="895"/>
      <c r="D505" s="895"/>
      <c r="E505" s="892"/>
      <c r="F505" s="892"/>
      <c r="G505" s="904"/>
      <c r="J505" s="1"/>
      <c r="K505" s="1"/>
      <c r="L505" s="1"/>
      <c r="M505" s="1"/>
    </row>
    <row r="506" spans="1:13" s="4" customFormat="1" ht="15.5" thickBot="1" x14ac:dyDescent="0.3">
      <c r="B506" s="900"/>
      <c r="C506" s="900"/>
      <c r="D506" s="900"/>
      <c r="E506" s="893"/>
      <c r="F506" s="893"/>
      <c r="G506" s="914"/>
      <c r="J506" s="1"/>
      <c r="K506" s="1"/>
      <c r="L506" s="1"/>
      <c r="M506" s="1"/>
    </row>
    <row r="507" spans="1:13" s="4" customFormat="1" ht="15.5" thickTop="1" x14ac:dyDescent="0.25">
      <c r="B507" s="746" t="s">
        <v>242</v>
      </c>
      <c r="C507" s="746"/>
      <c r="D507" s="747"/>
      <c r="E507" s="192">
        <v>18770191</v>
      </c>
      <c r="F507" s="192">
        <v>7556986</v>
      </c>
      <c r="G507" s="597">
        <v>6081804</v>
      </c>
      <c r="J507" s="1"/>
      <c r="K507" s="1"/>
      <c r="L507" s="1"/>
      <c r="M507" s="1"/>
    </row>
    <row r="508" spans="1:13" s="4" customFormat="1" ht="15" x14ac:dyDescent="0.25">
      <c r="B508" s="831" t="s">
        <v>243</v>
      </c>
      <c r="C508" s="831"/>
      <c r="D508" s="832"/>
      <c r="E508" s="193" t="s">
        <v>165</v>
      </c>
      <c r="F508" s="193">
        <v>372770</v>
      </c>
      <c r="G508" s="598">
        <v>504961.22</v>
      </c>
      <c r="J508" s="1"/>
      <c r="K508" s="1"/>
      <c r="L508" s="1"/>
      <c r="M508" s="1"/>
    </row>
    <row r="509" spans="1:13" s="4" customFormat="1" ht="15" x14ac:dyDescent="0.25"/>
    <row r="510" spans="1:13" s="4" customFormat="1" ht="15" x14ac:dyDescent="0.25"/>
    <row r="511" spans="1:13" s="4" customFormat="1" ht="15" x14ac:dyDescent="0.25">
      <c r="A511" s="7"/>
      <c r="B511" s="7" t="s">
        <v>39</v>
      </c>
      <c r="C511" s="7"/>
      <c r="D511" s="7"/>
      <c r="E511" s="7"/>
      <c r="F511" s="7"/>
      <c r="G511" s="7"/>
      <c r="H511" s="7"/>
      <c r="I511" s="7"/>
      <c r="J511" s="7"/>
      <c r="K511" s="7"/>
      <c r="L511" s="7"/>
      <c r="M511" s="7"/>
    </row>
    <row r="512" spans="1:13" s="4" customFormat="1" ht="15" x14ac:dyDescent="0.25"/>
    <row r="513" spans="1:13" s="4" customFormat="1" ht="15.75" customHeight="1" x14ac:dyDescent="0.25">
      <c r="B513" s="895" t="s">
        <v>387</v>
      </c>
      <c r="C513" s="895"/>
      <c r="D513" s="895"/>
      <c r="E513" s="892">
        <v>2021</v>
      </c>
      <c r="F513" s="892">
        <v>2022</v>
      </c>
      <c r="G513" s="904">
        <v>2023</v>
      </c>
    </row>
    <row r="514" spans="1:13" s="4" customFormat="1" ht="15.75" customHeight="1" thickBot="1" x14ac:dyDescent="0.3">
      <c r="B514" s="900"/>
      <c r="C514" s="900"/>
      <c r="D514" s="900"/>
      <c r="E514" s="893"/>
      <c r="F514" s="893"/>
      <c r="G514" s="914"/>
    </row>
    <row r="515" spans="1:13" s="4" customFormat="1" ht="15.5" thickTop="1" x14ac:dyDescent="0.25">
      <c r="B515" s="855" t="s">
        <v>388</v>
      </c>
      <c r="C515" s="856"/>
      <c r="D515" s="856"/>
      <c r="E515" s="859">
        <v>20.7</v>
      </c>
      <c r="F515" s="859">
        <v>21.94</v>
      </c>
      <c r="G515" s="879">
        <v>22.55</v>
      </c>
    </row>
    <row r="516" spans="1:13" s="4" customFormat="1" ht="15" x14ac:dyDescent="0.25">
      <c r="B516" s="857"/>
      <c r="C516" s="858"/>
      <c r="D516" s="858"/>
      <c r="E516" s="860"/>
      <c r="F516" s="860"/>
      <c r="G516" s="880"/>
    </row>
    <row r="517" spans="1:13" s="4" customFormat="1" ht="15" customHeight="1" x14ac:dyDescent="0.25">
      <c r="B517" s="768" t="s">
        <v>389</v>
      </c>
      <c r="C517" s="768"/>
      <c r="D517" s="768"/>
      <c r="E517" s="768"/>
      <c r="F517" s="768"/>
      <c r="G517" s="768"/>
    </row>
    <row r="518" spans="1:13" s="4" customFormat="1" ht="15" x14ac:dyDescent="0.25">
      <c r="B518" s="770"/>
      <c r="C518" s="770"/>
      <c r="D518" s="770"/>
      <c r="E518" s="770"/>
      <c r="F518" s="770"/>
      <c r="G518" s="770"/>
      <c r="H518" s="458"/>
      <c r="I518" s="458"/>
    </row>
    <row r="519" spans="1:13" s="4" customFormat="1" ht="15" x14ac:dyDescent="0.25"/>
    <row r="520" spans="1:13" s="4" customFormat="1" ht="15" x14ac:dyDescent="0.25"/>
    <row r="521" spans="1:13" s="4" customFormat="1" ht="15" x14ac:dyDescent="0.25">
      <c r="A521" s="7"/>
      <c r="B521" s="7" t="s">
        <v>40</v>
      </c>
      <c r="C521" s="7"/>
      <c r="D521" s="7"/>
      <c r="E521" s="7"/>
      <c r="F521" s="7"/>
      <c r="G521" s="7"/>
      <c r="H521" s="7"/>
      <c r="I521" s="7"/>
      <c r="J521" s="7"/>
      <c r="K521" s="7"/>
      <c r="L521" s="7"/>
      <c r="M521" s="7"/>
    </row>
    <row r="522" spans="1:13" s="4" customFormat="1" ht="15" x14ac:dyDescent="0.25">
      <c r="A522" s="7"/>
      <c r="B522" s="7" t="s">
        <v>41</v>
      </c>
      <c r="C522" s="7"/>
      <c r="D522" s="7"/>
      <c r="E522" s="7"/>
      <c r="F522" s="7"/>
      <c r="G522" s="7"/>
      <c r="H522" s="7"/>
      <c r="I522" s="7"/>
      <c r="J522" s="7"/>
      <c r="K522" s="7"/>
      <c r="L522" s="7"/>
      <c r="M522" s="7"/>
    </row>
    <row r="523" spans="1:13" s="4" customFormat="1" ht="15" x14ac:dyDescent="0.25">
      <c r="A523" s="7"/>
      <c r="B523" s="7" t="s">
        <v>42</v>
      </c>
      <c r="C523" s="7"/>
      <c r="D523" s="7"/>
      <c r="E523" s="7"/>
      <c r="F523" s="7"/>
      <c r="G523" s="7"/>
      <c r="H523" s="7"/>
      <c r="I523" s="7"/>
      <c r="J523" s="7"/>
      <c r="K523" s="7"/>
      <c r="L523" s="7"/>
      <c r="M523" s="7"/>
    </row>
    <row r="524" spans="1:13" s="4" customFormat="1" ht="15" x14ac:dyDescent="0.25"/>
    <row r="525" spans="1:13" s="4" customFormat="1" ht="15" customHeight="1" x14ac:dyDescent="0.25">
      <c r="B525" s="895" t="s">
        <v>277</v>
      </c>
      <c r="C525" s="895"/>
      <c r="D525" s="895"/>
      <c r="E525" s="895"/>
      <c r="F525" s="895"/>
      <c r="G525" s="896"/>
      <c r="H525" s="904" t="s">
        <v>242</v>
      </c>
      <c r="I525" s="905"/>
      <c r="J525" s="912"/>
      <c r="K525" s="904" t="s">
        <v>243</v>
      </c>
      <c r="L525" s="905"/>
      <c r="M525" s="905"/>
    </row>
    <row r="526" spans="1:13" s="4" customFormat="1" ht="15.5" thickBot="1" x14ac:dyDescent="0.3">
      <c r="B526" s="895"/>
      <c r="C526" s="895"/>
      <c r="D526" s="895"/>
      <c r="E526" s="895"/>
      <c r="F526" s="895"/>
      <c r="G526" s="896"/>
      <c r="H526" s="121">
        <v>2021</v>
      </c>
      <c r="I526" s="124">
        <v>2022</v>
      </c>
      <c r="J526" s="123">
        <v>2023</v>
      </c>
      <c r="K526" s="121">
        <v>2021</v>
      </c>
      <c r="L526" s="124">
        <v>2022</v>
      </c>
      <c r="M526" s="123">
        <v>2023</v>
      </c>
    </row>
    <row r="527" spans="1:13" s="4" customFormat="1" ht="15.5" thickTop="1" x14ac:dyDescent="0.25">
      <c r="B527" s="746" t="s">
        <v>268</v>
      </c>
      <c r="C527" s="746"/>
      <c r="D527" s="746"/>
      <c r="E527" s="746"/>
      <c r="F527" s="746"/>
      <c r="G527" s="747"/>
      <c r="H527" s="25">
        <v>9814487</v>
      </c>
      <c r="I527" s="149">
        <v>8650460</v>
      </c>
      <c r="J527" s="136">
        <v>8863168.1600000001</v>
      </c>
      <c r="K527" s="25">
        <v>118531</v>
      </c>
      <c r="L527" s="149">
        <v>114367</v>
      </c>
      <c r="M527" s="137">
        <v>113254.25</v>
      </c>
    </row>
    <row r="528" spans="1:13" s="4" customFormat="1" ht="15" x14ac:dyDescent="0.25">
      <c r="B528" s="758" t="s">
        <v>269</v>
      </c>
      <c r="C528" s="758"/>
      <c r="D528" s="758"/>
      <c r="E528" s="758"/>
      <c r="F528" s="758"/>
      <c r="G528" s="759"/>
      <c r="H528" s="20">
        <v>146888</v>
      </c>
      <c r="I528" s="11">
        <v>9644</v>
      </c>
      <c r="J528" s="37">
        <v>0</v>
      </c>
      <c r="K528" s="20">
        <v>19824</v>
      </c>
      <c r="L528" s="11">
        <v>7570</v>
      </c>
      <c r="M528" s="38">
        <v>6210.42</v>
      </c>
    </row>
    <row r="529" spans="1:13" s="4" customFormat="1" ht="15" x14ac:dyDescent="0.25">
      <c r="B529" s="831" t="s">
        <v>270</v>
      </c>
      <c r="C529" s="831"/>
      <c r="D529" s="831"/>
      <c r="E529" s="831"/>
      <c r="F529" s="831"/>
      <c r="G529" s="832"/>
      <c r="H529" s="33">
        <v>1421872</v>
      </c>
      <c r="I529" s="201">
        <v>1613985</v>
      </c>
      <c r="J529" s="34">
        <v>1955975.35</v>
      </c>
      <c r="K529" s="33">
        <v>71403</v>
      </c>
      <c r="L529" s="201">
        <v>172504</v>
      </c>
      <c r="M529" s="36">
        <v>164184.85999999999</v>
      </c>
    </row>
    <row r="530" spans="1:13" s="4" customFormat="1" ht="15" x14ac:dyDescent="0.25">
      <c r="B530" s="1"/>
      <c r="C530" s="1"/>
      <c r="D530" s="1"/>
      <c r="E530" s="1"/>
      <c r="F530" s="1"/>
      <c r="G530" s="1"/>
      <c r="H530" s="1"/>
      <c r="I530" s="1"/>
      <c r="J530" s="1"/>
      <c r="K530" s="1"/>
      <c r="L530" s="1"/>
      <c r="M530" s="1"/>
    </row>
    <row r="531" spans="1:13" s="4" customFormat="1" ht="15" customHeight="1" x14ac:dyDescent="0.25">
      <c r="B531" s="895" t="s">
        <v>278</v>
      </c>
      <c r="C531" s="895"/>
      <c r="D531" s="895"/>
      <c r="E531" s="892">
        <v>2021</v>
      </c>
      <c r="F531" s="892">
        <v>2022</v>
      </c>
      <c r="G531" s="904">
        <v>2023</v>
      </c>
    </row>
    <row r="532" spans="1:13" s="4" customFormat="1" ht="15" customHeight="1" x14ac:dyDescent="0.25">
      <c r="B532" s="895"/>
      <c r="C532" s="895"/>
      <c r="D532" s="895"/>
      <c r="E532" s="892"/>
      <c r="F532" s="892"/>
      <c r="G532" s="904"/>
    </row>
    <row r="533" spans="1:13" s="4" customFormat="1" ht="15.5" thickBot="1" x14ac:dyDescent="0.3">
      <c r="B533" s="895"/>
      <c r="C533" s="895"/>
      <c r="D533" s="895"/>
      <c r="E533" s="893"/>
      <c r="F533" s="893"/>
      <c r="G533" s="914"/>
    </row>
    <row r="534" spans="1:13" s="4" customFormat="1" ht="15.5" thickTop="1" x14ac:dyDescent="0.25">
      <c r="B534" s="746" t="s">
        <v>268</v>
      </c>
      <c r="C534" s="746"/>
      <c r="D534" s="747"/>
      <c r="E534" s="27">
        <v>1108.6600000000001</v>
      </c>
      <c r="F534" s="27">
        <v>902.6</v>
      </c>
      <c r="G534" s="28">
        <v>906.72</v>
      </c>
    </row>
    <row r="535" spans="1:13" s="4" customFormat="1" ht="15" x14ac:dyDescent="0.25">
      <c r="B535" s="831" t="s">
        <v>270</v>
      </c>
      <c r="C535" s="831"/>
      <c r="D535" s="832"/>
      <c r="E535" s="164">
        <v>155151.82</v>
      </c>
      <c r="F535" s="164">
        <v>51373.18</v>
      </c>
      <c r="G535" s="603">
        <v>45739.65</v>
      </c>
    </row>
    <row r="536" spans="1:13" s="4" customFormat="1" ht="15" x14ac:dyDescent="0.25"/>
    <row r="537" spans="1:13" s="4" customFormat="1" ht="15" x14ac:dyDescent="0.25"/>
    <row r="538" spans="1:13" s="4" customFormat="1" ht="15" x14ac:dyDescent="0.25">
      <c r="A538" s="7"/>
      <c r="B538" s="7" t="s">
        <v>43</v>
      </c>
      <c r="C538" s="7"/>
      <c r="D538" s="7"/>
      <c r="E538" s="7"/>
      <c r="F538" s="7"/>
      <c r="G538" s="7"/>
      <c r="H538" s="7"/>
      <c r="I538" s="7"/>
      <c r="J538" s="7"/>
      <c r="K538" s="7"/>
      <c r="L538" s="7"/>
      <c r="M538" s="7"/>
    </row>
    <row r="539" spans="1:13" s="4" customFormat="1" ht="15" x14ac:dyDescent="0.25"/>
    <row r="540" spans="1:13" s="4" customFormat="1" ht="15" x14ac:dyDescent="0.25"/>
    <row r="541" spans="1:13" s="4" customFormat="1" ht="26.25" customHeight="1" thickBot="1" x14ac:dyDescent="0.3">
      <c r="B541" s="900" t="s">
        <v>271</v>
      </c>
      <c r="C541" s="900"/>
      <c r="D541" s="900"/>
      <c r="E541" s="900"/>
      <c r="F541" s="900"/>
      <c r="G541" s="900"/>
      <c r="H541" s="900"/>
      <c r="I541" s="901"/>
      <c r="J541" s="396" t="s">
        <v>272</v>
      </c>
      <c r="K541" s="395">
        <v>2021</v>
      </c>
      <c r="L541" s="395">
        <v>2022</v>
      </c>
      <c r="M541" s="394">
        <v>2023</v>
      </c>
    </row>
    <row r="542" spans="1:13" s="4" customFormat="1" ht="16" thickTop="1" x14ac:dyDescent="0.25">
      <c r="B542" s="935" t="s">
        <v>279</v>
      </c>
      <c r="C542" s="935"/>
      <c r="D542" s="935"/>
      <c r="E542" s="935"/>
      <c r="F542" s="935"/>
      <c r="G542" s="935"/>
      <c r="H542" s="935"/>
      <c r="I542" s="936"/>
      <c r="J542" s="166">
        <v>2.41</v>
      </c>
      <c r="K542" s="166">
        <v>2.3035526952597007</v>
      </c>
      <c r="L542" s="167">
        <v>2.3406614365618528</v>
      </c>
      <c r="M542" s="167">
        <v>2.5220827813853237</v>
      </c>
    </row>
    <row r="543" spans="1:13" s="4" customFormat="1" ht="15.5" x14ac:dyDescent="0.25">
      <c r="B543" s="788" t="s">
        <v>280</v>
      </c>
      <c r="C543" s="788"/>
      <c r="D543" s="788"/>
      <c r="E543" s="788"/>
      <c r="F543" s="788"/>
      <c r="G543" s="788"/>
      <c r="H543" s="788"/>
      <c r="I543" s="789"/>
      <c r="J543" s="273">
        <v>0.63</v>
      </c>
      <c r="K543" s="273">
        <v>0.21231712473051745</v>
      </c>
      <c r="L543" s="274">
        <v>0.21072713298267262</v>
      </c>
      <c r="M543" s="274">
        <v>0.20584468451450502</v>
      </c>
    </row>
    <row r="544" spans="1:13" s="4" customFormat="1" ht="15.5" x14ac:dyDescent="0.25">
      <c r="B544" s="788" t="s">
        <v>281</v>
      </c>
      <c r="C544" s="788"/>
      <c r="D544" s="788"/>
      <c r="E544" s="788"/>
      <c r="F544" s="788"/>
      <c r="G544" s="788"/>
      <c r="H544" s="788"/>
      <c r="I544" s="789"/>
      <c r="J544" s="273">
        <v>2.1</v>
      </c>
      <c r="K544" s="273">
        <v>1.9772855289815565</v>
      </c>
      <c r="L544" s="274">
        <v>1.9918238304343954</v>
      </c>
      <c r="M544" s="274">
        <v>2.0726037504300576</v>
      </c>
    </row>
    <row r="545" spans="1:13" s="4" customFormat="1" ht="15" x14ac:dyDescent="0.25">
      <c r="B545" s="758" t="s">
        <v>273</v>
      </c>
      <c r="C545" s="758"/>
      <c r="D545" s="758"/>
      <c r="E545" s="758"/>
      <c r="F545" s="758"/>
      <c r="G545" s="758"/>
      <c r="H545" s="758"/>
      <c r="I545" s="759"/>
      <c r="J545" s="188">
        <v>4152184</v>
      </c>
      <c r="K545" s="188">
        <v>4388668</v>
      </c>
      <c r="L545" s="189">
        <v>3906104</v>
      </c>
      <c r="M545" s="189">
        <v>3203021.594</v>
      </c>
    </row>
    <row r="546" spans="1:13" s="4" customFormat="1" ht="15" x14ac:dyDescent="0.25">
      <c r="B546" s="758" t="s">
        <v>274</v>
      </c>
      <c r="C546" s="758"/>
      <c r="D546" s="758"/>
      <c r="E546" s="758"/>
      <c r="F546" s="758"/>
      <c r="G546" s="758"/>
      <c r="H546" s="758"/>
      <c r="I546" s="759"/>
      <c r="J546" s="188">
        <v>871394</v>
      </c>
      <c r="K546" s="188">
        <v>811277</v>
      </c>
      <c r="L546" s="189">
        <v>765032</v>
      </c>
      <c r="M546" s="189">
        <v>771224.88300000003</v>
      </c>
    </row>
    <row r="547" spans="1:13" s="4" customFormat="1" ht="15" x14ac:dyDescent="0.25">
      <c r="B547" s="758" t="s">
        <v>275</v>
      </c>
      <c r="C547" s="758"/>
      <c r="D547" s="758"/>
      <c r="E547" s="758"/>
      <c r="F547" s="758"/>
      <c r="G547" s="758"/>
      <c r="H547" s="758"/>
      <c r="I547" s="759"/>
      <c r="J547" s="188">
        <v>5023578</v>
      </c>
      <c r="K547" s="188">
        <v>5199945</v>
      </c>
      <c r="L547" s="189">
        <v>4671136</v>
      </c>
      <c r="M547" s="189">
        <v>3974246.477</v>
      </c>
    </row>
    <row r="548" spans="1:13" s="4" customFormat="1" ht="15.5" x14ac:dyDescent="0.25">
      <c r="B548" s="758" t="s">
        <v>282</v>
      </c>
      <c r="C548" s="758"/>
      <c r="D548" s="758"/>
      <c r="E548" s="758"/>
      <c r="F548" s="758"/>
      <c r="G548" s="758"/>
      <c r="H548" s="758"/>
      <c r="I548" s="759"/>
      <c r="J548" s="188">
        <v>10024216</v>
      </c>
      <c r="K548" s="188">
        <v>10109528</v>
      </c>
      <c r="L548" s="189">
        <v>9142867</v>
      </c>
      <c r="M548" s="189">
        <v>8078285.6106327726</v>
      </c>
    </row>
    <row r="549" spans="1:13" s="4" customFormat="1" ht="15.5" x14ac:dyDescent="0.25">
      <c r="B549" s="758" t="s">
        <v>283</v>
      </c>
      <c r="C549" s="758"/>
      <c r="D549" s="758"/>
      <c r="E549" s="758"/>
      <c r="F549" s="758"/>
      <c r="G549" s="758"/>
      <c r="H549" s="758"/>
      <c r="I549" s="759"/>
      <c r="J549" s="188">
        <v>547147</v>
      </c>
      <c r="K549" s="188">
        <v>172248</v>
      </c>
      <c r="L549" s="189">
        <v>161213</v>
      </c>
      <c r="M549" s="189">
        <v>158752.54273087106</v>
      </c>
    </row>
    <row r="550" spans="1:13" s="4" customFormat="1" ht="15.5" x14ac:dyDescent="0.25">
      <c r="B550" s="831" t="s">
        <v>284</v>
      </c>
      <c r="C550" s="831"/>
      <c r="D550" s="831"/>
      <c r="E550" s="831"/>
      <c r="F550" s="831"/>
      <c r="G550" s="831"/>
      <c r="H550" s="831"/>
      <c r="I550" s="832"/>
      <c r="J550" s="29">
        <v>10571363</v>
      </c>
      <c r="K550" s="29">
        <v>10281776</v>
      </c>
      <c r="L550" s="30">
        <v>9304080</v>
      </c>
      <c r="M550" s="30">
        <v>8237038.1533636432</v>
      </c>
    </row>
    <row r="551" spans="1:13" s="4" customFormat="1" ht="15" x14ac:dyDescent="0.25"/>
    <row r="552" spans="1:13" s="4" customFormat="1" ht="15" x14ac:dyDescent="0.25"/>
    <row r="553" spans="1:13" s="4" customFormat="1" ht="15" x14ac:dyDescent="0.25">
      <c r="A553" s="7"/>
      <c r="B553" s="7" t="s">
        <v>44</v>
      </c>
      <c r="C553" s="7"/>
      <c r="D553" s="7"/>
      <c r="E553" s="7"/>
      <c r="F553" s="7"/>
      <c r="G553" s="7"/>
      <c r="H553" s="7"/>
      <c r="I553" s="7"/>
      <c r="J553" s="7"/>
      <c r="K553" s="7"/>
      <c r="L553" s="7"/>
      <c r="M553" s="7"/>
    </row>
    <row r="554" spans="1:13" s="4" customFormat="1" ht="15" x14ac:dyDescent="0.25"/>
    <row r="555" spans="1:13" s="4" customFormat="1" ht="15" customHeight="1" x14ac:dyDescent="0.25">
      <c r="B555" s="895" t="s">
        <v>276</v>
      </c>
      <c r="C555" s="895"/>
      <c r="D555" s="895"/>
      <c r="E555" s="895"/>
      <c r="F555" s="895"/>
      <c r="G555" s="896"/>
      <c r="H555" s="904" t="s">
        <v>242</v>
      </c>
      <c r="I555" s="905"/>
      <c r="J555" s="912"/>
      <c r="K555" s="904" t="s">
        <v>243</v>
      </c>
      <c r="L555" s="905"/>
      <c r="M555" s="905"/>
    </row>
    <row r="556" spans="1:13" s="4" customFormat="1" ht="15.5" thickBot="1" x14ac:dyDescent="0.3">
      <c r="B556" s="900"/>
      <c r="C556" s="900"/>
      <c r="D556" s="900"/>
      <c r="E556" s="900"/>
      <c r="F556" s="900"/>
      <c r="G556" s="901"/>
      <c r="H556" s="121">
        <v>2021</v>
      </c>
      <c r="I556" s="124">
        <v>2022</v>
      </c>
      <c r="J556" s="123">
        <v>2023</v>
      </c>
      <c r="K556" s="121">
        <v>2021</v>
      </c>
      <c r="L556" s="124">
        <v>2022</v>
      </c>
      <c r="M556" s="123">
        <v>2023</v>
      </c>
    </row>
    <row r="557" spans="1:13" s="4" customFormat="1" ht="16" thickTop="1" x14ac:dyDescent="0.25">
      <c r="B557" s="746" t="s">
        <v>288</v>
      </c>
      <c r="C557" s="746"/>
      <c r="D557" s="746"/>
      <c r="E557" s="746"/>
      <c r="F557" s="746"/>
      <c r="G557" s="747"/>
      <c r="H557" s="25">
        <v>9783710.5</v>
      </c>
      <c r="I557" s="149">
        <v>8614870.8000000007</v>
      </c>
      <c r="J557" s="136">
        <v>8858632.5538139995</v>
      </c>
      <c r="K557" s="25">
        <v>118530.6</v>
      </c>
      <c r="L557" s="149">
        <v>114279</v>
      </c>
      <c r="M557" s="137">
        <v>113160.68</v>
      </c>
    </row>
    <row r="558" spans="1:13" s="4" customFormat="1" ht="15.5" x14ac:dyDescent="0.25">
      <c r="B558" s="758" t="s">
        <v>289</v>
      </c>
      <c r="C558" s="758"/>
      <c r="D558" s="758"/>
      <c r="E558" s="758"/>
      <c r="F558" s="758"/>
      <c r="G558" s="759"/>
      <c r="H558" s="20">
        <v>27146.6</v>
      </c>
      <c r="I558" s="11">
        <v>6105.2</v>
      </c>
      <c r="J558" s="37">
        <v>1038.1810009999999</v>
      </c>
      <c r="K558" s="20">
        <v>0</v>
      </c>
      <c r="L558" s="11">
        <v>43.5</v>
      </c>
      <c r="M558" s="38">
        <v>52.09</v>
      </c>
    </row>
    <row r="559" spans="1:13" s="4" customFormat="1" ht="15.5" x14ac:dyDescent="0.25">
      <c r="B559" s="758" t="s">
        <v>290</v>
      </c>
      <c r="C559" s="758"/>
      <c r="D559" s="758"/>
      <c r="E559" s="758"/>
      <c r="F559" s="758"/>
      <c r="G559" s="759"/>
      <c r="H559" s="20">
        <v>542</v>
      </c>
      <c r="I559" s="11">
        <v>498.2</v>
      </c>
      <c r="J559" s="37">
        <v>1559.2603859999999</v>
      </c>
      <c r="K559" s="20">
        <v>0</v>
      </c>
      <c r="L559" s="11">
        <v>44.4</v>
      </c>
      <c r="M559" s="38">
        <v>41.48</v>
      </c>
    </row>
    <row r="560" spans="1:13" s="4" customFormat="1" ht="15" x14ac:dyDescent="0.25">
      <c r="B560" s="758" t="s">
        <v>285</v>
      </c>
      <c r="C560" s="758"/>
      <c r="D560" s="758"/>
      <c r="E560" s="758"/>
      <c r="F560" s="758"/>
      <c r="G560" s="759"/>
      <c r="H560" s="20">
        <v>2021</v>
      </c>
      <c r="I560" s="11">
        <v>1727.7</v>
      </c>
      <c r="J560" s="37">
        <v>1757.218568</v>
      </c>
      <c r="K560" s="20">
        <v>0</v>
      </c>
      <c r="L560" s="11">
        <v>0</v>
      </c>
      <c r="M560" s="38">
        <v>0</v>
      </c>
    </row>
    <row r="561" spans="1:13" s="4" customFormat="1" ht="15" x14ac:dyDescent="0.25">
      <c r="B561" s="758" t="s">
        <v>286</v>
      </c>
      <c r="C561" s="758"/>
      <c r="D561" s="758"/>
      <c r="E561" s="758"/>
      <c r="F561" s="758"/>
      <c r="G561" s="759"/>
      <c r="H561" s="20">
        <v>0</v>
      </c>
      <c r="I561" s="11">
        <v>0</v>
      </c>
      <c r="J561" s="37">
        <v>0</v>
      </c>
      <c r="K561" s="20">
        <v>0</v>
      </c>
      <c r="L561" s="11">
        <v>0</v>
      </c>
      <c r="M561" s="38">
        <v>0</v>
      </c>
    </row>
    <row r="562" spans="1:13" s="4" customFormat="1" ht="15.5" x14ac:dyDescent="0.25">
      <c r="B562" s="758" t="s">
        <v>291</v>
      </c>
      <c r="C562" s="758"/>
      <c r="D562" s="758"/>
      <c r="E562" s="758"/>
      <c r="F562" s="758"/>
      <c r="G562" s="759"/>
      <c r="H562" s="20">
        <v>1066.9000000000001</v>
      </c>
      <c r="I562" s="11">
        <v>258.5</v>
      </c>
      <c r="J562" s="37">
        <v>180.95</v>
      </c>
      <c r="K562" s="20">
        <v>0</v>
      </c>
      <c r="L562" s="11">
        <v>0</v>
      </c>
      <c r="M562" s="38">
        <v>0</v>
      </c>
    </row>
    <row r="563" spans="1:13" s="4" customFormat="1" ht="15.5" x14ac:dyDescent="0.25">
      <c r="B563" s="758" t="s">
        <v>292</v>
      </c>
      <c r="C563" s="758"/>
      <c r="D563" s="758"/>
      <c r="E563" s="758"/>
      <c r="F563" s="758"/>
      <c r="G563" s="759"/>
      <c r="H563" s="20">
        <v>0</v>
      </c>
      <c r="I563" s="11">
        <v>0</v>
      </c>
      <c r="J563" s="37">
        <v>0</v>
      </c>
      <c r="K563" s="20">
        <v>0</v>
      </c>
      <c r="L563" s="11">
        <v>0</v>
      </c>
      <c r="M563" s="38">
        <v>0</v>
      </c>
    </row>
    <row r="564" spans="1:13" s="4" customFormat="1" ht="15" x14ac:dyDescent="0.25">
      <c r="B564" s="788" t="s">
        <v>156</v>
      </c>
      <c r="C564" s="788"/>
      <c r="D564" s="788"/>
      <c r="E564" s="788"/>
      <c r="F564" s="788"/>
      <c r="G564" s="789"/>
      <c r="H564" s="211">
        <v>9814487</v>
      </c>
      <c r="I564" s="270">
        <v>8650460.4000000004</v>
      </c>
      <c r="J564" s="21">
        <v>8863168.1637689974</v>
      </c>
      <c r="K564" s="211">
        <v>118530.6</v>
      </c>
      <c r="L564" s="270">
        <v>114366.9</v>
      </c>
      <c r="M564" s="12">
        <v>113254.24999999999</v>
      </c>
    </row>
    <row r="565" spans="1:13" s="4" customFormat="1" ht="15" x14ac:dyDescent="0.25">
      <c r="B565" s="831" t="s">
        <v>287</v>
      </c>
      <c r="C565" s="831"/>
      <c r="D565" s="831"/>
      <c r="E565" s="831"/>
      <c r="F565" s="831"/>
      <c r="G565" s="832"/>
      <c r="H565" s="271">
        <v>1</v>
      </c>
      <c r="I565" s="272">
        <v>1</v>
      </c>
      <c r="J565" s="607">
        <v>1</v>
      </c>
      <c r="K565" s="608">
        <v>1</v>
      </c>
      <c r="L565" s="609">
        <v>1</v>
      </c>
      <c r="M565" s="610">
        <v>1</v>
      </c>
    </row>
    <row r="566" spans="1:13" s="4" customFormat="1" ht="15" x14ac:dyDescent="0.25"/>
    <row r="567" spans="1:13" s="4" customFormat="1" ht="15" x14ac:dyDescent="0.25"/>
    <row r="568" spans="1:13" s="4" customFormat="1" ht="15" x14ac:dyDescent="0.25">
      <c r="A568" s="7"/>
      <c r="B568" s="7" t="s">
        <v>45</v>
      </c>
      <c r="C568" s="7"/>
      <c r="D568" s="7"/>
      <c r="E568" s="7"/>
      <c r="F568" s="7"/>
      <c r="G568" s="7"/>
      <c r="H568" s="7"/>
      <c r="I568" s="7"/>
      <c r="J568" s="7"/>
      <c r="K568" s="7"/>
      <c r="L568" s="7"/>
      <c r="M568" s="7"/>
    </row>
    <row r="569" spans="1:13" s="4" customFormat="1" ht="15" x14ac:dyDescent="0.25"/>
    <row r="570" spans="1:13" s="4" customFormat="1" ht="15" customHeight="1" x14ac:dyDescent="0.25">
      <c r="B570" s="895" t="s">
        <v>293</v>
      </c>
      <c r="C570" s="895"/>
      <c r="D570" s="895"/>
      <c r="E570" s="895"/>
      <c r="F570" s="895"/>
      <c r="G570" s="896"/>
      <c r="H570" s="904" t="s">
        <v>242</v>
      </c>
      <c r="I570" s="905"/>
      <c r="J570" s="912"/>
      <c r="K570" s="904" t="s">
        <v>243</v>
      </c>
      <c r="L570" s="905"/>
      <c r="M570" s="905"/>
    </row>
    <row r="571" spans="1:13" s="4" customFormat="1" ht="15.5" thickBot="1" x14ac:dyDescent="0.3">
      <c r="B571" s="900"/>
      <c r="C571" s="900"/>
      <c r="D571" s="900"/>
      <c r="E571" s="900"/>
      <c r="F571" s="900"/>
      <c r="G571" s="901"/>
      <c r="H571" s="121" t="s">
        <v>300</v>
      </c>
      <c r="I571" s="124">
        <v>2022</v>
      </c>
      <c r="J571" s="123">
        <v>2023</v>
      </c>
      <c r="K571" s="121" t="s">
        <v>300</v>
      </c>
      <c r="L571" s="124">
        <v>2022</v>
      </c>
      <c r="M571" s="123">
        <v>2023</v>
      </c>
    </row>
    <row r="572" spans="1:13" s="4" customFormat="1" ht="15.5" thickTop="1" x14ac:dyDescent="0.25">
      <c r="B572" s="746" t="s">
        <v>294</v>
      </c>
      <c r="C572" s="746"/>
      <c r="D572" s="746"/>
      <c r="E572" s="746"/>
      <c r="F572" s="746"/>
      <c r="G572" s="747"/>
      <c r="H572" s="25">
        <v>99494485</v>
      </c>
      <c r="I572" s="149">
        <v>94827415</v>
      </c>
      <c r="J572" s="136">
        <v>110308253.36000003</v>
      </c>
      <c r="K572" s="25">
        <v>99494485</v>
      </c>
      <c r="L572" s="149">
        <v>3386156</v>
      </c>
      <c r="M572" s="137">
        <v>1866479.61</v>
      </c>
    </row>
    <row r="573" spans="1:13" s="4" customFormat="1" ht="15" x14ac:dyDescent="0.25">
      <c r="B573" s="758" t="s">
        <v>295</v>
      </c>
      <c r="C573" s="758"/>
      <c r="D573" s="758"/>
      <c r="E573" s="758"/>
      <c r="F573" s="758"/>
      <c r="G573" s="759"/>
      <c r="H573" s="20">
        <v>6635022</v>
      </c>
      <c r="I573" s="11">
        <v>7849844</v>
      </c>
      <c r="J573" s="37">
        <v>8778112.8100000005</v>
      </c>
      <c r="K573" s="20">
        <v>6635022</v>
      </c>
      <c r="L573" s="11">
        <v>1518080</v>
      </c>
      <c r="M573" s="38">
        <v>0</v>
      </c>
    </row>
    <row r="574" spans="1:13" s="4" customFormat="1" ht="15" x14ac:dyDescent="0.25">
      <c r="B574" s="758" t="s">
        <v>296</v>
      </c>
      <c r="C574" s="758"/>
      <c r="D574" s="758"/>
      <c r="E574" s="758"/>
      <c r="F574" s="758"/>
      <c r="G574" s="759"/>
      <c r="H574" s="93">
        <v>6.6687334478890969E-2</v>
      </c>
      <c r="I574" s="105">
        <v>8.2780322547018712E-2</v>
      </c>
      <c r="J574" s="611">
        <v>7.9578023788953581E-2</v>
      </c>
      <c r="K574" s="553">
        <v>6.6687334478890969E-2</v>
      </c>
      <c r="L574" s="538">
        <v>0.44831956944688905</v>
      </c>
      <c r="M574" s="552">
        <v>0</v>
      </c>
    </row>
    <row r="575" spans="1:13" s="4" customFormat="1" ht="15" x14ac:dyDescent="0.25">
      <c r="B575" s="758" t="s">
        <v>297</v>
      </c>
      <c r="C575" s="758"/>
      <c r="D575" s="758"/>
      <c r="E575" s="758"/>
      <c r="F575" s="758"/>
      <c r="G575" s="759"/>
      <c r="H575" s="20">
        <v>5935556</v>
      </c>
      <c r="I575" s="11">
        <v>815059</v>
      </c>
      <c r="J575" s="37">
        <v>0</v>
      </c>
      <c r="K575" s="20">
        <v>5935556</v>
      </c>
      <c r="L575" s="11">
        <v>135220</v>
      </c>
      <c r="M575" s="38">
        <v>136176.84</v>
      </c>
    </row>
    <row r="576" spans="1:13" s="4" customFormat="1" ht="15" x14ac:dyDescent="0.25">
      <c r="B576" s="831" t="s">
        <v>298</v>
      </c>
      <c r="C576" s="831"/>
      <c r="D576" s="831"/>
      <c r="E576" s="831"/>
      <c r="F576" s="831"/>
      <c r="G576" s="832"/>
      <c r="H576" s="216">
        <v>5.9657135769887147E-2</v>
      </c>
      <c r="I576" s="217">
        <v>8.5951831545761324E-3</v>
      </c>
      <c r="J576" s="528">
        <v>0</v>
      </c>
      <c r="K576" s="526">
        <v>5.9657135769887147E-2</v>
      </c>
      <c r="L576" s="527">
        <v>3.9933186775801231E-2</v>
      </c>
      <c r="M576" s="529">
        <v>7.2959189733661209E-2</v>
      </c>
    </row>
    <row r="577" spans="1:13" s="4" customFormat="1" ht="15" x14ac:dyDescent="0.25">
      <c r="B577" s="915" t="s">
        <v>299</v>
      </c>
      <c r="C577" s="915"/>
      <c r="D577" s="915"/>
      <c r="E577" s="915"/>
      <c r="F577" s="915"/>
      <c r="G577" s="915"/>
      <c r="H577" s="915"/>
      <c r="I577" s="915"/>
      <c r="J577" s="915"/>
      <c r="K577" s="915"/>
      <c r="L577" s="915"/>
      <c r="M577" s="915"/>
    </row>
    <row r="578" spans="1:13" s="4" customFormat="1" ht="15" x14ac:dyDescent="0.25"/>
    <row r="579" spans="1:13" s="4" customFormat="1" ht="15" x14ac:dyDescent="0.25"/>
    <row r="580" spans="1:13" s="4" customFormat="1" ht="15" x14ac:dyDescent="0.25">
      <c r="A580" s="7"/>
      <c r="B580" s="7" t="s">
        <v>46</v>
      </c>
      <c r="C580" s="7"/>
      <c r="D580" s="7"/>
      <c r="E580" s="7"/>
      <c r="F580" s="7"/>
      <c r="G580" s="7"/>
      <c r="H580" s="7"/>
      <c r="I580" s="7"/>
      <c r="J580" s="7"/>
      <c r="K580" s="7"/>
      <c r="L580" s="7"/>
      <c r="M580" s="7"/>
    </row>
    <row r="581" spans="1:13" s="4" customFormat="1" ht="15" x14ac:dyDescent="0.25"/>
    <row r="582" spans="1:13" s="4" customFormat="1" ht="15" customHeight="1" x14ac:dyDescent="0.25">
      <c r="B582" s="895" t="s">
        <v>301</v>
      </c>
      <c r="C582" s="895"/>
      <c r="D582" s="895"/>
      <c r="E582" s="895"/>
      <c r="F582" s="895"/>
      <c r="G582" s="896"/>
      <c r="H582" s="904" t="s">
        <v>242</v>
      </c>
      <c r="I582" s="905"/>
      <c r="J582" s="912"/>
      <c r="K582" s="904" t="s">
        <v>243</v>
      </c>
      <c r="L582" s="905"/>
      <c r="M582" s="905"/>
    </row>
    <row r="583" spans="1:13" s="4" customFormat="1" ht="15.5" thickBot="1" x14ac:dyDescent="0.3">
      <c r="B583" s="900"/>
      <c r="C583" s="900"/>
      <c r="D583" s="900"/>
      <c r="E583" s="900"/>
      <c r="F583" s="900"/>
      <c r="G583" s="901"/>
      <c r="H583" s="121" t="s">
        <v>300</v>
      </c>
      <c r="I583" s="124">
        <v>2022</v>
      </c>
      <c r="J583" s="123">
        <v>2023</v>
      </c>
      <c r="K583" s="121" t="s">
        <v>300</v>
      </c>
      <c r="L583" s="124">
        <v>2022</v>
      </c>
      <c r="M583" s="123">
        <v>2023</v>
      </c>
    </row>
    <row r="584" spans="1:13" s="4" customFormat="1" ht="15.5" thickTop="1" x14ac:dyDescent="0.25">
      <c r="B584" s="758" t="s">
        <v>302</v>
      </c>
      <c r="C584" s="758"/>
      <c r="D584" s="758"/>
      <c r="E584" s="758"/>
      <c r="F584" s="758"/>
      <c r="G584" s="759"/>
      <c r="H584" s="25">
        <v>86923907</v>
      </c>
      <c r="I584" s="149">
        <v>86162512</v>
      </c>
      <c r="J584" s="136">
        <v>101530140.55000003</v>
      </c>
      <c r="K584" s="25">
        <v>86923907</v>
      </c>
      <c r="L584" s="149">
        <v>1732856</v>
      </c>
      <c r="M584" s="137">
        <v>1730302.77</v>
      </c>
    </row>
    <row r="585" spans="1:13" s="4" customFormat="1" ht="15" x14ac:dyDescent="0.25">
      <c r="B585" s="758" t="s">
        <v>303</v>
      </c>
      <c r="C585" s="758"/>
      <c r="D585" s="758"/>
      <c r="E585" s="758"/>
      <c r="F585" s="758"/>
      <c r="G585" s="759"/>
      <c r="H585" s="20">
        <v>71460107</v>
      </c>
      <c r="I585" s="11">
        <v>72105170</v>
      </c>
      <c r="J585" s="37">
        <v>69088545.040000007</v>
      </c>
      <c r="K585" s="20">
        <v>71460107</v>
      </c>
      <c r="L585" s="11">
        <v>212161</v>
      </c>
      <c r="M585" s="38">
        <v>207476.26</v>
      </c>
    </row>
    <row r="586" spans="1:13" s="4" customFormat="1" ht="15" x14ac:dyDescent="0.25">
      <c r="B586" s="758" t="s">
        <v>306</v>
      </c>
      <c r="C586" s="758"/>
      <c r="D586" s="758"/>
      <c r="E586" s="758"/>
      <c r="F586" s="758"/>
      <c r="G586" s="759"/>
      <c r="H586" s="93">
        <v>0.82209957497653663</v>
      </c>
      <c r="I586" s="538">
        <v>0.83685083368971414</v>
      </c>
      <c r="J586" s="611">
        <v>0.68047325322056784</v>
      </c>
      <c r="K586" s="553">
        <v>0.82209957497653663</v>
      </c>
      <c r="L586" s="538">
        <v>0.12243429344388686</v>
      </c>
      <c r="M586" s="552">
        <v>0.11990748879168703</v>
      </c>
    </row>
    <row r="587" spans="1:13" s="4" customFormat="1" ht="15" x14ac:dyDescent="0.25">
      <c r="B587" s="758" t="s">
        <v>304</v>
      </c>
      <c r="C587" s="758"/>
      <c r="D587" s="758"/>
      <c r="E587" s="758"/>
      <c r="F587" s="758"/>
      <c r="G587" s="759"/>
      <c r="H587" s="20">
        <v>15308310</v>
      </c>
      <c r="I587" s="11">
        <v>13914886</v>
      </c>
      <c r="J587" s="37">
        <v>32297521.59</v>
      </c>
      <c r="K587" s="20">
        <v>15308310</v>
      </c>
      <c r="L587" s="11">
        <v>1516577</v>
      </c>
      <c r="M587" s="38">
        <v>1521708.73</v>
      </c>
    </row>
    <row r="588" spans="1:13" s="4" customFormat="1" ht="15" x14ac:dyDescent="0.25">
      <c r="B588" s="758" t="s">
        <v>307</v>
      </c>
      <c r="C588" s="758"/>
      <c r="D588" s="758"/>
      <c r="E588" s="758"/>
      <c r="F588" s="758"/>
      <c r="G588" s="759"/>
      <c r="H588" s="93">
        <v>0.17611161909691886</v>
      </c>
      <c r="I588" s="538">
        <v>0.1614958254698981</v>
      </c>
      <c r="J588" s="611">
        <v>0.31810772067329707</v>
      </c>
      <c r="K588" s="553">
        <v>0.17611161909691886</v>
      </c>
      <c r="L588" s="538">
        <v>0.875189282894828</v>
      </c>
      <c r="M588" s="552">
        <v>0.87944650865929086</v>
      </c>
    </row>
    <row r="589" spans="1:13" s="4" customFormat="1" ht="15" x14ac:dyDescent="0.25">
      <c r="B589" s="758" t="s">
        <v>305</v>
      </c>
      <c r="C589" s="758"/>
      <c r="D589" s="758"/>
      <c r="E589" s="758"/>
      <c r="F589" s="758"/>
      <c r="G589" s="759"/>
      <c r="H589" s="20">
        <v>0</v>
      </c>
      <c r="I589" s="11">
        <v>0</v>
      </c>
      <c r="J589" s="37">
        <v>0</v>
      </c>
      <c r="K589" s="20">
        <v>0</v>
      </c>
      <c r="L589" s="11">
        <v>0</v>
      </c>
      <c r="M589" s="38">
        <v>0</v>
      </c>
    </row>
    <row r="590" spans="1:13" s="4" customFormat="1" ht="15" x14ac:dyDescent="0.25">
      <c r="B590" s="758" t="s">
        <v>308</v>
      </c>
      <c r="C590" s="758"/>
      <c r="D590" s="758"/>
      <c r="E590" s="758"/>
      <c r="F590" s="758"/>
      <c r="G590" s="759"/>
      <c r="H590" s="216">
        <v>0</v>
      </c>
      <c r="I590" s="527">
        <v>0</v>
      </c>
      <c r="J590" s="528">
        <v>0</v>
      </c>
      <c r="K590" s="526">
        <v>0</v>
      </c>
      <c r="L590" s="527">
        <v>0</v>
      </c>
      <c r="M590" s="529">
        <v>0</v>
      </c>
    </row>
    <row r="591" spans="1:13" s="4" customFormat="1" ht="15" x14ac:dyDescent="0.25">
      <c r="B591" s="915" t="s">
        <v>299</v>
      </c>
      <c r="C591" s="915"/>
      <c r="D591" s="915"/>
      <c r="E591" s="915"/>
      <c r="F591" s="915"/>
      <c r="G591" s="915"/>
      <c r="H591" s="915"/>
      <c r="I591" s="915"/>
      <c r="J591" s="915"/>
      <c r="K591" s="915"/>
      <c r="L591" s="915"/>
      <c r="M591" s="915"/>
    </row>
    <row r="592" spans="1:13" s="4" customFormat="1" ht="15" x14ac:dyDescent="0.25"/>
    <row r="593" spans="1:16" s="4" customFormat="1" ht="15" x14ac:dyDescent="0.25"/>
    <row r="594" spans="1:16" s="4" customFormat="1" ht="15" x14ac:dyDescent="0.25"/>
    <row r="595" spans="1:16" s="4" customFormat="1" ht="15" x14ac:dyDescent="0.25"/>
    <row r="596" spans="1:16" s="154" customFormat="1" ht="24.5" x14ac:dyDescent="0.25">
      <c r="B596" s="8" t="s">
        <v>56</v>
      </c>
    </row>
    <row r="597" spans="1:16" s="4" customFormat="1" ht="15" x14ac:dyDescent="0.25"/>
    <row r="598" spans="1:16" s="4" customFormat="1" ht="15" x14ac:dyDescent="0.25"/>
    <row r="599" spans="1:16" s="4" customFormat="1" ht="15" x14ac:dyDescent="0.25">
      <c r="A599" s="7"/>
      <c r="B599" s="7" t="s">
        <v>57</v>
      </c>
      <c r="C599" s="7"/>
      <c r="D599" s="7"/>
      <c r="E599" s="7"/>
      <c r="F599" s="7"/>
      <c r="G599" s="7"/>
      <c r="H599" s="7"/>
      <c r="I599" s="7"/>
      <c r="J599" s="7"/>
      <c r="K599" s="7"/>
      <c r="L599" s="7"/>
      <c r="M599" s="7"/>
    </row>
    <row r="600" spans="1:16" s="4" customFormat="1" ht="15" x14ac:dyDescent="0.25"/>
    <row r="601" spans="1:16" s="4" customFormat="1" ht="15" customHeight="1" x14ac:dyDescent="0.25">
      <c r="B601" s="895" t="s">
        <v>315</v>
      </c>
      <c r="C601" s="895"/>
      <c r="D601" s="895"/>
      <c r="E601" s="895"/>
      <c r="F601" s="895"/>
      <c r="G601" s="896"/>
      <c r="H601" s="904" t="s">
        <v>242</v>
      </c>
      <c r="I601" s="905"/>
      <c r="J601" s="912"/>
      <c r="K601" s="904" t="s">
        <v>243</v>
      </c>
      <c r="L601" s="905"/>
      <c r="M601" s="905"/>
    </row>
    <row r="602" spans="1:16" s="4" customFormat="1" ht="15.5" thickBot="1" x14ac:dyDescent="0.3">
      <c r="B602" s="900"/>
      <c r="C602" s="900"/>
      <c r="D602" s="900"/>
      <c r="E602" s="900"/>
      <c r="F602" s="900"/>
      <c r="G602" s="901"/>
      <c r="H602" s="121">
        <v>2021</v>
      </c>
      <c r="I602" s="124">
        <v>2022</v>
      </c>
      <c r="J602" s="123">
        <v>2023</v>
      </c>
      <c r="K602" s="121">
        <v>2021</v>
      </c>
      <c r="L602" s="124">
        <v>2022</v>
      </c>
      <c r="M602" s="123">
        <v>2023</v>
      </c>
    </row>
    <row r="603" spans="1:16" s="4" customFormat="1" ht="15.75" customHeight="1" thickTop="1" x14ac:dyDescent="0.25">
      <c r="B603" s="913" t="s">
        <v>309</v>
      </c>
      <c r="C603" s="913"/>
      <c r="D603" s="913"/>
      <c r="E603" s="913"/>
      <c r="F603" s="913"/>
      <c r="G603" s="913"/>
      <c r="H603" s="913"/>
      <c r="I603" s="913"/>
      <c r="J603" s="913"/>
      <c r="K603" s="913"/>
      <c r="L603" s="913"/>
      <c r="M603" s="913"/>
    </row>
    <row r="604" spans="1:16" s="4" customFormat="1" ht="15" x14ac:dyDescent="0.25">
      <c r="B604" s="758" t="s">
        <v>310</v>
      </c>
      <c r="C604" s="758"/>
      <c r="D604" s="758"/>
      <c r="E604" s="758"/>
      <c r="F604" s="758"/>
      <c r="G604" s="759"/>
      <c r="H604" s="174">
        <v>81214</v>
      </c>
      <c r="I604" s="175">
        <v>73704.899999999994</v>
      </c>
      <c r="J604" s="176">
        <v>77307.19</v>
      </c>
      <c r="K604" s="174">
        <v>984.1</v>
      </c>
      <c r="L604" s="175">
        <v>973.2</v>
      </c>
      <c r="M604" s="177">
        <v>1053.9000000000001</v>
      </c>
      <c r="O604" s="495"/>
      <c r="P604" s="495"/>
    </row>
    <row r="605" spans="1:16" s="4" customFormat="1" ht="15" x14ac:dyDescent="0.25">
      <c r="B605" s="758" t="s">
        <v>311</v>
      </c>
      <c r="C605" s="758"/>
      <c r="D605" s="758"/>
      <c r="E605" s="758"/>
      <c r="F605" s="758"/>
      <c r="G605" s="759"/>
      <c r="H605" s="174">
        <v>56.6</v>
      </c>
      <c r="I605" s="175">
        <v>87.1</v>
      </c>
      <c r="J605" s="176">
        <v>81.209999999999994</v>
      </c>
      <c r="K605" s="174">
        <v>322.7</v>
      </c>
      <c r="L605" s="175">
        <v>286.10000000000002</v>
      </c>
      <c r="M605" s="177">
        <v>289.32</v>
      </c>
      <c r="O605" s="495"/>
      <c r="P605" s="495"/>
    </row>
    <row r="606" spans="1:16" s="4" customFormat="1" ht="15" x14ac:dyDescent="0.25">
      <c r="B606" s="758" t="s">
        <v>312</v>
      </c>
      <c r="C606" s="758"/>
      <c r="D606" s="758"/>
      <c r="E606" s="758"/>
      <c r="F606" s="758"/>
      <c r="G606" s="759"/>
      <c r="H606" s="174">
        <v>324.5</v>
      </c>
      <c r="I606" s="175">
        <v>369.2</v>
      </c>
      <c r="J606" s="176">
        <v>322.52999999999997</v>
      </c>
      <c r="K606" s="174">
        <v>0</v>
      </c>
      <c r="L606" s="175">
        <v>14.5</v>
      </c>
      <c r="M606" s="177">
        <v>18.690000000000001</v>
      </c>
      <c r="O606" s="495"/>
      <c r="P606" s="495"/>
    </row>
    <row r="607" spans="1:16" s="4" customFormat="1" ht="15" x14ac:dyDescent="0.25">
      <c r="B607" s="788" t="s">
        <v>313</v>
      </c>
      <c r="C607" s="788"/>
      <c r="D607" s="788"/>
      <c r="E607" s="788"/>
      <c r="F607" s="788"/>
      <c r="G607" s="789"/>
      <c r="H607" s="178">
        <f>SUM(H604:H606)</f>
        <v>81595.100000000006</v>
      </c>
      <c r="I607" s="619">
        <v>74161.2</v>
      </c>
      <c r="J607" s="620">
        <v>77710.930000000008</v>
      </c>
      <c r="K607" s="619">
        <v>1306.8</v>
      </c>
      <c r="L607" s="616">
        <v>1273.9000000000001</v>
      </c>
      <c r="M607" s="178">
        <v>1361.91</v>
      </c>
      <c r="O607" s="495"/>
      <c r="P607" s="495"/>
    </row>
    <row r="608" spans="1:16" s="4" customFormat="1" ht="15" customHeight="1" x14ac:dyDescent="0.25">
      <c r="B608" s="903" t="s">
        <v>314</v>
      </c>
      <c r="C608" s="903"/>
      <c r="D608" s="903"/>
      <c r="E608" s="903"/>
      <c r="F608" s="903"/>
      <c r="G608" s="903"/>
      <c r="H608" s="903"/>
      <c r="I608" s="903"/>
      <c r="J608" s="903"/>
      <c r="K608" s="903"/>
      <c r="L608" s="903"/>
      <c r="M608" s="903"/>
    </row>
    <row r="609" spans="1:16" s="4" customFormat="1" ht="15" x14ac:dyDescent="0.25">
      <c r="B609" s="758" t="s">
        <v>311</v>
      </c>
      <c r="C609" s="758"/>
      <c r="D609" s="758"/>
      <c r="E609" s="758"/>
      <c r="F609" s="758"/>
      <c r="G609" s="759"/>
      <c r="H609" s="174">
        <v>0</v>
      </c>
      <c r="I609" s="175">
        <v>0</v>
      </c>
      <c r="J609" s="176">
        <v>0</v>
      </c>
      <c r="K609" s="174">
        <v>200.5</v>
      </c>
      <c r="L609" s="175">
        <v>175.3</v>
      </c>
      <c r="M609" s="177">
        <v>176.18</v>
      </c>
      <c r="O609" s="495"/>
      <c r="P609" s="495"/>
    </row>
    <row r="610" spans="1:16" s="4" customFormat="1" ht="15" x14ac:dyDescent="0.25">
      <c r="B610" s="758" t="s">
        <v>312</v>
      </c>
      <c r="C610" s="758"/>
      <c r="D610" s="758"/>
      <c r="E610" s="758"/>
      <c r="F610" s="758"/>
      <c r="G610" s="759"/>
      <c r="H610" s="502">
        <v>16.2</v>
      </c>
      <c r="I610" s="614">
        <v>16.8</v>
      </c>
      <c r="J610" s="615">
        <v>17.63</v>
      </c>
      <c r="K610" s="502">
        <v>0</v>
      </c>
      <c r="L610" s="614">
        <v>0</v>
      </c>
      <c r="M610" s="503">
        <v>0</v>
      </c>
      <c r="O610" s="495"/>
      <c r="P610" s="495"/>
    </row>
    <row r="611" spans="1:16" s="4" customFormat="1" ht="15" x14ac:dyDescent="0.25">
      <c r="B611" s="788" t="s">
        <v>320</v>
      </c>
      <c r="C611" s="788"/>
      <c r="D611" s="788"/>
      <c r="E611" s="788"/>
      <c r="F611" s="788"/>
      <c r="G611" s="789"/>
      <c r="H611" s="266">
        <v>16.2</v>
      </c>
      <c r="I611" s="616">
        <v>16.8</v>
      </c>
      <c r="J611" s="617">
        <v>17.63</v>
      </c>
      <c r="K611" s="618">
        <v>200.5</v>
      </c>
      <c r="L611" s="616">
        <v>175.3</v>
      </c>
      <c r="M611" s="269">
        <v>176.18</v>
      </c>
      <c r="O611" s="495"/>
      <c r="P611" s="495"/>
    </row>
    <row r="612" spans="1:16" s="4" customFormat="1" ht="15" x14ac:dyDescent="0.25">
      <c r="B612" s="768" t="s">
        <v>928</v>
      </c>
      <c r="C612" s="768"/>
      <c r="D612" s="768"/>
      <c r="E612" s="768"/>
      <c r="F612" s="768"/>
      <c r="G612" s="768"/>
      <c r="H612" s="768"/>
      <c r="I612" s="768"/>
      <c r="J612" s="768"/>
      <c r="K612" s="768"/>
      <c r="L612" s="768"/>
      <c r="M612" s="768"/>
    </row>
    <row r="613" spans="1:16" s="4" customFormat="1" ht="15" x14ac:dyDescent="0.25">
      <c r="B613" s="770"/>
      <c r="C613" s="770"/>
      <c r="D613" s="770"/>
      <c r="E613" s="770"/>
      <c r="F613" s="770"/>
      <c r="G613" s="770"/>
      <c r="H613" s="770"/>
      <c r="I613" s="770"/>
      <c r="J613" s="770"/>
      <c r="K613" s="770"/>
      <c r="L613" s="770"/>
      <c r="M613" s="770"/>
    </row>
    <row r="614" spans="1:16" s="4" customFormat="1" ht="15" x14ac:dyDescent="0.25"/>
    <row r="615" spans="1:16" s="4" customFormat="1" ht="15" x14ac:dyDescent="0.25"/>
    <row r="616" spans="1:16" s="4" customFormat="1" ht="15" x14ac:dyDescent="0.25">
      <c r="A616" s="7"/>
      <c r="B616" s="7" t="s">
        <v>58</v>
      </c>
      <c r="C616" s="7"/>
      <c r="D616" s="7"/>
      <c r="E616" s="7"/>
      <c r="F616" s="7"/>
      <c r="G616" s="7"/>
      <c r="H616" s="7"/>
      <c r="I616" s="7"/>
      <c r="J616" s="7"/>
      <c r="K616" s="7"/>
      <c r="L616" s="7"/>
      <c r="M616" s="7"/>
    </row>
    <row r="617" spans="1:16" s="4" customFormat="1" ht="15" x14ac:dyDescent="0.25"/>
    <row r="618" spans="1:16" s="4" customFormat="1" ht="15" customHeight="1" x14ac:dyDescent="0.25">
      <c r="B618" s="895" t="s">
        <v>316</v>
      </c>
      <c r="C618" s="895"/>
      <c r="D618" s="895"/>
      <c r="E618" s="895"/>
      <c r="F618" s="895"/>
      <c r="G618" s="896"/>
      <c r="H618" s="904" t="s">
        <v>242</v>
      </c>
      <c r="I618" s="905"/>
      <c r="J618" s="912"/>
      <c r="K618" s="904" t="s">
        <v>801</v>
      </c>
      <c r="L618" s="905"/>
      <c r="M618" s="905"/>
    </row>
    <row r="619" spans="1:16" s="4" customFormat="1" ht="15.5" thickBot="1" x14ac:dyDescent="0.3">
      <c r="B619" s="900"/>
      <c r="C619" s="900"/>
      <c r="D619" s="900"/>
      <c r="E619" s="900"/>
      <c r="F619" s="900"/>
      <c r="G619" s="901"/>
      <c r="H619" s="121">
        <v>2021</v>
      </c>
      <c r="I619" s="124">
        <v>2022</v>
      </c>
      <c r="J619" s="123">
        <v>2023</v>
      </c>
      <c r="K619" s="121">
        <v>2021</v>
      </c>
      <c r="L619" s="124">
        <v>2022</v>
      </c>
      <c r="M619" s="123">
        <v>2023</v>
      </c>
    </row>
    <row r="620" spans="1:16" s="4" customFormat="1" ht="15.75" customHeight="1" thickTop="1" x14ac:dyDescent="0.25">
      <c r="B620" s="913" t="s">
        <v>317</v>
      </c>
      <c r="C620" s="913"/>
      <c r="D620" s="913"/>
      <c r="E620" s="913"/>
      <c r="F620" s="913"/>
      <c r="G620" s="913"/>
      <c r="H620" s="913"/>
      <c r="I620" s="913"/>
      <c r="J620" s="913"/>
      <c r="K620" s="913"/>
      <c r="L620" s="913"/>
      <c r="M620" s="913"/>
    </row>
    <row r="621" spans="1:16" s="4" customFormat="1" ht="15" x14ac:dyDescent="0.25">
      <c r="B621" s="758" t="s">
        <v>310</v>
      </c>
      <c r="C621" s="758"/>
      <c r="D621" s="758"/>
      <c r="E621" s="758"/>
      <c r="F621" s="758"/>
      <c r="G621" s="759"/>
      <c r="H621" s="174">
        <v>67904.100000000006</v>
      </c>
      <c r="I621" s="175">
        <v>63168.1</v>
      </c>
      <c r="J621" s="176">
        <v>69531.83</v>
      </c>
      <c r="K621" s="174">
        <v>514.1</v>
      </c>
      <c r="L621" s="175">
        <v>506</v>
      </c>
      <c r="M621" s="177">
        <v>637.08000000000004</v>
      </c>
      <c r="O621" s="495"/>
      <c r="P621" s="495"/>
    </row>
    <row r="622" spans="1:16" s="4" customFormat="1" ht="15" x14ac:dyDescent="0.25">
      <c r="B622" s="758" t="s">
        <v>311</v>
      </c>
      <c r="C622" s="758"/>
      <c r="D622" s="758"/>
      <c r="E622" s="758"/>
      <c r="F622" s="758"/>
      <c r="G622" s="759"/>
      <c r="H622" s="174">
        <v>0</v>
      </c>
      <c r="I622" s="175">
        <v>6.4</v>
      </c>
      <c r="J622" s="176">
        <v>6.97</v>
      </c>
      <c r="K622" s="174">
        <v>0</v>
      </c>
      <c r="L622" s="175">
        <v>0</v>
      </c>
      <c r="M622" s="177">
        <v>0</v>
      </c>
      <c r="O622" s="495"/>
      <c r="P622" s="495"/>
    </row>
    <row r="623" spans="1:16" s="4" customFormat="1" ht="15" x14ac:dyDescent="0.25">
      <c r="B623" s="758" t="s">
        <v>312</v>
      </c>
      <c r="C623" s="758"/>
      <c r="D623" s="758"/>
      <c r="E623" s="758"/>
      <c r="F623" s="758"/>
      <c r="G623" s="759"/>
      <c r="H623" s="174">
        <v>204.8</v>
      </c>
      <c r="I623" s="175">
        <v>9.5</v>
      </c>
      <c r="J623" s="176">
        <v>11.45</v>
      </c>
      <c r="K623" s="174">
        <v>0</v>
      </c>
      <c r="L623" s="175">
        <v>0</v>
      </c>
      <c r="M623" s="177">
        <v>0</v>
      </c>
      <c r="O623" s="495"/>
      <c r="P623" s="495"/>
    </row>
    <row r="624" spans="1:16" s="4" customFormat="1" ht="15" x14ac:dyDescent="0.25">
      <c r="B624" s="788" t="s">
        <v>318</v>
      </c>
      <c r="C624" s="788"/>
      <c r="D624" s="788"/>
      <c r="E624" s="788"/>
      <c r="F624" s="788"/>
      <c r="G624" s="789"/>
      <c r="H624" s="178">
        <v>68108.899999999994</v>
      </c>
      <c r="I624" s="619">
        <v>63183.9</v>
      </c>
      <c r="J624" s="620">
        <v>69550.25</v>
      </c>
      <c r="K624" s="619">
        <v>514.1</v>
      </c>
      <c r="L624" s="619">
        <v>506</v>
      </c>
      <c r="M624" s="619">
        <v>637.08000000000004</v>
      </c>
      <c r="O624" s="495"/>
      <c r="P624" s="495"/>
    </row>
    <row r="625" spans="1:16" s="4" customFormat="1" ht="15" customHeight="1" x14ac:dyDescent="0.25">
      <c r="B625" s="903" t="s">
        <v>672</v>
      </c>
      <c r="C625" s="903"/>
      <c r="D625" s="903"/>
      <c r="E625" s="903"/>
      <c r="F625" s="903"/>
      <c r="G625" s="903"/>
      <c r="H625" s="903"/>
      <c r="I625" s="903"/>
      <c r="J625" s="903"/>
      <c r="K625" s="903"/>
      <c r="L625" s="903"/>
      <c r="M625" s="903"/>
    </row>
    <row r="626" spans="1:16" s="4" customFormat="1" ht="15" x14ac:dyDescent="0.25">
      <c r="B626" s="758" t="s">
        <v>310</v>
      </c>
      <c r="C626" s="758"/>
      <c r="D626" s="758"/>
      <c r="E626" s="758"/>
      <c r="F626" s="758"/>
      <c r="G626" s="759"/>
      <c r="H626" s="72">
        <v>14.5</v>
      </c>
      <c r="I626" s="73">
        <v>2</v>
      </c>
      <c r="J626" s="74">
        <v>1.94</v>
      </c>
      <c r="K626" s="72">
        <v>66</v>
      </c>
      <c r="L626" s="73">
        <v>58.5</v>
      </c>
      <c r="M626" s="79">
        <v>62.93</v>
      </c>
      <c r="O626" s="495"/>
      <c r="P626" s="495"/>
    </row>
    <row r="627" spans="1:16" s="4" customFormat="1" ht="15" x14ac:dyDescent="0.25">
      <c r="B627" s="758" t="s">
        <v>312</v>
      </c>
      <c r="C627" s="758"/>
      <c r="D627" s="758"/>
      <c r="E627" s="758"/>
      <c r="F627" s="758"/>
      <c r="G627" s="759"/>
      <c r="H627" s="450">
        <v>0</v>
      </c>
      <c r="I627" s="451">
        <v>7.1</v>
      </c>
      <c r="J627" s="452">
        <v>7.93</v>
      </c>
      <c r="K627" s="450">
        <v>0</v>
      </c>
      <c r="L627" s="451">
        <v>0</v>
      </c>
      <c r="M627" s="214">
        <v>0</v>
      </c>
      <c r="O627" s="495"/>
      <c r="P627" s="495"/>
    </row>
    <row r="628" spans="1:16" s="4" customFormat="1" ht="15" x14ac:dyDescent="0.25">
      <c r="B628" s="809" t="s">
        <v>319</v>
      </c>
      <c r="C628" s="809"/>
      <c r="D628" s="809"/>
      <c r="E628" s="809"/>
      <c r="F628" s="809"/>
      <c r="G628" s="810"/>
      <c r="H628" s="624">
        <v>14.5</v>
      </c>
      <c r="I628" s="625">
        <v>9.1</v>
      </c>
      <c r="J628" s="626">
        <v>9.8699999999999992</v>
      </c>
      <c r="K628" s="624">
        <v>66</v>
      </c>
      <c r="L628" s="625">
        <v>58.5</v>
      </c>
      <c r="M628" s="627">
        <v>62.93</v>
      </c>
      <c r="O628" s="495"/>
      <c r="P628" s="495"/>
    </row>
    <row r="629" spans="1:16" s="4" customFormat="1" ht="15" x14ac:dyDescent="0.25">
      <c r="B629" s="768" t="s">
        <v>929</v>
      </c>
      <c r="C629" s="768"/>
      <c r="D629" s="768"/>
      <c r="E629" s="768"/>
      <c r="F629" s="768"/>
      <c r="G629" s="768"/>
      <c r="H629" s="768"/>
      <c r="I629" s="768"/>
      <c r="J629" s="768"/>
      <c r="K629" s="768"/>
      <c r="L629" s="768"/>
      <c r="M629" s="768"/>
      <c r="O629" s="495"/>
      <c r="P629" s="495"/>
    </row>
    <row r="630" spans="1:16" s="4" customFormat="1" ht="15" x14ac:dyDescent="0.25">
      <c r="B630" s="769"/>
      <c r="C630" s="769"/>
      <c r="D630" s="769"/>
      <c r="E630" s="769"/>
      <c r="F630" s="769"/>
      <c r="G630" s="769"/>
      <c r="H630" s="769"/>
      <c r="I630" s="769"/>
      <c r="J630" s="769"/>
      <c r="K630" s="769"/>
      <c r="L630" s="769"/>
      <c r="M630" s="769"/>
      <c r="O630" s="495"/>
      <c r="P630" s="495"/>
    </row>
    <row r="631" spans="1:16" s="4" customFormat="1" ht="15" customHeight="1" x14ac:dyDescent="0.25">
      <c r="B631" s="770"/>
      <c r="C631" s="770"/>
      <c r="D631" s="770"/>
      <c r="E631" s="770"/>
      <c r="F631" s="770"/>
      <c r="G631" s="770"/>
      <c r="H631" s="770"/>
      <c r="I631" s="770"/>
      <c r="J631" s="770"/>
      <c r="K631" s="770"/>
      <c r="L631" s="770"/>
      <c r="M631" s="770"/>
    </row>
    <row r="632" spans="1:16" s="4" customFormat="1" ht="15" x14ac:dyDescent="0.25">
      <c r="B632" s="256"/>
    </row>
    <row r="633" spans="1:16" s="4" customFormat="1" ht="15" x14ac:dyDescent="0.25"/>
    <row r="634" spans="1:16" s="4" customFormat="1" ht="15" x14ac:dyDescent="0.25">
      <c r="A634" s="7"/>
      <c r="B634" s="7" t="s">
        <v>59</v>
      </c>
      <c r="C634" s="7"/>
      <c r="D634" s="7"/>
      <c r="E634" s="7"/>
      <c r="F634" s="7"/>
      <c r="G634" s="7"/>
      <c r="H634" s="7"/>
      <c r="I634" s="7"/>
      <c r="J634" s="7"/>
      <c r="K634" s="7"/>
      <c r="L634" s="7"/>
      <c r="M634" s="7"/>
    </row>
    <row r="635" spans="1:16" s="4" customFormat="1" ht="15" x14ac:dyDescent="0.25"/>
    <row r="636" spans="1:16" s="4" customFormat="1" ht="15" customHeight="1" x14ac:dyDescent="0.25">
      <c r="B636" s="895" t="s">
        <v>322</v>
      </c>
      <c r="C636" s="895"/>
      <c r="D636" s="895"/>
      <c r="E636" s="895"/>
      <c r="F636" s="895"/>
      <c r="G636" s="896"/>
      <c r="H636" s="904" t="s">
        <v>242</v>
      </c>
      <c r="I636" s="905"/>
      <c r="J636" s="912"/>
      <c r="K636" s="904" t="s">
        <v>243</v>
      </c>
      <c r="L636" s="905"/>
      <c r="M636" s="905"/>
    </row>
    <row r="637" spans="1:16" s="4" customFormat="1" ht="15.5" thickBot="1" x14ac:dyDescent="0.3">
      <c r="B637" s="895"/>
      <c r="C637" s="895"/>
      <c r="D637" s="895"/>
      <c r="E637" s="895"/>
      <c r="F637" s="895"/>
      <c r="G637" s="896"/>
      <c r="H637" s="121">
        <v>2021</v>
      </c>
      <c r="I637" s="124">
        <v>2022</v>
      </c>
      <c r="J637" s="123">
        <v>2023</v>
      </c>
      <c r="K637" s="121">
        <v>2021</v>
      </c>
      <c r="L637" s="124">
        <v>2022</v>
      </c>
      <c r="M637" s="123">
        <v>2023</v>
      </c>
    </row>
    <row r="638" spans="1:16" s="4" customFormat="1" ht="15.5" thickTop="1" x14ac:dyDescent="0.25">
      <c r="B638" s="746" t="s">
        <v>156</v>
      </c>
      <c r="C638" s="746"/>
      <c r="D638" s="746"/>
      <c r="E638" s="746"/>
      <c r="F638" s="746"/>
      <c r="G638" s="747"/>
      <c r="H638" s="194">
        <v>13486.2</v>
      </c>
      <c r="I638" s="195">
        <v>10977.2</v>
      </c>
      <c r="J638" s="196">
        <v>8160.6800000000076</v>
      </c>
      <c r="K638" s="194">
        <v>792.7</v>
      </c>
      <c r="L638" s="195">
        <v>767.9</v>
      </c>
      <c r="M638" s="197">
        <v>724.83</v>
      </c>
    </row>
    <row r="639" spans="1:16" s="4" customFormat="1" ht="15" x14ac:dyDescent="0.25">
      <c r="B639" s="831" t="s">
        <v>321</v>
      </c>
      <c r="C639" s="831"/>
      <c r="D639" s="831"/>
      <c r="E639" s="831"/>
      <c r="F639" s="831"/>
      <c r="G639" s="832"/>
      <c r="H639" s="237">
        <v>1.7</v>
      </c>
      <c r="I639" s="571">
        <f>I611-I628</f>
        <v>7.7000000000000011</v>
      </c>
      <c r="J639" s="572">
        <v>7.76</v>
      </c>
      <c r="K639" s="570">
        <v>134.5</v>
      </c>
      <c r="L639" s="571">
        <f>L611-L628</f>
        <v>116.80000000000001</v>
      </c>
      <c r="M639" s="239">
        <v>113.25</v>
      </c>
    </row>
    <row r="640" spans="1:16" s="4" customFormat="1" ht="15" x14ac:dyDescent="0.25">
      <c r="B640" s="915" t="s">
        <v>930</v>
      </c>
      <c r="C640" s="915"/>
      <c r="D640" s="915"/>
      <c r="E640" s="915"/>
      <c r="F640" s="915"/>
      <c r="G640" s="915"/>
      <c r="H640" s="915"/>
      <c r="I640" s="915"/>
      <c r="J640" s="915"/>
      <c r="K640" s="915"/>
      <c r="L640" s="915"/>
      <c r="M640" s="915"/>
    </row>
    <row r="641" spans="1:16" s="4" customFormat="1" ht="15" x14ac:dyDescent="0.25">
      <c r="B641" s="2"/>
      <c r="C641" s="2"/>
      <c r="D641" s="2"/>
      <c r="E641" s="2"/>
      <c r="F641" s="2"/>
      <c r="G641" s="2"/>
      <c r="H641" s="179"/>
      <c r="I641" s="179"/>
      <c r="J641" s="179"/>
      <c r="K641" s="179"/>
      <c r="L641" s="179"/>
      <c r="M641" s="179"/>
    </row>
    <row r="642" spans="1:16" s="4" customFormat="1" ht="15" x14ac:dyDescent="0.25"/>
    <row r="643" spans="1:16" s="4" customFormat="1" ht="15" x14ac:dyDescent="0.25">
      <c r="A643" s="7"/>
      <c r="B643" s="834" t="s">
        <v>65</v>
      </c>
      <c r="C643" s="834"/>
      <c r="D643" s="834"/>
      <c r="E643" s="834"/>
      <c r="F643" s="834"/>
      <c r="G643" s="834"/>
      <c r="H643" s="834"/>
      <c r="I643" s="834"/>
      <c r="J643" s="834"/>
      <c r="K643" s="834"/>
      <c r="L643" s="834"/>
      <c r="M643" s="834"/>
    </row>
    <row r="644" spans="1:16" s="4" customFormat="1" ht="15" hidden="1" x14ac:dyDescent="0.25">
      <c r="A644" s="7"/>
      <c r="B644" s="834"/>
      <c r="C644" s="834"/>
      <c r="D644" s="834"/>
      <c r="E644" s="834"/>
      <c r="F644" s="834"/>
      <c r="G644" s="834"/>
      <c r="H644" s="834"/>
      <c r="I644" s="834"/>
      <c r="J644" s="834"/>
      <c r="K644" s="834"/>
      <c r="L644" s="834"/>
      <c r="M644" s="834"/>
    </row>
    <row r="645" spans="1:16" s="4" customFormat="1" ht="15" x14ac:dyDescent="0.25"/>
    <row r="646" spans="1:16" s="4" customFormat="1" ht="15" customHeight="1" x14ac:dyDescent="0.25">
      <c r="B646" s="895" t="s">
        <v>351</v>
      </c>
      <c r="C646" s="895"/>
      <c r="D646" s="895"/>
      <c r="E646" s="895"/>
      <c r="F646" s="895"/>
      <c r="G646" s="896"/>
      <c r="H646" s="904" t="s">
        <v>242</v>
      </c>
      <c r="I646" s="905"/>
      <c r="J646" s="912"/>
      <c r="K646" s="904" t="s">
        <v>243</v>
      </c>
      <c r="L646" s="905"/>
      <c r="M646" s="905"/>
    </row>
    <row r="647" spans="1:16" s="4" customFormat="1" ht="15.5" thickBot="1" x14ac:dyDescent="0.3">
      <c r="B647" s="895"/>
      <c r="C647" s="895"/>
      <c r="D647" s="895"/>
      <c r="E647" s="895"/>
      <c r="F647" s="895"/>
      <c r="G647" s="896"/>
      <c r="H647" s="121">
        <v>2021</v>
      </c>
      <c r="I647" s="124">
        <v>2022</v>
      </c>
      <c r="J647" s="123">
        <v>2023</v>
      </c>
      <c r="K647" s="121">
        <v>2021</v>
      </c>
      <c r="L647" s="124">
        <v>2022</v>
      </c>
      <c r="M647" s="123">
        <v>2023</v>
      </c>
    </row>
    <row r="648" spans="1:16" s="4" customFormat="1" ht="15.5" thickTop="1" x14ac:dyDescent="0.25">
      <c r="B648" s="746" t="s">
        <v>358</v>
      </c>
      <c r="C648" s="746"/>
      <c r="D648" s="746"/>
      <c r="E648" s="746"/>
      <c r="F648" s="746"/>
      <c r="G648" s="747"/>
      <c r="H648" s="194">
        <v>81595.100000000006</v>
      </c>
      <c r="I648" s="195">
        <v>74161.2</v>
      </c>
      <c r="J648" s="196">
        <v>77710.930000000008</v>
      </c>
      <c r="K648" s="194">
        <v>1306.8</v>
      </c>
      <c r="L648" s="195">
        <v>1273.9000000000001</v>
      </c>
      <c r="M648" s="197">
        <v>1361.91</v>
      </c>
      <c r="O648" s="495"/>
      <c r="P648" s="495"/>
    </row>
    <row r="649" spans="1:16" s="4" customFormat="1" ht="15" x14ac:dyDescent="0.25">
      <c r="B649" s="758" t="s">
        <v>352</v>
      </c>
      <c r="C649" s="758"/>
      <c r="D649" s="758"/>
      <c r="E649" s="758"/>
      <c r="F649" s="758"/>
      <c r="G649" s="759"/>
      <c r="H649" s="553">
        <v>0.94</v>
      </c>
      <c r="I649" s="538">
        <v>0.94399999999999995</v>
      </c>
      <c r="J649" s="611">
        <v>0.94099999999999995</v>
      </c>
      <c r="K649" s="553">
        <v>0</v>
      </c>
      <c r="L649" s="538">
        <v>0</v>
      </c>
      <c r="M649" s="552">
        <v>0</v>
      </c>
      <c r="O649" s="495"/>
      <c r="P649" s="495"/>
    </row>
    <row r="650" spans="1:16" s="4" customFormat="1" ht="15" customHeight="1" x14ac:dyDescent="0.25">
      <c r="B650" s="758" t="s">
        <v>357</v>
      </c>
      <c r="C650" s="758"/>
      <c r="D650" s="758"/>
      <c r="E650" s="758"/>
      <c r="F650" s="758"/>
      <c r="G650" s="759"/>
      <c r="H650" s="78">
        <v>16.2</v>
      </c>
      <c r="I650" s="81">
        <v>16.8</v>
      </c>
      <c r="J650" s="628">
        <v>17.63</v>
      </c>
      <c r="K650" s="78">
        <v>200.5</v>
      </c>
      <c r="L650" s="81">
        <v>175.3</v>
      </c>
      <c r="M650" s="275">
        <v>176.18</v>
      </c>
      <c r="O650" s="495"/>
      <c r="P650" s="495"/>
    </row>
    <row r="651" spans="1:16" s="4" customFormat="1" ht="15" x14ac:dyDescent="0.25">
      <c r="B651" s="758" t="s">
        <v>353</v>
      </c>
      <c r="C651" s="758"/>
      <c r="D651" s="758"/>
      <c r="E651" s="758"/>
      <c r="F651" s="758"/>
      <c r="G651" s="759"/>
      <c r="H651" s="629">
        <v>1.9854133397716282E-4</v>
      </c>
      <c r="I651" s="630">
        <f>I650/I648</f>
        <v>2.2653355123703503E-4</v>
      </c>
      <c r="J651" s="631">
        <v>2.2686641377216819E-4</v>
      </c>
      <c r="K651" s="629">
        <v>0.1534282216100398</v>
      </c>
      <c r="L651" s="630">
        <f>L650/L648</f>
        <v>0.13760891749744877</v>
      </c>
      <c r="M651" s="632">
        <v>0.12936243951509277</v>
      </c>
      <c r="O651" s="495"/>
      <c r="P651" s="495"/>
    </row>
    <row r="652" spans="1:16" s="4" customFormat="1" ht="15" x14ac:dyDescent="0.25">
      <c r="B652" s="758" t="s">
        <v>1073</v>
      </c>
      <c r="C652" s="758"/>
      <c r="D652" s="758"/>
      <c r="E652" s="758"/>
      <c r="F652" s="758"/>
      <c r="G652" s="759"/>
      <c r="H652" s="75">
        <v>13486.2</v>
      </c>
      <c r="I652" s="76">
        <v>10977.2</v>
      </c>
      <c r="J652" s="77">
        <v>8160.6800000000076</v>
      </c>
      <c r="K652" s="75">
        <v>792.7</v>
      </c>
      <c r="L652" s="76">
        <v>767.9</v>
      </c>
      <c r="M652" s="80">
        <v>724.83</v>
      </c>
      <c r="O652" s="495"/>
      <c r="P652" s="495"/>
    </row>
    <row r="653" spans="1:16" s="4" customFormat="1" ht="15" x14ac:dyDescent="0.25">
      <c r="B653" s="758" t="s">
        <v>356</v>
      </c>
      <c r="C653" s="758"/>
      <c r="D653" s="758"/>
      <c r="E653" s="758"/>
      <c r="F653" s="758"/>
      <c r="G653" s="759"/>
      <c r="H653" s="75">
        <v>1.7</v>
      </c>
      <c r="I653" s="76">
        <v>7.7000000000000011</v>
      </c>
      <c r="J653" s="77">
        <v>7.76</v>
      </c>
      <c r="K653" s="75">
        <v>134.5</v>
      </c>
      <c r="L653" s="76">
        <v>116.80000000000001</v>
      </c>
      <c r="M653" s="80">
        <v>113.25</v>
      </c>
      <c r="O653" s="495"/>
      <c r="P653" s="495"/>
    </row>
    <row r="654" spans="1:16" s="4" customFormat="1" ht="15" x14ac:dyDescent="0.25">
      <c r="B654" s="831" t="s">
        <v>355</v>
      </c>
      <c r="C654" s="831"/>
      <c r="D654" s="831"/>
      <c r="E654" s="831"/>
      <c r="F654" s="831"/>
      <c r="G654" s="832"/>
      <c r="H654" s="633">
        <f t="shared" ref="H654:M654" si="32">H653/H652</f>
        <v>1.2605478192522727E-4</v>
      </c>
      <c r="I654" s="634">
        <f t="shared" si="32"/>
        <v>7.0145392267609232E-4</v>
      </c>
      <c r="J654" s="635">
        <f t="shared" si="32"/>
        <v>9.5090115039432902E-4</v>
      </c>
      <c r="K654" s="633">
        <f t="shared" si="32"/>
        <v>0.16967326857575374</v>
      </c>
      <c r="L654" s="634">
        <f>L653/L652</f>
        <v>0.15210313842948303</v>
      </c>
      <c r="M654" s="636">
        <f t="shared" si="32"/>
        <v>0.15624353296635071</v>
      </c>
      <c r="N654" s="504"/>
      <c r="O654" s="495"/>
      <c r="P654" s="495"/>
    </row>
    <row r="655" spans="1:16" s="4" customFormat="1" ht="15" x14ac:dyDescent="0.25"/>
    <row r="656" spans="1:16" s="4" customFormat="1" ht="15" x14ac:dyDescent="0.25"/>
    <row r="657" spans="1:16" s="4" customFormat="1" ht="15" x14ac:dyDescent="0.25">
      <c r="A657" s="7"/>
      <c r="B657" s="7" t="s">
        <v>60</v>
      </c>
      <c r="C657" s="7"/>
      <c r="D657" s="7"/>
      <c r="E657" s="7"/>
      <c r="F657" s="7"/>
      <c r="G657" s="7"/>
      <c r="H657" s="7"/>
      <c r="I657" s="7"/>
      <c r="J657" s="7"/>
      <c r="K657" s="7"/>
      <c r="L657" s="7"/>
      <c r="M657" s="7"/>
    </row>
    <row r="658" spans="1:16" s="4" customFormat="1" ht="15" customHeight="1" x14ac:dyDescent="0.25">
      <c r="A658" s="7"/>
      <c r="B658" s="834" t="s">
        <v>64</v>
      </c>
      <c r="C658" s="834"/>
      <c r="D658" s="834"/>
      <c r="E658" s="834"/>
      <c r="F658" s="834"/>
      <c r="G658" s="834"/>
      <c r="H658" s="834"/>
      <c r="I658" s="834"/>
      <c r="J658" s="834"/>
      <c r="K658" s="834"/>
      <c r="L658" s="834"/>
      <c r="M658" s="834"/>
    </row>
    <row r="659" spans="1:16" s="4" customFormat="1" ht="15" x14ac:dyDescent="0.25">
      <c r="A659" s="7"/>
      <c r="B659" s="834"/>
      <c r="C659" s="834"/>
      <c r="D659" s="834"/>
      <c r="E659" s="834"/>
      <c r="F659" s="834"/>
      <c r="G659" s="834"/>
      <c r="H659" s="834"/>
      <c r="I659" s="834"/>
      <c r="J659" s="834"/>
      <c r="K659" s="834"/>
      <c r="L659" s="834"/>
      <c r="M659" s="834"/>
    </row>
    <row r="660" spans="1:16" s="4" customFormat="1" ht="15" x14ac:dyDescent="0.25"/>
    <row r="661" spans="1:16" s="4" customFormat="1" ht="15" customHeight="1" x14ac:dyDescent="0.25">
      <c r="B661" s="895" t="s">
        <v>810</v>
      </c>
      <c r="C661" s="895"/>
      <c r="D661" s="895"/>
      <c r="E661" s="895"/>
      <c r="F661" s="895"/>
      <c r="G661" s="896"/>
      <c r="H661" s="904" t="s">
        <v>242</v>
      </c>
      <c r="I661" s="905"/>
      <c r="J661" s="912"/>
      <c r="K661" s="904" t="s">
        <v>243</v>
      </c>
      <c r="L661" s="905"/>
      <c r="M661" s="905"/>
    </row>
    <row r="662" spans="1:16" s="4" customFormat="1" ht="15.5" thickBot="1" x14ac:dyDescent="0.3">
      <c r="B662" s="895"/>
      <c r="C662" s="895"/>
      <c r="D662" s="895"/>
      <c r="E662" s="895"/>
      <c r="F662" s="895"/>
      <c r="G662" s="896"/>
      <c r="H662" s="121">
        <v>2021</v>
      </c>
      <c r="I662" s="124">
        <v>2022</v>
      </c>
      <c r="J662" s="123">
        <v>2023</v>
      </c>
      <c r="K662" s="121">
        <v>2021</v>
      </c>
      <c r="L662" s="124">
        <v>2022</v>
      </c>
      <c r="M662" s="123">
        <v>2023</v>
      </c>
    </row>
    <row r="663" spans="1:16" s="4" customFormat="1" ht="15.5" thickTop="1" x14ac:dyDescent="0.25">
      <c r="B663" s="746" t="s">
        <v>808</v>
      </c>
      <c r="C663" s="746"/>
      <c r="D663" s="746"/>
      <c r="E663" s="746"/>
      <c r="F663" s="746"/>
      <c r="G663" s="747"/>
      <c r="H663" s="194">
        <v>64131.89</v>
      </c>
      <c r="I663" s="195">
        <v>42366.86</v>
      </c>
      <c r="J663" s="196">
        <v>33375.279999999999</v>
      </c>
      <c r="K663" s="194">
        <v>0</v>
      </c>
      <c r="L663" s="195">
        <v>0</v>
      </c>
      <c r="M663" s="197">
        <v>0</v>
      </c>
      <c r="O663" s="495"/>
      <c r="P663" s="495"/>
    </row>
    <row r="664" spans="1:16" s="4" customFormat="1" ht="15" x14ac:dyDescent="0.25">
      <c r="B664" s="758" t="s">
        <v>323</v>
      </c>
      <c r="C664" s="758"/>
      <c r="D664" s="758"/>
      <c r="E664" s="758"/>
      <c r="F664" s="758"/>
      <c r="G664" s="759"/>
      <c r="H664" s="174">
        <v>2397.4</v>
      </c>
      <c r="I664" s="175">
        <v>1616.2</v>
      </c>
      <c r="J664" s="176">
        <v>2001.72</v>
      </c>
      <c r="K664" s="174">
        <v>212.79999999999998</v>
      </c>
      <c r="L664" s="175">
        <v>171.5</v>
      </c>
      <c r="M664" s="177">
        <v>141.08000000000001</v>
      </c>
      <c r="O664" s="495"/>
      <c r="P664" s="495"/>
    </row>
    <row r="665" spans="1:16" s="4" customFormat="1" ht="15" x14ac:dyDescent="0.25">
      <c r="B665" s="758" t="s">
        <v>807</v>
      </c>
      <c r="C665" s="758"/>
      <c r="D665" s="758"/>
      <c r="E665" s="758"/>
      <c r="F665" s="758"/>
      <c r="G665" s="759"/>
      <c r="H665" s="75">
        <v>2508.5</v>
      </c>
      <c r="I665" s="76">
        <v>2344.1999999999998</v>
      </c>
      <c r="J665" s="77">
        <v>1877.75</v>
      </c>
      <c r="K665" s="75">
        <v>60.9</v>
      </c>
      <c r="L665" s="76">
        <v>32</v>
      </c>
      <c r="M665" s="80">
        <v>57.73</v>
      </c>
      <c r="O665" s="495"/>
      <c r="P665" s="495"/>
    </row>
    <row r="666" spans="1:16" s="4" customFormat="1" ht="15" x14ac:dyDescent="0.25">
      <c r="B666" s="758" t="s">
        <v>324</v>
      </c>
      <c r="C666" s="758"/>
      <c r="D666" s="758"/>
      <c r="E666" s="758"/>
      <c r="F666" s="758"/>
      <c r="G666" s="759"/>
      <c r="H666" s="75">
        <v>67.7</v>
      </c>
      <c r="I666" s="76">
        <v>55.6</v>
      </c>
      <c r="J666" s="77">
        <v>31.35</v>
      </c>
      <c r="K666" s="75">
        <v>7.6</v>
      </c>
      <c r="L666" s="76">
        <v>2.9</v>
      </c>
      <c r="M666" s="80">
        <v>2.88</v>
      </c>
      <c r="O666" s="495"/>
      <c r="P666" s="495"/>
    </row>
    <row r="667" spans="1:16" s="4" customFormat="1" ht="15" x14ac:dyDescent="0.25">
      <c r="B667" s="831" t="s">
        <v>325</v>
      </c>
      <c r="C667" s="831"/>
      <c r="D667" s="831"/>
      <c r="E667" s="831"/>
      <c r="F667" s="831"/>
      <c r="G667" s="832"/>
      <c r="H667" s="570">
        <v>3252.2</v>
      </c>
      <c r="I667" s="571">
        <v>3866.8690999999999</v>
      </c>
      <c r="J667" s="572">
        <v>2712.66</v>
      </c>
      <c r="K667" s="570">
        <v>7.4</v>
      </c>
      <c r="L667" s="571">
        <v>11.2</v>
      </c>
      <c r="M667" s="573">
        <v>5.0199999999999996</v>
      </c>
      <c r="O667" s="495"/>
      <c r="P667" s="495"/>
    </row>
    <row r="668" spans="1:16" s="4" customFormat="1" ht="15" x14ac:dyDescent="0.25">
      <c r="B668" s="835" t="s">
        <v>939</v>
      </c>
      <c r="C668" s="835"/>
      <c r="D668" s="835"/>
      <c r="E668" s="835"/>
      <c r="F668" s="835"/>
      <c r="G668" s="835"/>
      <c r="H668" s="835"/>
      <c r="I668" s="835"/>
      <c r="J668" s="835"/>
      <c r="K668" s="835"/>
      <c r="L668" s="835"/>
      <c r="M668" s="835"/>
      <c r="O668" s="495"/>
      <c r="P668" s="495"/>
    </row>
    <row r="669" spans="1:16" s="4" customFormat="1" ht="15" x14ac:dyDescent="0.25"/>
    <row r="670" spans="1:16" s="4" customFormat="1" ht="15" x14ac:dyDescent="0.25"/>
    <row r="671" spans="1:16" s="4" customFormat="1" ht="15" x14ac:dyDescent="0.25">
      <c r="A671" s="7"/>
      <c r="B671" s="7" t="s">
        <v>61</v>
      </c>
      <c r="C671" s="7"/>
      <c r="D671" s="7"/>
      <c r="E671" s="7"/>
      <c r="F671" s="7"/>
      <c r="G671" s="7"/>
      <c r="H671" s="7"/>
      <c r="I671" s="7"/>
      <c r="J671" s="7"/>
      <c r="K671" s="7"/>
      <c r="L671" s="7"/>
      <c r="M671" s="7"/>
    </row>
    <row r="672" spans="1:16" s="4" customFormat="1" ht="15" x14ac:dyDescent="0.25"/>
    <row r="673" spans="2:16" s="4" customFormat="1" ht="15" customHeight="1" x14ac:dyDescent="0.25">
      <c r="B673" s="895" t="s">
        <v>821</v>
      </c>
      <c r="C673" s="895"/>
      <c r="D673" s="895"/>
      <c r="E673" s="895"/>
      <c r="F673" s="895"/>
      <c r="G673" s="896"/>
      <c r="H673" s="904" t="s">
        <v>242</v>
      </c>
      <c r="I673" s="905"/>
      <c r="J673" s="912"/>
      <c r="K673" s="904" t="s">
        <v>243</v>
      </c>
      <c r="L673" s="905"/>
      <c r="M673" s="905"/>
    </row>
    <row r="674" spans="2:16" s="4" customFormat="1" ht="15.5" thickBot="1" x14ac:dyDescent="0.3">
      <c r="B674" s="900"/>
      <c r="C674" s="900"/>
      <c r="D674" s="900"/>
      <c r="E674" s="900"/>
      <c r="F674" s="900"/>
      <c r="G674" s="901"/>
      <c r="H674" s="121">
        <v>2021</v>
      </c>
      <c r="I674" s="124">
        <v>2022</v>
      </c>
      <c r="J674" s="123">
        <v>2023</v>
      </c>
      <c r="K674" s="121">
        <v>2021</v>
      </c>
      <c r="L674" s="124">
        <v>2022</v>
      </c>
      <c r="M674" s="123">
        <v>2023</v>
      </c>
    </row>
    <row r="675" spans="2:16" s="4" customFormat="1" ht="15.5" thickTop="1" x14ac:dyDescent="0.25">
      <c r="B675" s="902" t="s">
        <v>328</v>
      </c>
      <c r="C675" s="902"/>
      <c r="D675" s="902"/>
      <c r="E675" s="902"/>
      <c r="F675" s="902"/>
      <c r="G675" s="902"/>
      <c r="H675" s="902"/>
      <c r="I675" s="902"/>
      <c r="J675" s="902"/>
      <c r="K675" s="902"/>
      <c r="L675" s="902"/>
      <c r="M675" s="902"/>
    </row>
    <row r="676" spans="2:16" s="4" customFormat="1" ht="15" x14ac:dyDescent="0.25">
      <c r="B676" s="758" t="s">
        <v>326</v>
      </c>
      <c r="C676" s="758"/>
      <c r="D676" s="758"/>
      <c r="E676" s="758"/>
      <c r="F676" s="758"/>
      <c r="G676" s="759"/>
      <c r="H676" s="72">
        <v>15324.5</v>
      </c>
      <c r="I676" s="73">
        <v>6179.8</v>
      </c>
      <c r="J676" s="74">
        <v>9518.41</v>
      </c>
      <c r="K676" s="72">
        <v>306.7</v>
      </c>
      <c r="L676" s="73">
        <v>8.0299999999999994</v>
      </c>
      <c r="M676" s="79">
        <v>2.39</v>
      </c>
      <c r="O676" s="495"/>
      <c r="P676" s="495"/>
    </row>
    <row r="677" spans="2:16" s="4" customFormat="1" ht="15" x14ac:dyDescent="0.25">
      <c r="B677" s="758" t="s">
        <v>327</v>
      </c>
      <c r="C677" s="758"/>
      <c r="D677" s="758"/>
      <c r="E677" s="758"/>
      <c r="F677" s="758"/>
      <c r="G677" s="759"/>
      <c r="H677" s="75">
        <v>3310.9</v>
      </c>
      <c r="I677" s="76">
        <v>2702.7</v>
      </c>
      <c r="J677" s="77">
        <v>1394.04</v>
      </c>
      <c r="K677" s="75">
        <v>13739</v>
      </c>
      <c r="L677" s="76">
        <v>0</v>
      </c>
      <c r="M677" s="80">
        <v>0</v>
      </c>
      <c r="O677" s="495"/>
      <c r="P677" s="495"/>
    </row>
    <row r="678" spans="2:16" s="4" customFormat="1" ht="15" x14ac:dyDescent="0.25">
      <c r="B678" s="758" t="s">
        <v>459</v>
      </c>
      <c r="C678" s="758"/>
      <c r="D678" s="758"/>
      <c r="E678" s="758"/>
      <c r="F678" s="758"/>
      <c r="G678" s="759"/>
      <c r="H678" s="75">
        <v>3019.8</v>
      </c>
      <c r="I678" s="76">
        <v>3256.71</v>
      </c>
      <c r="J678" s="77">
        <v>3546.44</v>
      </c>
      <c r="K678" s="75">
        <v>0</v>
      </c>
      <c r="L678" s="76">
        <v>15312.69</v>
      </c>
      <c r="M678" s="80">
        <v>15197.44</v>
      </c>
      <c r="O678" s="495"/>
      <c r="P678" s="495"/>
    </row>
    <row r="679" spans="2:16" s="4" customFormat="1" ht="15" x14ac:dyDescent="0.25">
      <c r="B679" s="758" t="s">
        <v>329</v>
      </c>
      <c r="C679" s="758"/>
      <c r="D679" s="758"/>
      <c r="E679" s="758"/>
      <c r="F679" s="758"/>
      <c r="G679" s="759"/>
      <c r="H679" s="75">
        <v>4249.8</v>
      </c>
      <c r="I679" s="76">
        <v>5886.83</v>
      </c>
      <c r="J679" s="77">
        <v>4140.91</v>
      </c>
      <c r="K679" s="75">
        <v>0</v>
      </c>
      <c r="L679" s="76">
        <v>252.11</v>
      </c>
      <c r="M679" s="80">
        <v>273.08999999999997</v>
      </c>
      <c r="O679" s="495"/>
      <c r="P679" s="495"/>
    </row>
    <row r="680" spans="2:16" s="4" customFormat="1" ht="15" x14ac:dyDescent="0.25">
      <c r="B680" s="758" t="s">
        <v>1030</v>
      </c>
      <c r="C680" s="758"/>
      <c r="D680" s="758"/>
      <c r="E680" s="758"/>
      <c r="F680" s="758"/>
      <c r="G680" s="759"/>
      <c r="H680" s="75">
        <v>1944.1</v>
      </c>
      <c r="I680" s="76">
        <v>12875.17</v>
      </c>
      <c r="J680" s="77">
        <v>12645.65</v>
      </c>
      <c r="K680" s="75">
        <v>306.2</v>
      </c>
      <c r="L680" s="76">
        <v>3434.85</v>
      </c>
      <c r="M680" s="80">
        <v>6773.95</v>
      </c>
      <c r="O680" s="495"/>
      <c r="P680" s="495"/>
    </row>
    <row r="681" spans="2:16" s="4" customFormat="1" ht="15" x14ac:dyDescent="0.25">
      <c r="B681" s="788" t="s">
        <v>332</v>
      </c>
      <c r="C681" s="788"/>
      <c r="D681" s="788"/>
      <c r="E681" s="788"/>
      <c r="F681" s="788"/>
      <c r="G681" s="789"/>
      <c r="H681" s="618">
        <v>27849.1</v>
      </c>
      <c r="I681" s="616">
        <v>30901.21</v>
      </c>
      <c r="J681" s="617">
        <v>31245.450000000004</v>
      </c>
      <c r="K681" s="618">
        <v>14351.900000000001</v>
      </c>
      <c r="L681" s="616">
        <v>19007.68</v>
      </c>
      <c r="M681" s="505">
        <v>22246.87</v>
      </c>
      <c r="O681" s="495"/>
      <c r="P681" s="495"/>
    </row>
    <row r="682" spans="2:16" s="4" customFormat="1" ht="15" customHeight="1" x14ac:dyDescent="0.25">
      <c r="B682" s="903" t="s">
        <v>333</v>
      </c>
      <c r="C682" s="903"/>
      <c r="D682" s="903"/>
      <c r="E682" s="903"/>
      <c r="F682" s="903"/>
      <c r="G682" s="903"/>
      <c r="H682" s="903"/>
      <c r="I682" s="903"/>
      <c r="J682" s="903"/>
      <c r="K682" s="903"/>
      <c r="L682" s="903"/>
      <c r="M682" s="903"/>
    </row>
    <row r="683" spans="2:16" s="4" customFormat="1" ht="15" x14ac:dyDescent="0.25">
      <c r="B683" s="758" t="s">
        <v>1074</v>
      </c>
      <c r="C683" s="758"/>
      <c r="D683" s="758"/>
      <c r="E683" s="758"/>
      <c r="F683" s="758"/>
      <c r="G683" s="759"/>
      <c r="H683" s="72">
        <v>1274697.3</v>
      </c>
      <c r="I683" s="73">
        <v>1189855.1000000001</v>
      </c>
      <c r="J683" s="74">
        <v>1030039.8</v>
      </c>
      <c r="K683" s="72">
        <v>0</v>
      </c>
      <c r="L683" s="73">
        <v>0</v>
      </c>
      <c r="M683" s="79">
        <v>0</v>
      </c>
      <c r="O683" s="495"/>
      <c r="P683" s="495"/>
    </row>
    <row r="684" spans="2:16" s="4" customFormat="1" ht="15" x14ac:dyDescent="0.25">
      <c r="B684" s="758" t="s">
        <v>1063</v>
      </c>
      <c r="C684" s="758"/>
      <c r="D684" s="758"/>
      <c r="E684" s="758"/>
      <c r="F684" s="758"/>
      <c r="G684" s="759"/>
      <c r="H684" s="75">
        <v>821273.59999999998</v>
      </c>
      <c r="I684" s="76">
        <v>792785.33</v>
      </c>
      <c r="J684" s="77">
        <v>684396.44</v>
      </c>
      <c r="K684" s="75">
        <v>163016.1</v>
      </c>
      <c r="L684" s="76">
        <v>20490</v>
      </c>
      <c r="M684" s="80">
        <v>20190</v>
      </c>
      <c r="O684" s="495"/>
      <c r="P684" s="495"/>
    </row>
    <row r="685" spans="2:16" s="4" customFormat="1" ht="15" x14ac:dyDescent="0.25">
      <c r="B685" s="758" t="s">
        <v>326</v>
      </c>
      <c r="C685" s="758"/>
      <c r="D685" s="758"/>
      <c r="E685" s="758"/>
      <c r="F685" s="758"/>
      <c r="G685" s="759"/>
      <c r="H685" s="75">
        <v>126862.8</v>
      </c>
      <c r="I685" s="76">
        <v>169409.93</v>
      </c>
      <c r="J685" s="77">
        <v>188050.24</v>
      </c>
      <c r="K685" s="75">
        <v>5259.4</v>
      </c>
      <c r="L685" s="76">
        <v>3363.7</v>
      </c>
      <c r="M685" s="80">
        <v>2803.6</v>
      </c>
      <c r="O685" s="495"/>
      <c r="P685" s="495"/>
    </row>
    <row r="686" spans="2:16" s="4" customFormat="1" ht="15" x14ac:dyDescent="0.25">
      <c r="B686" s="758" t="s">
        <v>334</v>
      </c>
      <c r="C686" s="758"/>
      <c r="D686" s="758"/>
      <c r="E686" s="758"/>
      <c r="F686" s="758"/>
      <c r="G686" s="759"/>
      <c r="H686" s="75">
        <v>7960.32</v>
      </c>
      <c r="I686" s="76">
        <v>7269.42</v>
      </c>
      <c r="J686" s="77">
        <v>4325.22</v>
      </c>
      <c r="K686" s="75">
        <v>0</v>
      </c>
      <c r="L686" s="76">
        <v>0</v>
      </c>
      <c r="M686" s="80">
        <v>0</v>
      </c>
      <c r="O686" s="495"/>
      <c r="P686" s="495"/>
    </row>
    <row r="687" spans="2:16" s="4" customFormat="1" ht="15" x14ac:dyDescent="0.25">
      <c r="B687" s="758" t="s">
        <v>327</v>
      </c>
      <c r="C687" s="758"/>
      <c r="D687" s="758"/>
      <c r="E687" s="758"/>
      <c r="F687" s="758"/>
      <c r="G687" s="759"/>
      <c r="H687" s="75">
        <v>196607.4</v>
      </c>
      <c r="I687" s="76">
        <v>154661.79200000002</v>
      </c>
      <c r="J687" s="77">
        <v>145587.12</v>
      </c>
      <c r="K687" s="75">
        <v>24380.9</v>
      </c>
      <c r="L687" s="76">
        <v>21858.68</v>
      </c>
      <c r="M687" s="80">
        <v>20862.259999999998</v>
      </c>
      <c r="O687" s="495"/>
      <c r="P687" s="495"/>
    </row>
    <row r="688" spans="2:16" s="4" customFormat="1" ht="15" x14ac:dyDescent="0.25">
      <c r="B688" s="758" t="s">
        <v>335</v>
      </c>
      <c r="C688" s="758"/>
      <c r="D688" s="758"/>
      <c r="E688" s="758"/>
      <c r="F688" s="758"/>
      <c r="G688" s="759"/>
      <c r="H688" s="75">
        <v>1224.3799999999999</v>
      </c>
      <c r="I688" s="76">
        <v>986.83</v>
      </c>
      <c r="J688" s="77">
        <v>1165.33</v>
      </c>
      <c r="K688" s="75">
        <v>0</v>
      </c>
      <c r="L688" s="76">
        <v>21.93</v>
      </c>
      <c r="M688" s="80">
        <v>14.81</v>
      </c>
      <c r="O688" s="495"/>
      <c r="P688" s="495"/>
    </row>
    <row r="689" spans="1:16" s="4" customFormat="1" ht="15" x14ac:dyDescent="0.25">
      <c r="B689" s="758" t="s">
        <v>329</v>
      </c>
      <c r="C689" s="758"/>
      <c r="D689" s="758"/>
      <c r="E689" s="758"/>
      <c r="F689" s="758"/>
      <c r="G689" s="759"/>
      <c r="H689" s="75">
        <v>17.100000000000001</v>
      </c>
      <c r="I689" s="76">
        <v>0</v>
      </c>
      <c r="J689" s="77">
        <v>0</v>
      </c>
      <c r="K689" s="75">
        <v>0</v>
      </c>
      <c r="L689" s="76">
        <v>0</v>
      </c>
      <c r="M689" s="80">
        <v>0</v>
      </c>
      <c r="O689" s="495"/>
      <c r="P689" s="495"/>
    </row>
    <row r="690" spans="1:16" s="4" customFormat="1" ht="15" x14ac:dyDescent="0.25">
      <c r="B690" s="758" t="s">
        <v>330</v>
      </c>
      <c r="C690" s="758"/>
      <c r="D690" s="758"/>
      <c r="E690" s="758"/>
      <c r="F690" s="758"/>
      <c r="G690" s="759"/>
      <c r="H690" s="75">
        <v>319.89999999999998</v>
      </c>
      <c r="I690" s="76">
        <v>663.06499999999983</v>
      </c>
      <c r="J690" s="77">
        <v>702.87</v>
      </c>
      <c r="K690" s="75">
        <v>0</v>
      </c>
      <c r="L690" s="76">
        <v>1.59</v>
      </c>
      <c r="M690" s="80">
        <v>10.02</v>
      </c>
      <c r="O690" s="495"/>
      <c r="P690" s="495"/>
    </row>
    <row r="691" spans="1:16" s="4" customFormat="1" ht="15" x14ac:dyDescent="0.25">
      <c r="B691" s="758" t="s">
        <v>336</v>
      </c>
      <c r="C691" s="758"/>
      <c r="D691" s="758"/>
      <c r="E691" s="758"/>
      <c r="F691" s="758"/>
      <c r="G691" s="759"/>
      <c r="H691" s="75">
        <v>479795.3</v>
      </c>
      <c r="I691" s="76">
        <v>606663.99</v>
      </c>
      <c r="J691" s="77">
        <v>625630.28</v>
      </c>
      <c r="K691" s="75">
        <v>18950.624</v>
      </c>
      <c r="L691" s="76">
        <v>19753.099999999999</v>
      </c>
      <c r="M691" s="80">
        <v>19813.84</v>
      </c>
      <c r="O691" s="495"/>
      <c r="P691" s="495"/>
    </row>
    <row r="692" spans="1:16" s="4" customFormat="1" ht="15" x14ac:dyDescent="0.25">
      <c r="B692" s="758" t="s">
        <v>1029</v>
      </c>
      <c r="C692" s="758"/>
      <c r="D692" s="758"/>
      <c r="E692" s="758"/>
      <c r="F692" s="758"/>
      <c r="G692" s="759"/>
      <c r="H692" s="75">
        <v>263477.09999999998</v>
      </c>
      <c r="I692" s="76">
        <v>493055.44560000015</v>
      </c>
      <c r="J692" s="77">
        <v>671144.32</v>
      </c>
      <c r="K692" s="75">
        <v>160.59700000000001</v>
      </c>
      <c r="L692" s="76">
        <v>124732.19</v>
      </c>
      <c r="M692" s="80">
        <v>123986.32</v>
      </c>
      <c r="O692" s="495"/>
      <c r="P692" s="495"/>
    </row>
    <row r="693" spans="1:16" s="4" customFormat="1" ht="15" x14ac:dyDescent="0.25">
      <c r="B693" s="788" t="s">
        <v>337</v>
      </c>
      <c r="C693" s="788"/>
      <c r="D693" s="788"/>
      <c r="E693" s="788"/>
      <c r="F693" s="788"/>
      <c r="G693" s="789"/>
      <c r="H693" s="618">
        <v>3172235.1999999993</v>
      </c>
      <c r="I693" s="616">
        <v>3415350.9026000006</v>
      </c>
      <c r="J693" s="617">
        <v>3351041.6199999996</v>
      </c>
      <c r="K693" s="618">
        <v>211767.62100000001</v>
      </c>
      <c r="L693" s="616">
        <v>190221.19</v>
      </c>
      <c r="M693" s="505">
        <v>187680.85</v>
      </c>
      <c r="O693" s="495"/>
      <c r="P693" s="495"/>
    </row>
    <row r="694" spans="1:16" s="4" customFormat="1" ht="15" x14ac:dyDescent="0.25">
      <c r="B694" s="768" t="s">
        <v>1075</v>
      </c>
      <c r="C694" s="768"/>
      <c r="D694" s="768"/>
      <c r="E694" s="768"/>
      <c r="F694" s="768"/>
      <c r="G694" s="768"/>
      <c r="H694" s="768"/>
      <c r="I694" s="768"/>
      <c r="J694" s="768"/>
      <c r="K694" s="768"/>
      <c r="L694" s="768"/>
      <c r="M694" s="768"/>
    </row>
    <row r="695" spans="1:16" s="4" customFormat="1" ht="15" x14ac:dyDescent="0.25">
      <c r="B695" s="769"/>
      <c r="C695" s="769"/>
      <c r="D695" s="769"/>
      <c r="E695" s="769"/>
      <c r="F695" s="769"/>
      <c r="G695" s="769"/>
      <c r="H695" s="769"/>
      <c r="I695" s="769"/>
      <c r="J695" s="769"/>
      <c r="K695" s="769"/>
      <c r="L695" s="769"/>
      <c r="M695" s="769"/>
    </row>
    <row r="696" spans="1:16" s="4" customFormat="1" ht="15" x14ac:dyDescent="0.25">
      <c r="B696" s="770"/>
      <c r="C696" s="770"/>
      <c r="D696" s="770"/>
      <c r="E696" s="770"/>
      <c r="F696" s="770"/>
      <c r="G696" s="770"/>
      <c r="H696" s="770"/>
      <c r="I696" s="770"/>
      <c r="J696" s="770"/>
      <c r="K696" s="770"/>
      <c r="L696" s="770"/>
      <c r="M696" s="770"/>
    </row>
    <row r="697" spans="1:16" s="4" customFormat="1" ht="15" x14ac:dyDescent="0.25">
      <c r="B697" s="2"/>
      <c r="C697" s="2"/>
      <c r="D697" s="2"/>
      <c r="E697" s="2"/>
      <c r="F697" s="179"/>
      <c r="G697" s="179"/>
      <c r="H697" s="179"/>
      <c r="I697" s="179"/>
      <c r="J697" s="179"/>
      <c r="K697" s="179"/>
      <c r="L697" s="179"/>
      <c r="M697" s="179"/>
    </row>
    <row r="698" spans="1:16" s="4" customFormat="1" ht="15" x14ac:dyDescent="0.25"/>
    <row r="699" spans="1:16" s="4" customFormat="1" ht="15" x14ac:dyDescent="0.25">
      <c r="A699" s="7"/>
      <c r="B699" s="7" t="s">
        <v>62</v>
      </c>
      <c r="C699" s="7"/>
      <c r="D699" s="7"/>
      <c r="E699" s="7"/>
      <c r="F699" s="7"/>
      <c r="G699" s="7"/>
      <c r="H699" s="7"/>
      <c r="I699" s="7"/>
      <c r="J699" s="7"/>
      <c r="K699" s="7"/>
      <c r="L699" s="7"/>
      <c r="M699" s="7"/>
    </row>
    <row r="700" spans="1:16" s="4" customFormat="1" ht="15" x14ac:dyDescent="0.25"/>
    <row r="701" spans="1:16" s="4" customFormat="1" ht="15" customHeight="1" x14ac:dyDescent="0.25">
      <c r="B701" s="895" t="s">
        <v>1087</v>
      </c>
      <c r="C701" s="895"/>
      <c r="D701" s="895"/>
      <c r="E701" s="895"/>
      <c r="F701" s="895"/>
      <c r="G701" s="896"/>
      <c r="H701" s="904" t="s">
        <v>242</v>
      </c>
      <c r="I701" s="905"/>
      <c r="J701" s="912"/>
      <c r="K701" s="904" t="s">
        <v>243</v>
      </c>
      <c r="L701" s="905"/>
      <c r="M701" s="905"/>
    </row>
    <row r="702" spans="1:16" s="4" customFormat="1" ht="15.5" thickBot="1" x14ac:dyDescent="0.3">
      <c r="B702" s="900"/>
      <c r="C702" s="900"/>
      <c r="D702" s="900"/>
      <c r="E702" s="900"/>
      <c r="F702" s="900"/>
      <c r="G702" s="901"/>
      <c r="H702" s="121">
        <v>2021</v>
      </c>
      <c r="I702" s="124">
        <v>2022</v>
      </c>
      <c r="J702" s="123">
        <v>2023</v>
      </c>
      <c r="K702" s="121">
        <v>2021</v>
      </c>
      <c r="L702" s="124">
        <v>2022</v>
      </c>
      <c r="M702" s="123">
        <v>2023</v>
      </c>
    </row>
    <row r="703" spans="1:16" s="4" customFormat="1" ht="15.5" thickTop="1" x14ac:dyDescent="0.25">
      <c r="B703" s="902" t="s">
        <v>328</v>
      </c>
      <c r="C703" s="902"/>
      <c r="D703" s="902"/>
      <c r="E703" s="902"/>
      <c r="F703" s="902"/>
      <c r="G703" s="902"/>
      <c r="H703" s="902"/>
      <c r="I703" s="902"/>
      <c r="J703" s="902"/>
      <c r="K703" s="902"/>
      <c r="L703" s="902"/>
      <c r="M703" s="902"/>
    </row>
    <row r="704" spans="1:16" s="4" customFormat="1" ht="15" x14ac:dyDescent="0.25">
      <c r="B704" s="758" t="s">
        <v>338</v>
      </c>
      <c r="C704" s="758"/>
      <c r="D704" s="758"/>
      <c r="E704" s="758"/>
      <c r="F704" s="758"/>
      <c r="G704" s="759"/>
      <c r="H704" s="72">
        <v>2611</v>
      </c>
      <c r="I704" s="73">
        <v>2061.5538000000001</v>
      </c>
      <c r="J704" s="74">
        <v>1943.3</v>
      </c>
      <c r="K704" s="72">
        <v>0</v>
      </c>
      <c r="L704" s="73">
        <v>0</v>
      </c>
      <c r="M704" s="79">
        <v>0</v>
      </c>
      <c r="O704" s="495"/>
      <c r="P704" s="495"/>
    </row>
    <row r="705" spans="2:16" s="4" customFormat="1" ht="15" x14ac:dyDescent="0.25">
      <c r="B705" s="758" t="s">
        <v>339</v>
      </c>
      <c r="C705" s="758"/>
      <c r="D705" s="758"/>
      <c r="E705" s="758"/>
      <c r="F705" s="758"/>
      <c r="G705" s="759"/>
      <c r="H705" s="75">
        <v>5552.9</v>
      </c>
      <c r="I705" s="76">
        <v>11198.88</v>
      </c>
      <c r="J705" s="77">
        <v>9456.17</v>
      </c>
      <c r="K705" s="75">
        <v>13688.2</v>
      </c>
      <c r="L705" s="76">
        <v>15827.697</v>
      </c>
      <c r="M705" s="80">
        <v>19199.62</v>
      </c>
      <c r="O705" s="495"/>
      <c r="P705" s="495"/>
    </row>
    <row r="706" spans="2:16" s="4" customFormat="1" ht="15" x14ac:dyDescent="0.25">
      <c r="B706" s="758" t="s">
        <v>342</v>
      </c>
      <c r="C706" s="758"/>
      <c r="D706" s="758"/>
      <c r="E706" s="758"/>
      <c r="F706" s="758"/>
      <c r="G706" s="759"/>
      <c r="H706" s="75">
        <v>18739.3</v>
      </c>
      <c r="I706" s="76">
        <v>10945.32</v>
      </c>
      <c r="J706" s="77">
        <v>13322.42</v>
      </c>
      <c r="K706" s="75">
        <v>0</v>
      </c>
      <c r="L706" s="76">
        <v>0</v>
      </c>
      <c r="M706" s="80">
        <v>0</v>
      </c>
      <c r="O706" s="495"/>
      <c r="P706" s="495"/>
    </row>
    <row r="707" spans="2:16" s="4" customFormat="1" ht="15" x14ac:dyDescent="0.25">
      <c r="B707" s="758" t="s">
        <v>340</v>
      </c>
      <c r="C707" s="758"/>
      <c r="D707" s="758"/>
      <c r="E707" s="758"/>
      <c r="F707" s="758"/>
      <c r="G707" s="759"/>
      <c r="H707" s="75">
        <v>24.4</v>
      </c>
      <c r="I707" s="76">
        <v>29.82</v>
      </c>
      <c r="J707" s="77">
        <v>25.12</v>
      </c>
      <c r="K707" s="75">
        <v>0</v>
      </c>
      <c r="L707" s="76">
        <v>35.21</v>
      </c>
      <c r="M707" s="80">
        <v>27.87</v>
      </c>
      <c r="O707" s="495"/>
      <c r="P707" s="495"/>
    </row>
    <row r="708" spans="2:16" s="4" customFormat="1" ht="15" x14ac:dyDescent="0.25">
      <c r="B708" s="788" t="s">
        <v>341</v>
      </c>
      <c r="C708" s="788"/>
      <c r="D708" s="788"/>
      <c r="E708" s="788"/>
      <c r="F708" s="788"/>
      <c r="G708" s="789"/>
      <c r="H708" s="618">
        <v>26927.599999999999</v>
      </c>
      <c r="I708" s="616">
        <v>24235.573799999998</v>
      </c>
      <c r="J708" s="617">
        <v>24747.01</v>
      </c>
      <c r="K708" s="618">
        <v>13688.2</v>
      </c>
      <c r="L708" s="616">
        <v>15862.906999999999</v>
      </c>
      <c r="M708" s="505">
        <v>19227.489999999998</v>
      </c>
      <c r="O708" s="495"/>
      <c r="P708" s="495"/>
    </row>
    <row r="709" spans="2:16" s="4" customFormat="1" ht="15" customHeight="1" x14ac:dyDescent="0.25">
      <c r="B709" s="903" t="s">
        <v>333</v>
      </c>
      <c r="C709" s="903"/>
      <c r="D709" s="903"/>
      <c r="E709" s="903"/>
      <c r="F709" s="903"/>
      <c r="G709" s="903"/>
      <c r="H709" s="903"/>
      <c r="I709" s="903"/>
      <c r="J709" s="903"/>
      <c r="K709" s="903"/>
      <c r="L709" s="903"/>
      <c r="M709" s="903"/>
    </row>
    <row r="710" spans="2:16" s="4" customFormat="1" ht="15" x14ac:dyDescent="0.25">
      <c r="B710" s="758" t="s">
        <v>338</v>
      </c>
      <c r="C710" s="758"/>
      <c r="D710" s="758"/>
      <c r="E710" s="758"/>
      <c r="F710" s="758"/>
      <c r="G710" s="759"/>
      <c r="H710" s="72">
        <v>698.4</v>
      </c>
      <c r="I710" s="73">
        <v>751</v>
      </c>
      <c r="J710" s="74">
        <v>366.43</v>
      </c>
      <c r="K710" s="72">
        <v>0</v>
      </c>
      <c r="L710" s="73">
        <v>0</v>
      </c>
      <c r="M710" s="79">
        <v>0</v>
      </c>
      <c r="O710" s="495"/>
      <c r="P710" s="495"/>
    </row>
    <row r="711" spans="2:16" s="4" customFormat="1" ht="15" x14ac:dyDescent="0.25">
      <c r="B711" s="758" t="s">
        <v>339</v>
      </c>
      <c r="C711" s="758"/>
      <c r="D711" s="758"/>
      <c r="E711" s="758"/>
      <c r="F711" s="758"/>
      <c r="G711" s="759"/>
      <c r="H711" s="75">
        <v>1395304.8</v>
      </c>
      <c r="I711" s="76">
        <v>1065064.45</v>
      </c>
      <c r="J711" s="77">
        <v>1398930.338</v>
      </c>
      <c r="K711" s="75">
        <v>180354.3</v>
      </c>
      <c r="L711" s="76">
        <v>24935.094000000001</v>
      </c>
      <c r="M711" s="80">
        <v>24803.26</v>
      </c>
      <c r="O711" s="495"/>
      <c r="P711" s="495"/>
    </row>
    <row r="712" spans="2:16" s="4" customFormat="1" ht="15" x14ac:dyDescent="0.25">
      <c r="B712" s="758" t="s">
        <v>342</v>
      </c>
      <c r="C712" s="758"/>
      <c r="D712" s="758"/>
      <c r="E712" s="758"/>
      <c r="F712" s="758"/>
      <c r="G712" s="759"/>
      <c r="H712" s="75">
        <v>2238611.9</v>
      </c>
      <c r="I712" s="76">
        <v>2177292.6019999995</v>
      </c>
      <c r="J712" s="77">
        <v>2298908.0549999997</v>
      </c>
      <c r="K712" s="75">
        <v>60375.5</v>
      </c>
      <c r="L712" s="76">
        <v>0</v>
      </c>
      <c r="M712" s="80">
        <v>0</v>
      </c>
      <c r="O712" s="495"/>
      <c r="P712" s="495"/>
    </row>
    <row r="713" spans="2:16" s="4" customFormat="1" ht="15" x14ac:dyDescent="0.25">
      <c r="B713" s="758" t="s">
        <v>343</v>
      </c>
      <c r="C713" s="758"/>
      <c r="D713" s="758"/>
      <c r="E713" s="758"/>
      <c r="F713" s="758"/>
      <c r="G713" s="759"/>
      <c r="H713" s="75">
        <v>29685.7</v>
      </c>
      <c r="I713" s="76">
        <v>24191.5</v>
      </c>
      <c r="J713" s="77">
        <v>228424.38</v>
      </c>
      <c r="K713" s="75">
        <v>0</v>
      </c>
      <c r="L713" s="76">
        <v>0</v>
      </c>
      <c r="M713" s="80">
        <v>0</v>
      </c>
      <c r="O713" s="495"/>
      <c r="P713" s="495"/>
    </row>
    <row r="714" spans="2:16" s="4" customFormat="1" ht="15" x14ac:dyDescent="0.25">
      <c r="B714" s="758" t="s">
        <v>340</v>
      </c>
      <c r="C714" s="758"/>
      <c r="D714" s="758"/>
      <c r="E714" s="758"/>
      <c r="F714" s="758"/>
      <c r="G714" s="759"/>
      <c r="H714" s="75">
        <v>0.1</v>
      </c>
      <c r="I714" s="76">
        <v>0</v>
      </c>
      <c r="J714" s="77">
        <v>0</v>
      </c>
      <c r="K714" s="75">
        <v>0</v>
      </c>
      <c r="L714" s="76">
        <v>0</v>
      </c>
      <c r="M714" s="80">
        <v>0</v>
      </c>
      <c r="O714" s="495"/>
      <c r="P714" s="495"/>
    </row>
    <row r="715" spans="2:16" s="4" customFormat="1" ht="15" x14ac:dyDescent="0.25">
      <c r="B715" s="764" t="s">
        <v>344</v>
      </c>
      <c r="C715" s="764"/>
      <c r="D715" s="764"/>
      <c r="E715" s="764"/>
      <c r="F715" s="764"/>
      <c r="G715" s="765"/>
      <c r="H715" s="618">
        <v>3664300.9</v>
      </c>
      <c r="I715" s="616">
        <v>3267299.5519999992</v>
      </c>
      <c r="J715" s="617">
        <v>3926629.2029999997</v>
      </c>
      <c r="K715" s="618">
        <v>240729.8</v>
      </c>
      <c r="L715" s="616">
        <v>24935.094000000001</v>
      </c>
      <c r="M715" s="505">
        <v>24803.26</v>
      </c>
      <c r="O715" s="495"/>
      <c r="P715" s="495"/>
    </row>
    <row r="716" spans="2:16" s="4" customFormat="1" ht="15" x14ac:dyDescent="0.25">
      <c r="B716" s="768" t="s">
        <v>943</v>
      </c>
      <c r="C716" s="768"/>
      <c r="D716" s="768"/>
      <c r="E716" s="768"/>
      <c r="F716" s="768"/>
      <c r="G716" s="768"/>
      <c r="H716" s="768"/>
      <c r="I716" s="768"/>
      <c r="J716" s="768"/>
      <c r="K716" s="768"/>
      <c r="L716" s="768"/>
      <c r="M716" s="768"/>
    </row>
    <row r="717" spans="2:16" s="4" customFormat="1" ht="15" x14ac:dyDescent="0.25">
      <c r="B717" s="769"/>
      <c r="C717" s="769"/>
      <c r="D717" s="769"/>
      <c r="E717" s="769"/>
      <c r="F717" s="769"/>
      <c r="G717" s="769"/>
      <c r="H717" s="769"/>
      <c r="I717" s="769"/>
      <c r="J717" s="769"/>
      <c r="K717" s="769"/>
      <c r="L717" s="769"/>
      <c r="M717" s="769"/>
    </row>
    <row r="718" spans="2:16" s="4" customFormat="1" ht="15" x14ac:dyDescent="0.25">
      <c r="B718" s="770"/>
      <c r="C718" s="770"/>
      <c r="D718" s="770"/>
      <c r="E718" s="770"/>
      <c r="F718" s="770"/>
      <c r="G718" s="770"/>
      <c r="H718" s="770"/>
      <c r="I718" s="770"/>
      <c r="J718" s="770"/>
      <c r="K718" s="770"/>
      <c r="L718" s="770"/>
      <c r="M718" s="770"/>
    </row>
    <row r="719" spans="2:16" s="4" customFormat="1" ht="15" x14ac:dyDescent="0.25"/>
    <row r="720" spans="2:16" s="4" customFormat="1" ht="15" x14ac:dyDescent="0.25"/>
    <row r="721" spans="1:16" s="4" customFormat="1" ht="15" x14ac:dyDescent="0.25">
      <c r="A721" s="7"/>
      <c r="B721" s="7" t="s">
        <v>63</v>
      </c>
      <c r="C721" s="7"/>
      <c r="D721" s="7"/>
      <c r="E721" s="7"/>
      <c r="F721" s="7"/>
      <c r="G721" s="7"/>
      <c r="H721" s="7"/>
      <c r="I721" s="7"/>
      <c r="J721" s="7"/>
      <c r="K721" s="7"/>
      <c r="L721" s="7"/>
      <c r="M721" s="7"/>
    </row>
    <row r="722" spans="1:16" s="4" customFormat="1" ht="15" x14ac:dyDescent="0.25"/>
    <row r="723" spans="1:16" s="4" customFormat="1" ht="15" customHeight="1" x14ac:dyDescent="0.25">
      <c r="B723" s="895" t="s">
        <v>1088</v>
      </c>
      <c r="C723" s="895"/>
      <c r="D723" s="895"/>
      <c r="E723" s="895"/>
      <c r="F723" s="895"/>
      <c r="G723" s="896"/>
      <c r="H723" s="904" t="s">
        <v>242</v>
      </c>
      <c r="I723" s="905"/>
      <c r="J723" s="912"/>
      <c r="K723" s="904" t="s">
        <v>243</v>
      </c>
      <c r="L723" s="905"/>
      <c r="M723" s="905"/>
    </row>
    <row r="724" spans="1:16" s="4" customFormat="1" ht="15.5" thickBot="1" x14ac:dyDescent="0.3">
      <c r="B724" s="900"/>
      <c r="C724" s="900"/>
      <c r="D724" s="900"/>
      <c r="E724" s="900"/>
      <c r="F724" s="900"/>
      <c r="G724" s="901"/>
      <c r="H724" s="121">
        <v>2021</v>
      </c>
      <c r="I724" s="124">
        <v>2022</v>
      </c>
      <c r="J724" s="123">
        <v>2023</v>
      </c>
      <c r="K724" s="121">
        <v>2021</v>
      </c>
      <c r="L724" s="124">
        <v>2022</v>
      </c>
      <c r="M724" s="123">
        <v>2023</v>
      </c>
    </row>
    <row r="725" spans="1:16" s="4" customFormat="1" ht="15.5" thickTop="1" x14ac:dyDescent="0.25">
      <c r="B725" s="902" t="s">
        <v>328</v>
      </c>
      <c r="C725" s="902"/>
      <c r="D725" s="902"/>
      <c r="E725" s="902"/>
      <c r="F725" s="902"/>
      <c r="G725" s="902"/>
      <c r="H725" s="902"/>
      <c r="I725" s="902"/>
      <c r="J725" s="902"/>
      <c r="K725" s="902"/>
      <c r="L725" s="902"/>
      <c r="M725" s="902"/>
    </row>
    <row r="726" spans="1:16" s="4" customFormat="1" ht="15" x14ac:dyDescent="0.25">
      <c r="B726" s="758" t="s">
        <v>345</v>
      </c>
      <c r="C726" s="758"/>
      <c r="D726" s="758"/>
      <c r="E726" s="758"/>
      <c r="F726" s="758"/>
      <c r="G726" s="759"/>
      <c r="H726" s="72">
        <v>1462.4</v>
      </c>
      <c r="I726" s="73">
        <v>2896.1637999999998</v>
      </c>
      <c r="J726" s="74">
        <v>2992.33</v>
      </c>
      <c r="K726" s="72">
        <v>292.8</v>
      </c>
      <c r="L726" s="73">
        <v>0</v>
      </c>
      <c r="M726" s="79">
        <v>3</v>
      </c>
      <c r="O726" s="495"/>
      <c r="P726" s="495"/>
    </row>
    <row r="727" spans="1:16" s="4" customFormat="1" ht="15" x14ac:dyDescent="0.25">
      <c r="B727" s="758" t="s">
        <v>346</v>
      </c>
      <c r="C727" s="758"/>
      <c r="D727" s="758"/>
      <c r="E727" s="758"/>
      <c r="F727" s="758"/>
      <c r="G727" s="759"/>
      <c r="H727" s="75">
        <v>1.2</v>
      </c>
      <c r="I727" s="76">
        <v>8.6E-3</v>
      </c>
      <c r="J727" s="77">
        <v>0</v>
      </c>
      <c r="K727" s="75">
        <v>0</v>
      </c>
      <c r="L727" s="76">
        <v>0.04</v>
      </c>
      <c r="M727" s="80">
        <v>0.03</v>
      </c>
      <c r="O727" s="495"/>
      <c r="P727" s="495"/>
    </row>
    <row r="728" spans="1:16" s="4" customFormat="1" ht="15" x14ac:dyDescent="0.25">
      <c r="B728" s="758" t="s">
        <v>347</v>
      </c>
      <c r="C728" s="758"/>
      <c r="D728" s="758"/>
      <c r="E728" s="758"/>
      <c r="F728" s="758"/>
      <c r="G728" s="759"/>
      <c r="H728" s="75">
        <v>7</v>
      </c>
      <c r="I728" s="76">
        <v>1114.82</v>
      </c>
      <c r="J728" s="77">
        <v>732.62</v>
      </c>
      <c r="K728" s="75">
        <v>0</v>
      </c>
      <c r="L728" s="76">
        <v>251.25899999999999</v>
      </c>
      <c r="M728" s="80">
        <v>289.32</v>
      </c>
      <c r="O728" s="495"/>
      <c r="P728" s="495"/>
    </row>
    <row r="729" spans="1:16" s="4" customFormat="1" ht="15" x14ac:dyDescent="0.25">
      <c r="B729" s="758" t="s">
        <v>331</v>
      </c>
      <c r="C729" s="758"/>
      <c r="D729" s="758"/>
      <c r="E729" s="758"/>
      <c r="F729" s="758"/>
      <c r="G729" s="759"/>
      <c r="H729" s="75">
        <v>0</v>
      </c>
      <c r="I729" s="76">
        <v>0.17</v>
      </c>
      <c r="J729" s="77">
        <v>1.89</v>
      </c>
      <c r="K729" s="75">
        <v>88</v>
      </c>
      <c r="L729" s="76">
        <v>297.45400000000001</v>
      </c>
      <c r="M729" s="80">
        <v>327.04000000000002</v>
      </c>
      <c r="O729" s="495"/>
      <c r="P729" s="495"/>
    </row>
    <row r="730" spans="1:16" s="4" customFormat="1" ht="15" x14ac:dyDescent="0.25">
      <c r="B730" s="788" t="s">
        <v>349</v>
      </c>
      <c r="C730" s="788"/>
      <c r="D730" s="788"/>
      <c r="E730" s="788"/>
      <c r="F730" s="788"/>
      <c r="G730" s="789"/>
      <c r="H730" s="618">
        <v>1470.6000000000001</v>
      </c>
      <c r="I730" s="616">
        <v>4011.1624000000002</v>
      </c>
      <c r="J730" s="617">
        <v>3726.8399999999997</v>
      </c>
      <c r="K730" s="618">
        <v>380.8</v>
      </c>
      <c r="L730" s="616">
        <v>548.75299999999993</v>
      </c>
      <c r="M730" s="505">
        <v>619.39</v>
      </c>
      <c r="O730" s="495"/>
      <c r="P730" s="495"/>
    </row>
    <row r="731" spans="1:16" s="4" customFormat="1" ht="15" customHeight="1" x14ac:dyDescent="0.25">
      <c r="B731" s="903" t="s">
        <v>333</v>
      </c>
      <c r="C731" s="903"/>
      <c r="D731" s="903"/>
      <c r="E731" s="903"/>
      <c r="F731" s="903"/>
      <c r="G731" s="903"/>
      <c r="H731" s="903"/>
      <c r="I731" s="903"/>
      <c r="J731" s="903"/>
      <c r="K731" s="903"/>
      <c r="L731" s="903"/>
      <c r="M731" s="903"/>
    </row>
    <row r="732" spans="1:16" s="4" customFormat="1" ht="15" x14ac:dyDescent="0.25">
      <c r="B732" s="758" t="s">
        <v>348</v>
      </c>
      <c r="C732" s="758"/>
      <c r="D732" s="758"/>
      <c r="E732" s="758"/>
      <c r="F732" s="758"/>
      <c r="G732" s="759"/>
      <c r="H732" s="72">
        <v>151521.29999999999</v>
      </c>
      <c r="I732" s="73">
        <v>226704.37059999999</v>
      </c>
      <c r="J732" s="74">
        <v>100297.57</v>
      </c>
      <c r="K732" s="72">
        <v>21434</v>
      </c>
      <c r="L732" s="73">
        <v>29952.7</v>
      </c>
      <c r="M732" s="79">
        <v>17610.099999999999</v>
      </c>
      <c r="O732" s="495"/>
      <c r="P732" s="495"/>
    </row>
    <row r="733" spans="1:16" s="4" customFormat="1" ht="15" x14ac:dyDescent="0.25">
      <c r="B733" s="758" t="s">
        <v>346</v>
      </c>
      <c r="C733" s="758"/>
      <c r="D733" s="758"/>
      <c r="E733" s="758"/>
      <c r="F733" s="758"/>
      <c r="G733" s="759"/>
      <c r="H733" s="75">
        <v>23</v>
      </c>
      <c r="I733" s="76">
        <v>0</v>
      </c>
      <c r="J733" s="77">
        <v>0</v>
      </c>
      <c r="K733" s="75">
        <v>434.8</v>
      </c>
      <c r="L733" s="76">
        <v>0</v>
      </c>
      <c r="M733" s="80">
        <v>0</v>
      </c>
      <c r="O733" s="495"/>
      <c r="P733" s="495"/>
    </row>
    <row r="734" spans="1:16" s="4" customFormat="1" ht="15" x14ac:dyDescent="0.25">
      <c r="B734" s="758" t="s">
        <v>347</v>
      </c>
      <c r="C734" s="758"/>
      <c r="D734" s="758"/>
      <c r="E734" s="758"/>
      <c r="F734" s="758"/>
      <c r="G734" s="759"/>
      <c r="H734" s="75">
        <v>97.8</v>
      </c>
      <c r="I734" s="76">
        <v>157.08000000000001</v>
      </c>
      <c r="J734" s="77">
        <v>90.3</v>
      </c>
      <c r="K734" s="75">
        <v>0</v>
      </c>
      <c r="L734" s="76">
        <v>0</v>
      </c>
      <c r="M734" s="80">
        <v>0</v>
      </c>
      <c r="O734" s="495"/>
      <c r="P734" s="495"/>
    </row>
    <row r="735" spans="1:16" s="4" customFormat="1" ht="15" x14ac:dyDescent="0.25">
      <c r="B735" s="758" t="s">
        <v>331</v>
      </c>
      <c r="C735" s="758"/>
      <c r="D735" s="758"/>
      <c r="E735" s="758"/>
      <c r="F735" s="758"/>
      <c r="G735" s="759"/>
      <c r="H735" s="75">
        <v>48.1</v>
      </c>
      <c r="I735" s="76">
        <v>41.8</v>
      </c>
      <c r="J735" s="77">
        <v>36.47</v>
      </c>
      <c r="K735" s="75">
        <v>5280.3</v>
      </c>
      <c r="L735" s="76">
        <v>22075.200000000001</v>
      </c>
      <c r="M735" s="80">
        <v>21110.489000000001</v>
      </c>
      <c r="O735" s="495"/>
      <c r="P735" s="495"/>
    </row>
    <row r="736" spans="1:16" s="4" customFormat="1" ht="15" x14ac:dyDescent="0.25">
      <c r="B736" s="764" t="s">
        <v>350</v>
      </c>
      <c r="C736" s="764"/>
      <c r="D736" s="764"/>
      <c r="E736" s="764"/>
      <c r="F736" s="764"/>
      <c r="G736" s="765"/>
      <c r="H736" s="618">
        <v>151690.19999999998</v>
      </c>
      <c r="I736" s="616">
        <v>226903.25059999997</v>
      </c>
      <c r="J736" s="617">
        <v>100424.34000000001</v>
      </c>
      <c r="K736" s="618">
        <v>27149.1</v>
      </c>
      <c r="L736" s="616">
        <v>52027.9</v>
      </c>
      <c r="M736" s="505">
        <v>38720.589</v>
      </c>
      <c r="O736" s="495"/>
      <c r="P736" s="495"/>
    </row>
    <row r="737" spans="1:13" s="4" customFormat="1" ht="15" customHeight="1" x14ac:dyDescent="0.25">
      <c r="B737" s="768" t="s">
        <v>946</v>
      </c>
      <c r="C737" s="768"/>
      <c r="D737" s="768"/>
      <c r="E737" s="768"/>
      <c r="F737" s="768"/>
      <c r="G737" s="768"/>
      <c r="H737" s="768"/>
      <c r="I737" s="768"/>
      <c r="J737" s="768"/>
      <c r="K737" s="768"/>
      <c r="L737" s="768"/>
      <c r="M737" s="768"/>
    </row>
    <row r="738" spans="1:13" s="4" customFormat="1" ht="15" x14ac:dyDescent="0.25">
      <c r="B738" s="770"/>
      <c r="C738" s="770"/>
      <c r="D738" s="770"/>
      <c r="E738" s="770"/>
      <c r="F738" s="770"/>
      <c r="G738" s="770"/>
      <c r="H738" s="770"/>
      <c r="I738" s="770"/>
      <c r="J738" s="770"/>
      <c r="K738" s="770"/>
      <c r="L738" s="770"/>
      <c r="M738" s="770"/>
    </row>
    <row r="739" spans="1:13" s="4" customFormat="1" ht="15" x14ac:dyDescent="0.25"/>
    <row r="740" spans="1:13" s="4" customFormat="1" ht="15" x14ac:dyDescent="0.25"/>
    <row r="741" spans="1:13" s="4" customFormat="1" ht="15" x14ac:dyDescent="0.25">
      <c r="A741" s="7"/>
      <c r="B741" s="7" t="s">
        <v>66</v>
      </c>
      <c r="C741" s="7"/>
      <c r="D741" s="7"/>
      <c r="E741" s="7"/>
      <c r="F741" s="7"/>
      <c r="G741" s="7"/>
      <c r="H741" s="7"/>
      <c r="I741" s="7"/>
      <c r="J741" s="7"/>
      <c r="K741" s="7"/>
      <c r="L741" s="7"/>
      <c r="M741" s="7"/>
    </row>
    <row r="742" spans="1:13" s="4" customFormat="1" ht="15" x14ac:dyDescent="0.25"/>
    <row r="743" spans="1:13" s="4" customFormat="1" ht="15" customHeight="1" x14ac:dyDescent="0.25">
      <c r="B743" s="895" t="s">
        <v>815</v>
      </c>
      <c r="C743" s="895"/>
      <c r="D743" s="895"/>
      <c r="E743" s="895"/>
      <c r="F743" s="895"/>
      <c r="G743" s="896"/>
      <c r="H743" s="904" t="s">
        <v>242</v>
      </c>
      <c r="I743" s="905"/>
      <c r="J743" s="912"/>
      <c r="K743" s="904" t="s">
        <v>243</v>
      </c>
      <c r="L743" s="905"/>
      <c r="M743" s="905"/>
    </row>
    <row r="744" spans="1:13" s="4" customFormat="1" ht="15.5" thickBot="1" x14ac:dyDescent="0.3">
      <c r="B744" s="895"/>
      <c r="C744" s="895"/>
      <c r="D744" s="895"/>
      <c r="E744" s="895"/>
      <c r="F744" s="895"/>
      <c r="G744" s="896"/>
      <c r="H744" s="121">
        <v>2021</v>
      </c>
      <c r="I744" s="124">
        <v>2022</v>
      </c>
      <c r="J744" s="123">
        <v>2023</v>
      </c>
      <c r="K744" s="121">
        <v>2021</v>
      </c>
      <c r="L744" s="124">
        <v>2022</v>
      </c>
      <c r="M744" s="123">
        <v>2023</v>
      </c>
    </row>
    <row r="745" spans="1:13" s="4" customFormat="1" ht="15.5" thickTop="1" x14ac:dyDescent="0.25">
      <c r="B745" s="746" t="s">
        <v>360</v>
      </c>
      <c r="C745" s="746"/>
      <c r="D745" s="746"/>
      <c r="E745" s="746"/>
      <c r="F745" s="746"/>
      <c r="G745" s="747"/>
      <c r="H745" s="194">
        <f t="shared" ref="H745:M745" si="33">H681+H693</f>
        <v>3200084.2999999993</v>
      </c>
      <c r="I745" s="195">
        <f t="shared" si="33"/>
        <v>3446252.1126000006</v>
      </c>
      <c r="J745" s="196">
        <f t="shared" si="33"/>
        <v>3382287.07</v>
      </c>
      <c r="K745" s="194">
        <f t="shared" si="33"/>
        <v>226119.52100000001</v>
      </c>
      <c r="L745" s="195">
        <f t="shared" si="33"/>
        <v>209228.87</v>
      </c>
      <c r="M745" s="197">
        <f t="shared" si="33"/>
        <v>209927.72</v>
      </c>
    </row>
    <row r="746" spans="1:13" s="4" customFormat="1" ht="15" x14ac:dyDescent="0.25">
      <c r="B746" s="758" t="s">
        <v>359</v>
      </c>
      <c r="C746" s="758"/>
      <c r="D746" s="758"/>
      <c r="E746" s="758"/>
      <c r="F746" s="758"/>
      <c r="G746" s="759"/>
      <c r="H746" s="75">
        <v>27849.1</v>
      </c>
      <c r="I746" s="76">
        <v>30901.21</v>
      </c>
      <c r="J746" s="77">
        <v>31245.450000000004</v>
      </c>
      <c r="K746" s="75">
        <v>14351.900000000001</v>
      </c>
      <c r="L746" s="76">
        <v>19007.68</v>
      </c>
      <c r="M746" s="80">
        <v>22246.87</v>
      </c>
    </row>
    <row r="747" spans="1:13" s="4" customFormat="1" ht="15" x14ac:dyDescent="0.25">
      <c r="B747" s="758" t="s">
        <v>565</v>
      </c>
      <c r="C747" s="758"/>
      <c r="D747" s="758"/>
      <c r="E747" s="758"/>
      <c r="F747" s="758"/>
      <c r="G747" s="759"/>
      <c r="H747" s="93">
        <f t="shared" ref="H747:M747" si="34">H746/H745</f>
        <v>8.7026144904995169E-3</v>
      </c>
      <c r="I747" s="105">
        <f t="shared" si="34"/>
        <v>8.9666132918774771E-3</v>
      </c>
      <c r="J747" s="94">
        <f t="shared" si="34"/>
        <v>9.2379651263604905E-3</v>
      </c>
      <c r="K747" s="93">
        <f t="shared" si="34"/>
        <v>6.3470415718773793E-2</v>
      </c>
      <c r="L747" s="105">
        <f t="shared" si="34"/>
        <v>9.0846354042824012E-2</v>
      </c>
      <c r="M747" s="99">
        <f t="shared" si="34"/>
        <v>0.1059739514152776</v>
      </c>
    </row>
    <row r="748" spans="1:13" s="4" customFormat="1" ht="15" x14ac:dyDescent="0.25">
      <c r="B748" s="758" t="s">
        <v>361</v>
      </c>
      <c r="C748" s="758"/>
      <c r="D748" s="758"/>
      <c r="E748" s="758"/>
      <c r="F748" s="758"/>
      <c r="G748" s="759"/>
      <c r="H748" s="75">
        <f t="shared" ref="H748:M748" si="35">H708+H715</f>
        <v>3691228.5</v>
      </c>
      <c r="I748" s="76">
        <f t="shared" si="35"/>
        <v>3291535.1257999991</v>
      </c>
      <c r="J748" s="77">
        <f t="shared" si="35"/>
        <v>3951376.2129999995</v>
      </c>
      <c r="K748" s="75">
        <f t="shared" si="35"/>
        <v>254418</v>
      </c>
      <c r="L748" s="76">
        <f t="shared" si="35"/>
        <v>40798.001000000004</v>
      </c>
      <c r="M748" s="80">
        <f t="shared" si="35"/>
        <v>44030.75</v>
      </c>
    </row>
    <row r="749" spans="1:13" s="4" customFormat="1" ht="15" x14ac:dyDescent="0.25">
      <c r="B749" s="831" t="s">
        <v>566</v>
      </c>
      <c r="C749" s="831"/>
      <c r="D749" s="831"/>
      <c r="E749" s="831"/>
      <c r="F749" s="831"/>
      <c r="G749" s="832"/>
      <c r="H749" s="216">
        <f t="shared" ref="H749:M749" si="36">H748/(H748+H730+H736)</f>
        <v>0.960159914085704</v>
      </c>
      <c r="I749" s="217">
        <f t="shared" si="36"/>
        <v>0.93444493371545478</v>
      </c>
      <c r="J749" s="92">
        <f t="shared" si="36"/>
        <v>0.9743187087874764</v>
      </c>
      <c r="K749" s="216">
        <f t="shared" si="36"/>
        <v>0.90235820163938096</v>
      </c>
      <c r="L749" s="217">
        <f t="shared" si="36"/>
        <v>0.4369280018965318</v>
      </c>
      <c r="M749" s="98">
        <f t="shared" si="36"/>
        <v>0.52813200182044717</v>
      </c>
    </row>
    <row r="750" spans="1:13" s="4" customFormat="1" ht="15" x14ac:dyDescent="0.25">
      <c r="B750" s="835" t="s">
        <v>816</v>
      </c>
      <c r="C750" s="835"/>
      <c r="D750" s="835"/>
      <c r="E750" s="835"/>
      <c r="F750" s="835"/>
      <c r="G750" s="835"/>
      <c r="H750" s="835"/>
      <c r="I750" s="835"/>
      <c r="J750" s="835"/>
      <c r="K750" s="835"/>
      <c r="L750" s="835"/>
      <c r="M750" s="835"/>
    </row>
    <row r="751" spans="1:13" s="4" customFormat="1" ht="15" x14ac:dyDescent="0.25"/>
    <row r="752" spans="1:13" s="4" customFormat="1" ht="15" x14ac:dyDescent="0.25"/>
    <row r="753" spans="1:13" s="154" customFormat="1" ht="24.5" x14ac:dyDescent="0.25">
      <c r="B753" s="8" t="s">
        <v>81</v>
      </c>
    </row>
    <row r="754" spans="1:13" s="4" customFormat="1" ht="15" x14ac:dyDescent="0.25"/>
    <row r="755" spans="1:13" s="4" customFormat="1" ht="15" x14ac:dyDescent="0.25"/>
    <row r="756" spans="1:13" s="4" customFormat="1" ht="15" customHeight="1" x14ac:dyDescent="0.25">
      <c r="A756" s="7"/>
      <c r="B756" s="834" t="s">
        <v>82</v>
      </c>
      <c r="C756" s="834"/>
      <c r="D756" s="834"/>
      <c r="E756" s="834"/>
      <c r="F756" s="834"/>
      <c r="G756" s="834"/>
      <c r="H756" s="834"/>
      <c r="I756" s="834"/>
      <c r="J756" s="834"/>
      <c r="K756" s="834"/>
      <c r="L756" s="834"/>
      <c r="M756" s="834"/>
    </row>
    <row r="757" spans="1:13" s="4" customFormat="1" ht="15" x14ac:dyDescent="0.25">
      <c r="A757" s="7"/>
      <c r="B757" s="834"/>
      <c r="C757" s="834"/>
      <c r="D757" s="834"/>
      <c r="E757" s="834"/>
      <c r="F757" s="834"/>
      <c r="G757" s="834"/>
      <c r="H757" s="834"/>
      <c r="I757" s="834"/>
      <c r="J757" s="834"/>
      <c r="K757" s="834"/>
      <c r="L757" s="834"/>
      <c r="M757" s="834"/>
    </row>
    <row r="758" spans="1:13" s="4" customFormat="1" ht="15" x14ac:dyDescent="0.25"/>
    <row r="759" spans="1:13" s="4" customFormat="1" ht="15" customHeight="1" x14ac:dyDescent="0.25">
      <c r="B759" s="735" t="s">
        <v>362</v>
      </c>
      <c r="C759" s="735"/>
      <c r="D759" s="735"/>
      <c r="E759" s="735"/>
      <c r="F759" s="735"/>
      <c r="G759" s="735"/>
      <c r="H759" s="735"/>
      <c r="I759" s="735"/>
      <c r="J759" s="735"/>
      <c r="K759" s="735"/>
      <c r="L759" s="735"/>
      <c r="M759" s="735"/>
    </row>
    <row r="760" spans="1:13" s="4" customFormat="1" ht="15" x14ac:dyDescent="0.25">
      <c r="B760" s="735"/>
      <c r="C760" s="735"/>
      <c r="D760" s="735"/>
      <c r="E760" s="735"/>
      <c r="F760" s="735"/>
      <c r="G760" s="735"/>
      <c r="H760" s="735"/>
      <c r="I760" s="735"/>
      <c r="J760" s="735"/>
      <c r="K760" s="735"/>
      <c r="L760" s="735"/>
      <c r="M760" s="735"/>
    </row>
    <row r="761" spans="1:13" s="4" customFormat="1" ht="15" x14ac:dyDescent="0.25">
      <c r="B761" s="735"/>
      <c r="C761" s="735"/>
      <c r="D761" s="735"/>
      <c r="E761" s="735"/>
      <c r="F761" s="735"/>
      <c r="G761" s="735"/>
      <c r="H761" s="735"/>
      <c r="I761" s="735"/>
      <c r="J761" s="735"/>
      <c r="K761" s="735"/>
      <c r="L761" s="735"/>
      <c r="M761" s="735"/>
    </row>
    <row r="762" spans="1:13" s="4" customFormat="1" ht="15" x14ac:dyDescent="0.25">
      <c r="B762" s="735"/>
      <c r="C762" s="735"/>
      <c r="D762" s="735"/>
      <c r="E762" s="735"/>
      <c r="F762" s="735"/>
      <c r="G762" s="735"/>
      <c r="H762" s="735"/>
      <c r="I762" s="735"/>
      <c r="J762" s="735"/>
      <c r="K762" s="735"/>
      <c r="L762" s="735"/>
      <c r="M762" s="735"/>
    </row>
    <row r="763" spans="1:13" s="4" customFormat="1" ht="15" x14ac:dyDescent="0.25"/>
    <row r="764" spans="1:13" s="4" customFormat="1" ht="15" x14ac:dyDescent="0.25"/>
    <row r="765" spans="1:13" s="4" customFormat="1" ht="15" x14ac:dyDescent="0.25">
      <c r="A765" s="7"/>
      <c r="B765" s="7" t="s">
        <v>83</v>
      </c>
      <c r="C765" s="7"/>
      <c r="D765" s="7"/>
      <c r="E765" s="7"/>
      <c r="F765" s="7"/>
      <c r="G765" s="7"/>
      <c r="H765" s="7"/>
      <c r="I765" s="7"/>
      <c r="J765" s="7"/>
      <c r="K765" s="7"/>
      <c r="L765" s="7"/>
      <c r="M765" s="7"/>
    </row>
    <row r="766" spans="1:13" s="4" customFormat="1" ht="15" x14ac:dyDescent="0.25"/>
    <row r="767" spans="1:13" s="4" customFormat="1" ht="15" x14ac:dyDescent="0.25">
      <c r="B767" s="895" t="s">
        <v>1076</v>
      </c>
      <c r="C767" s="895"/>
      <c r="D767" s="895"/>
      <c r="E767" s="896"/>
      <c r="F767" s="894">
        <v>2022</v>
      </c>
      <c r="G767" s="895"/>
      <c r="H767" s="895"/>
      <c r="I767" s="896"/>
      <c r="J767" s="894">
        <v>2023</v>
      </c>
      <c r="K767" s="895"/>
      <c r="L767" s="895"/>
      <c r="M767" s="895"/>
    </row>
    <row r="768" spans="1:13" s="4" customFormat="1" ht="15.75" customHeight="1" thickBot="1" x14ac:dyDescent="0.3">
      <c r="B768" s="900"/>
      <c r="C768" s="900"/>
      <c r="D768" s="900"/>
      <c r="E768" s="901"/>
      <c r="F768" s="897" t="s">
        <v>367</v>
      </c>
      <c r="G768" s="898"/>
      <c r="H768" s="898" t="s">
        <v>368</v>
      </c>
      <c r="I768" s="899"/>
      <c r="J768" s="897" t="s">
        <v>367</v>
      </c>
      <c r="K768" s="898"/>
      <c r="L768" s="898" t="s">
        <v>368</v>
      </c>
      <c r="M768" s="899"/>
    </row>
    <row r="769" spans="1:13" s="4" customFormat="1" ht="15.75" customHeight="1" thickTop="1" x14ac:dyDescent="0.25">
      <c r="B769" s="746" t="s">
        <v>363</v>
      </c>
      <c r="C769" s="746"/>
      <c r="D769" s="746"/>
      <c r="E769" s="747"/>
      <c r="F769" s="885">
        <v>669.86</v>
      </c>
      <c r="G769" s="886"/>
      <c r="H769" s="887" t="s">
        <v>959</v>
      </c>
      <c r="I769" s="887"/>
      <c r="J769" s="885">
        <v>677.38</v>
      </c>
      <c r="K769" s="886"/>
      <c r="L769" s="887" t="s">
        <v>369</v>
      </c>
      <c r="M769" s="887"/>
    </row>
    <row r="770" spans="1:13" s="4" customFormat="1" ht="15" x14ac:dyDescent="0.25">
      <c r="B770" s="758" t="s">
        <v>364</v>
      </c>
      <c r="C770" s="758"/>
      <c r="D770" s="758"/>
      <c r="E770" s="759"/>
      <c r="F770" s="881">
        <v>296.95</v>
      </c>
      <c r="G770" s="882"/>
      <c r="H770" s="888"/>
      <c r="I770" s="888"/>
      <c r="J770" s="881">
        <v>269.20999999999998</v>
      </c>
      <c r="K770" s="882"/>
      <c r="L770" s="888"/>
      <c r="M770" s="888"/>
    </row>
    <row r="771" spans="1:13" s="4" customFormat="1" ht="15" x14ac:dyDescent="0.25">
      <c r="B771" s="758" t="s">
        <v>365</v>
      </c>
      <c r="C771" s="758"/>
      <c r="D771" s="758"/>
      <c r="E771" s="759"/>
      <c r="F771" s="881">
        <v>12.75</v>
      </c>
      <c r="G771" s="882"/>
      <c r="H771" s="888"/>
      <c r="I771" s="888"/>
      <c r="J771" s="881">
        <v>185.84</v>
      </c>
      <c r="K771" s="882"/>
      <c r="L771" s="888"/>
      <c r="M771" s="888"/>
    </row>
    <row r="772" spans="1:13" s="4" customFormat="1" ht="15" customHeight="1" x14ac:dyDescent="0.25">
      <c r="B772" s="758" t="s">
        <v>366</v>
      </c>
      <c r="C772" s="758"/>
      <c r="D772" s="758"/>
      <c r="E772" s="759"/>
      <c r="F772" s="881">
        <v>41.1</v>
      </c>
      <c r="G772" s="882"/>
      <c r="H772" s="888"/>
      <c r="I772" s="888"/>
      <c r="J772" s="881">
        <v>41.1</v>
      </c>
      <c r="K772" s="882"/>
      <c r="L772" s="888"/>
      <c r="M772" s="888"/>
    </row>
    <row r="773" spans="1:13" s="4" customFormat="1" ht="15" x14ac:dyDescent="0.25">
      <c r="B773" s="764" t="s">
        <v>156</v>
      </c>
      <c r="C773" s="764"/>
      <c r="D773" s="764"/>
      <c r="E773" s="765"/>
      <c r="F773" s="883">
        <v>1020.66</v>
      </c>
      <c r="G773" s="884"/>
      <c r="H773" s="889"/>
      <c r="I773" s="889"/>
      <c r="J773" s="883">
        <v>1173.5</v>
      </c>
      <c r="K773" s="884"/>
      <c r="L773" s="889"/>
      <c r="M773" s="889"/>
    </row>
    <row r="774" spans="1:13" s="4" customFormat="1" ht="15" customHeight="1" x14ac:dyDescent="0.25">
      <c r="B774" s="768" t="s">
        <v>958</v>
      </c>
      <c r="C774" s="768"/>
      <c r="D774" s="768"/>
      <c r="E774" s="768"/>
      <c r="F774" s="768"/>
      <c r="G774" s="768"/>
      <c r="H774" s="768"/>
      <c r="I774" s="768"/>
      <c r="J774" s="768"/>
      <c r="K774" s="768"/>
      <c r="L774" s="768"/>
      <c r="M774" s="768"/>
    </row>
    <row r="775" spans="1:13" s="4" customFormat="1" ht="15" x14ac:dyDescent="0.25">
      <c r="B775" s="770"/>
      <c r="C775" s="770"/>
      <c r="D775" s="770"/>
      <c r="E775" s="770"/>
      <c r="F775" s="770"/>
      <c r="G775" s="770"/>
      <c r="H775" s="770"/>
      <c r="I775" s="770"/>
      <c r="J775" s="770"/>
      <c r="K775" s="770"/>
      <c r="L775" s="770"/>
      <c r="M775" s="770"/>
    </row>
    <row r="776" spans="1:13" s="4" customFormat="1" ht="15" x14ac:dyDescent="0.25"/>
    <row r="777" spans="1:13" s="4" customFormat="1" ht="15" x14ac:dyDescent="0.25"/>
    <row r="778" spans="1:13" s="4" customFormat="1" ht="15" x14ac:dyDescent="0.25"/>
    <row r="779" spans="1:13" s="4" customFormat="1" ht="15" x14ac:dyDescent="0.25"/>
    <row r="780" spans="1:13" s="154" customFormat="1" ht="24.5" x14ac:dyDescent="0.25">
      <c r="B780" s="8" t="s">
        <v>371</v>
      </c>
    </row>
    <row r="781" spans="1:13" s="4" customFormat="1" ht="15" x14ac:dyDescent="0.25"/>
    <row r="782" spans="1:13" s="4" customFormat="1" ht="15" x14ac:dyDescent="0.25"/>
    <row r="783" spans="1:13" s="4" customFormat="1" ht="15" x14ac:dyDescent="0.25">
      <c r="A783" s="7"/>
      <c r="B783" s="7" t="s">
        <v>149</v>
      </c>
      <c r="C783" s="7"/>
      <c r="D783" s="7"/>
      <c r="E783" s="7"/>
      <c r="F783" s="7"/>
      <c r="G783" s="7"/>
      <c r="H783" s="7"/>
      <c r="I783" s="7"/>
      <c r="J783" s="7"/>
      <c r="K783" s="7"/>
      <c r="L783" s="7"/>
      <c r="M783" s="7"/>
    </row>
    <row r="784" spans="1:13" s="4" customFormat="1" ht="15" x14ac:dyDescent="0.25"/>
    <row r="785" spans="1:13" s="4" customFormat="1" ht="15" customHeight="1" x14ac:dyDescent="0.25">
      <c r="B785" s="895" t="s">
        <v>725</v>
      </c>
      <c r="C785" s="895"/>
      <c r="D785" s="895"/>
      <c r="E785" s="895"/>
      <c r="F785" s="895"/>
      <c r="G785" s="896"/>
      <c r="H785" s="892">
        <v>2021</v>
      </c>
      <c r="I785" s="892"/>
      <c r="J785" s="892">
        <v>2022</v>
      </c>
      <c r="K785" s="892"/>
      <c r="L785" s="892">
        <v>2023</v>
      </c>
      <c r="M785" s="904"/>
    </row>
    <row r="786" spans="1:13" s="4" customFormat="1" ht="15.5" thickBot="1" x14ac:dyDescent="0.3">
      <c r="B786" s="900"/>
      <c r="C786" s="900"/>
      <c r="D786" s="900"/>
      <c r="E786" s="900"/>
      <c r="F786" s="900"/>
      <c r="G786" s="901"/>
      <c r="H786" s="121" t="s">
        <v>154</v>
      </c>
      <c r="I786" s="122" t="s">
        <v>155</v>
      </c>
      <c r="J786" s="121" t="s">
        <v>154</v>
      </c>
      <c r="K786" s="122" t="s">
        <v>155</v>
      </c>
      <c r="L786" s="121" t="s">
        <v>154</v>
      </c>
      <c r="M786" s="124" t="s">
        <v>155</v>
      </c>
    </row>
    <row r="787" spans="1:13" s="4" customFormat="1" ht="15.5" thickTop="1" x14ac:dyDescent="0.25">
      <c r="B787" s="746" t="s">
        <v>724</v>
      </c>
      <c r="C787" s="746"/>
      <c r="D787" s="746"/>
      <c r="E787" s="746"/>
      <c r="F787" s="746"/>
      <c r="G787" s="747"/>
      <c r="H787" s="180">
        <v>0.44600000000000001</v>
      </c>
      <c r="I787" s="107">
        <v>0.47</v>
      </c>
      <c r="J787" s="180">
        <v>0.47</v>
      </c>
      <c r="K787" s="107">
        <v>0.47</v>
      </c>
      <c r="L787" s="180">
        <v>0.47</v>
      </c>
      <c r="M787" s="108">
        <v>0.47</v>
      </c>
    </row>
    <row r="788" spans="1:13" s="4" customFormat="1" ht="15" x14ac:dyDescent="0.25">
      <c r="B788" s="758" t="s">
        <v>726</v>
      </c>
      <c r="C788" s="758"/>
      <c r="D788" s="758"/>
      <c r="E788" s="758"/>
      <c r="F788" s="758"/>
      <c r="G788" s="759"/>
      <c r="H788" s="181">
        <v>0.47</v>
      </c>
      <c r="I788" s="94">
        <v>0.47</v>
      </c>
      <c r="J788" s="181">
        <v>0.42599999999999999</v>
      </c>
      <c r="K788" s="94">
        <v>0.47</v>
      </c>
      <c r="L788" s="181">
        <v>0.47</v>
      </c>
      <c r="M788" s="99">
        <v>0.47</v>
      </c>
    </row>
    <row r="789" spans="1:13" s="4" customFormat="1" ht="15" x14ac:dyDescent="0.25">
      <c r="B789" s="758" t="s">
        <v>727</v>
      </c>
      <c r="C789" s="758"/>
      <c r="D789" s="758"/>
      <c r="E789" s="758"/>
      <c r="F789" s="758"/>
      <c r="G789" s="759"/>
      <c r="H789" s="181">
        <v>1.01</v>
      </c>
      <c r="I789" s="94">
        <v>1.01</v>
      </c>
      <c r="J789" s="181">
        <v>1.014</v>
      </c>
      <c r="K789" s="94">
        <v>1.014</v>
      </c>
      <c r="L789" s="181">
        <v>1.0129999999999999</v>
      </c>
      <c r="M789" s="99">
        <v>1.0129999999999999</v>
      </c>
    </row>
    <row r="790" spans="1:13" s="4" customFormat="1" ht="15" x14ac:dyDescent="0.25">
      <c r="B790" s="831" t="s">
        <v>728</v>
      </c>
      <c r="C790" s="831"/>
      <c r="D790" s="831"/>
      <c r="E790" s="831"/>
      <c r="F790" s="831"/>
      <c r="G790" s="832"/>
      <c r="H790" s="182">
        <v>1.6240000000000001</v>
      </c>
      <c r="I790" s="92">
        <v>1.6240000000000001</v>
      </c>
      <c r="J790" s="182">
        <v>1.2989999999999999</v>
      </c>
      <c r="K790" s="92">
        <v>1.2989999999999999</v>
      </c>
      <c r="L790" s="182">
        <v>1.3580000000000001</v>
      </c>
      <c r="M790" s="98">
        <v>1.3580000000000001</v>
      </c>
    </row>
    <row r="791" spans="1:13" s="4" customFormat="1" ht="15" customHeight="1" x14ac:dyDescent="0.25">
      <c r="B791" s="768" t="s">
        <v>729</v>
      </c>
      <c r="C791" s="768"/>
      <c r="D791" s="768"/>
      <c r="E791" s="768"/>
      <c r="F791" s="768"/>
      <c r="G791" s="768"/>
      <c r="H791" s="768"/>
      <c r="I791" s="768"/>
      <c r="J791" s="768"/>
      <c r="K791" s="768"/>
      <c r="L791" s="768"/>
      <c r="M791" s="768"/>
    </row>
    <row r="792" spans="1:13" s="4" customFormat="1" ht="15" x14ac:dyDescent="0.25">
      <c r="B792" s="769"/>
      <c r="C792" s="769"/>
      <c r="D792" s="769"/>
      <c r="E792" s="769"/>
      <c r="F792" s="769"/>
      <c r="G792" s="769"/>
      <c r="H792" s="769"/>
      <c r="I792" s="769"/>
      <c r="J792" s="769"/>
      <c r="K792" s="769"/>
      <c r="L792" s="769"/>
      <c r="M792" s="769"/>
    </row>
    <row r="793" spans="1:13" s="4" customFormat="1" ht="15" x14ac:dyDescent="0.25">
      <c r="B793" s="769"/>
      <c r="C793" s="769"/>
      <c r="D793" s="769"/>
      <c r="E793" s="769"/>
      <c r="F793" s="769"/>
      <c r="G793" s="769"/>
      <c r="H793" s="769"/>
      <c r="I793" s="769"/>
      <c r="J793" s="769"/>
      <c r="K793" s="769"/>
      <c r="L793" s="769"/>
      <c r="M793" s="769"/>
    </row>
    <row r="794" spans="1:13" s="4" customFormat="1" ht="15" x14ac:dyDescent="0.25">
      <c r="B794" s="770"/>
      <c r="C794" s="770"/>
      <c r="D794" s="770"/>
      <c r="E794" s="770"/>
      <c r="F794" s="770"/>
      <c r="G794" s="770"/>
      <c r="H794" s="770"/>
      <c r="I794" s="770"/>
      <c r="J794" s="770"/>
      <c r="K794" s="770"/>
      <c r="L794" s="770"/>
      <c r="M794" s="770"/>
    </row>
    <row r="795" spans="1:13" s="4" customFormat="1" ht="15" x14ac:dyDescent="0.25">
      <c r="B795" s="1"/>
      <c r="C795" s="1"/>
      <c r="D795" s="1"/>
      <c r="E795" s="1"/>
      <c r="F795" s="1"/>
      <c r="G795" s="1"/>
      <c r="H795" s="1"/>
      <c r="I795" s="1"/>
      <c r="J795" s="1"/>
      <c r="K795" s="1"/>
      <c r="L795" s="1"/>
      <c r="M795" s="1"/>
    </row>
    <row r="796" spans="1:13" s="4" customFormat="1" ht="15" x14ac:dyDescent="0.25"/>
    <row r="797" spans="1:13" s="4" customFormat="1" ht="15" x14ac:dyDescent="0.25">
      <c r="A797" s="7"/>
      <c r="B797" s="7" t="s">
        <v>150</v>
      </c>
      <c r="C797" s="7"/>
      <c r="D797" s="7"/>
      <c r="E797" s="7"/>
      <c r="F797" s="7"/>
      <c r="G797" s="7"/>
      <c r="H797" s="7"/>
      <c r="I797" s="7"/>
      <c r="J797" s="7"/>
      <c r="K797" s="7"/>
      <c r="L797" s="7"/>
      <c r="M797" s="7"/>
    </row>
    <row r="798" spans="1:13" s="4" customFormat="1" ht="15" x14ac:dyDescent="0.25">
      <c r="A798" s="187"/>
      <c r="B798" s="7" t="s">
        <v>151</v>
      </c>
      <c r="C798" s="187"/>
      <c r="D798" s="187"/>
      <c r="E798" s="187"/>
      <c r="F798" s="187"/>
      <c r="G798" s="187"/>
      <c r="H798" s="187"/>
      <c r="I798" s="187"/>
      <c r="J798" s="187"/>
      <c r="K798" s="187"/>
      <c r="L798" s="187"/>
      <c r="M798" s="187"/>
    </row>
    <row r="799" spans="1:13" s="4" customFormat="1" ht="15" x14ac:dyDescent="0.25"/>
    <row r="800" spans="1:13" s="4" customFormat="1" ht="15" x14ac:dyDescent="0.25">
      <c r="B800" s="895" t="s">
        <v>376</v>
      </c>
      <c r="C800" s="895"/>
      <c r="D800" s="896"/>
      <c r="E800" s="892">
        <v>2021</v>
      </c>
      <c r="F800" s="892">
        <v>2022</v>
      </c>
      <c r="G800" s="904">
        <v>2023</v>
      </c>
    </row>
    <row r="801" spans="1:13" s="4" customFormat="1" ht="15.5" thickBot="1" x14ac:dyDescent="0.3">
      <c r="B801" s="900"/>
      <c r="C801" s="900"/>
      <c r="D801" s="901"/>
      <c r="E801" s="893"/>
      <c r="F801" s="893"/>
      <c r="G801" s="914"/>
    </row>
    <row r="802" spans="1:13" s="4" customFormat="1" ht="15.5" thickTop="1" x14ac:dyDescent="0.25">
      <c r="B802" s="758" t="s">
        <v>377</v>
      </c>
      <c r="C802" s="758"/>
      <c r="D802" s="759"/>
      <c r="E802" s="27">
        <v>12051791</v>
      </c>
      <c r="F802" s="27">
        <v>10070238</v>
      </c>
      <c r="G802" s="28">
        <v>9167400.6787800156</v>
      </c>
    </row>
    <row r="803" spans="1:13" s="4" customFormat="1" ht="15" x14ac:dyDescent="0.25">
      <c r="B803" s="758" t="s">
        <v>378</v>
      </c>
      <c r="C803" s="758"/>
      <c r="D803" s="759"/>
      <c r="E803" s="188">
        <v>0</v>
      </c>
      <c r="F803" s="188">
        <v>0</v>
      </c>
      <c r="G803" s="189">
        <v>0</v>
      </c>
    </row>
    <row r="804" spans="1:13" s="4" customFormat="1" ht="15" x14ac:dyDescent="0.25">
      <c r="B804" s="788" t="s">
        <v>379</v>
      </c>
      <c r="C804" s="788"/>
      <c r="D804" s="789"/>
      <c r="E804" s="190">
        <v>12051791</v>
      </c>
      <c r="F804" s="190">
        <v>10070238</v>
      </c>
      <c r="G804" s="593">
        <v>9167400.6787800156</v>
      </c>
    </row>
    <row r="805" spans="1:13" s="4" customFormat="1" ht="15" x14ac:dyDescent="0.25">
      <c r="B805" s="788" t="s">
        <v>380</v>
      </c>
      <c r="C805" s="788"/>
      <c r="D805" s="789"/>
      <c r="E805" s="190">
        <v>699933</v>
      </c>
      <c r="F805" s="190">
        <v>686943</v>
      </c>
      <c r="G805" s="593">
        <v>1081781.3119999999</v>
      </c>
    </row>
    <row r="806" spans="1:13" s="4" customFormat="1" ht="15" x14ac:dyDescent="0.25">
      <c r="B806" s="836" t="s">
        <v>381</v>
      </c>
      <c r="C806" s="836"/>
      <c r="D806" s="837"/>
      <c r="E806" s="191">
        <v>12751724</v>
      </c>
      <c r="F806" s="191">
        <v>10757181</v>
      </c>
      <c r="G806" s="595">
        <v>10249181.990780015</v>
      </c>
    </row>
    <row r="807" spans="1:13" s="4" customFormat="1" ht="15" x14ac:dyDescent="0.25"/>
    <row r="808" spans="1:13" s="4" customFormat="1" ht="15" x14ac:dyDescent="0.25"/>
    <row r="809" spans="1:13" s="4" customFormat="1" ht="15" x14ac:dyDescent="0.25">
      <c r="A809" s="7"/>
      <c r="B809" s="7" t="s">
        <v>112</v>
      </c>
      <c r="C809" s="7"/>
      <c r="D809" s="7"/>
      <c r="E809" s="7"/>
      <c r="F809" s="7"/>
      <c r="G809" s="7"/>
      <c r="H809" s="7"/>
      <c r="I809" s="7"/>
      <c r="J809" s="7"/>
      <c r="K809" s="7"/>
      <c r="L809" s="7"/>
      <c r="M809" s="7"/>
    </row>
    <row r="810" spans="1:13" s="4" customFormat="1" ht="15" x14ac:dyDescent="0.25">
      <c r="A810" s="7"/>
      <c r="B810" s="7" t="s">
        <v>113</v>
      </c>
      <c r="C810" s="7"/>
      <c r="D810" s="7"/>
      <c r="E810" s="7"/>
      <c r="F810" s="7"/>
      <c r="G810" s="7"/>
      <c r="H810" s="7"/>
      <c r="I810" s="7"/>
      <c r="J810" s="7"/>
      <c r="K810" s="7"/>
      <c r="L810" s="7"/>
      <c r="M810" s="7"/>
    </row>
    <row r="811" spans="1:13" s="4" customFormat="1" ht="15" x14ac:dyDescent="0.25">
      <c r="A811" s="7"/>
      <c r="B811" s="7" t="s">
        <v>114</v>
      </c>
      <c r="C811" s="7"/>
      <c r="D811" s="7"/>
      <c r="E811" s="7"/>
      <c r="F811" s="7"/>
      <c r="G811" s="7"/>
      <c r="H811" s="7"/>
      <c r="I811" s="7"/>
      <c r="J811" s="7"/>
      <c r="K811" s="7"/>
      <c r="L811" s="7"/>
      <c r="M811" s="7"/>
    </row>
    <row r="812" spans="1:13" s="4" customFormat="1" ht="15" x14ac:dyDescent="0.25"/>
    <row r="813" spans="1:13" s="4" customFormat="1" ht="15" customHeight="1" x14ac:dyDescent="0.25">
      <c r="B813" s="895" t="s">
        <v>390</v>
      </c>
      <c r="C813" s="895"/>
      <c r="D813" s="895"/>
      <c r="E813" s="895"/>
      <c r="F813" s="895"/>
      <c r="G813" s="896"/>
      <c r="H813" s="892" t="s">
        <v>242</v>
      </c>
      <c r="I813" s="892"/>
      <c r="J813" s="892"/>
      <c r="K813" s="892" t="s">
        <v>243</v>
      </c>
      <c r="L813" s="892"/>
      <c r="M813" s="904"/>
    </row>
    <row r="814" spans="1:13" s="4" customFormat="1" ht="15.5" thickBot="1" x14ac:dyDescent="0.3">
      <c r="B814" s="900"/>
      <c r="C814" s="900"/>
      <c r="D814" s="900"/>
      <c r="E814" s="900"/>
      <c r="F814" s="900"/>
      <c r="G814" s="901"/>
      <c r="H814" s="121">
        <v>2021</v>
      </c>
      <c r="I814" s="124">
        <v>2022</v>
      </c>
      <c r="J814" s="123">
        <v>2023</v>
      </c>
      <c r="K814" s="121">
        <v>2021</v>
      </c>
      <c r="L814" s="124">
        <v>2022</v>
      </c>
      <c r="M814" s="123">
        <v>2023</v>
      </c>
    </row>
    <row r="815" spans="1:13" s="4" customFormat="1" ht="15.5" thickTop="1" x14ac:dyDescent="0.25">
      <c r="B815" s="746" t="s">
        <v>391</v>
      </c>
      <c r="C815" s="746"/>
      <c r="D815" s="746"/>
      <c r="E815" s="746"/>
      <c r="F815" s="746"/>
      <c r="G815" s="747"/>
      <c r="H815" s="131">
        <v>4388668</v>
      </c>
      <c r="I815" s="125">
        <v>3906104</v>
      </c>
      <c r="J815" s="296">
        <v>3203021.594</v>
      </c>
      <c r="K815" s="131">
        <v>811277</v>
      </c>
      <c r="L815" s="125">
        <v>765032.1</v>
      </c>
      <c r="M815" s="126">
        <v>771224.88300000003</v>
      </c>
    </row>
    <row r="816" spans="1:13" s="4" customFormat="1" ht="15" x14ac:dyDescent="0.25">
      <c r="B816" s="758" t="s">
        <v>392</v>
      </c>
      <c r="C816" s="758"/>
      <c r="D816" s="758"/>
      <c r="E816" s="758"/>
      <c r="F816" s="758"/>
      <c r="G816" s="759"/>
      <c r="H816" s="132">
        <v>4388668</v>
      </c>
      <c r="I816" s="127">
        <v>3906104</v>
      </c>
      <c r="J816" s="147">
        <v>2992672.5439999998</v>
      </c>
      <c r="K816" s="132" t="s">
        <v>196</v>
      </c>
      <c r="L816" s="127" t="s">
        <v>196</v>
      </c>
      <c r="M816" s="128" t="s">
        <v>196</v>
      </c>
    </row>
    <row r="817" spans="2:13" s="4" customFormat="1" ht="15" x14ac:dyDescent="0.25">
      <c r="B817" s="758" t="s">
        <v>393</v>
      </c>
      <c r="C817" s="758"/>
      <c r="D817" s="758"/>
      <c r="E817" s="758"/>
      <c r="F817" s="758"/>
      <c r="G817" s="759"/>
      <c r="H817" s="101">
        <v>1</v>
      </c>
      <c r="I817" s="535">
        <v>1</v>
      </c>
      <c r="J817" s="536">
        <v>0.93432793260150582</v>
      </c>
      <c r="K817" s="534" t="s">
        <v>196</v>
      </c>
      <c r="L817" s="535" t="s">
        <v>196</v>
      </c>
      <c r="M817" s="537" t="s">
        <v>196</v>
      </c>
    </row>
    <row r="818" spans="2:13" s="4" customFormat="1" ht="15" x14ac:dyDescent="0.25">
      <c r="B818" s="758" t="s">
        <v>394</v>
      </c>
      <c r="C818" s="758"/>
      <c r="D818" s="758"/>
      <c r="E818" s="758"/>
      <c r="F818" s="758"/>
      <c r="G818" s="759"/>
      <c r="H818" s="132" t="s">
        <v>196</v>
      </c>
      <c r="I818" s="127" t="s">
        <v>196</v>
      </c>
      <c r="J818" s="147">
        <v>210349.05000000002</v>
      </c>
      <c r="K818" s="132">
        <v>811277</v>
      </c>
      <c r="L818" s="127">
        <v>765032.1</v>
      </c>
      <c r="M818" s="128">
        <v>771224.88300000003</v>
      </c>
    </row>
    <row r="819" spans="2:13" s="4" customFormat="1" ht="15" x14ac:dyDescent="0.25">
      <c r="B819" s="758" t="s">
        <v>395</v>
      </c>
      <c r="C819" s="758"/>
      <c r="D819" s="758"/>
      <c r="E819" s="758"/>
      <c r="F819" s="758"/>
      <c r="G819" s="759"/>
      <c r="H819" s="101" t="s">
        <v>196</v>
      </c>
      <c r="I819" s="535" t="s">
        <v>196</v>
      </c>
      <c r="J819" s="536">
        <v>6.5672067398494099E-2</v>
      </c>
      <c r="K819" s="534">
        <v>1</v>
      </c>
      <c r="L819" s="535">
        <v>1</v>
      </c>
      <c r="M819" s="537">
        <v>1</v>
      </c>
    </row>
    <row r="820" spans="2:13" s="4" customFormat="1" ht="15" x14ac:dyDescent="0.25">
      <c r="B820" s="758" t="s">
        <v>396</v>
      </c>
      <c r="C820" s="758"/>
      <c r="D820" s="758"/>
      <c r="E820" s="758"/>
      <c r="F820" s="758"/>
      <c r="G820" s="759"/>
      <c r="H820" s="132">
        <v>4372677.4000000004</v>
      </c>
      <c r="I820" s="127">
        <v>3600863.5</v>
      </c>
      <c r="J820" s="147">
        <v>2970347.9614512119</v>
      </c>
      <c r="K820" s="132" t="s">
        <v>196</v>
      </c>
      <c r="L820" s="127" t="s">
        <v>196</v>
      </c>
      <c r="M820" s="128" t="s">
        <v>196</v>
      </c>
    </row>
    <row r="821" spans="2:13" s="4" customFormat="1" ht="15" x14ac:dyDescent="0.25">
      <c r="B821" s="831" t="s">
        <v>397</v>
      </c>
      <c r="C821" s="831"/>
      <c r="D821" s="831"/>
      <c r="E821" s="831"/>
      <c r="F821" s="831"/>
      <c r="G821" s="832"/>
      <c r="H821" s="295">
        <v>860642.6</v>
      </c>
      <c r="I821" s="661">
        <v>768949.1</v>
      </c>
      <c r="J821" s="662">
        <v>694410.29034295643</v>
      </c>
      <c r="K821" s="663" t="s">
        <v>196</v>
      </c>
      <c r="L821" s="661" t="s">
        <v>196</v>
      </c>
      <c r="M821" s="664" t="s">
        <v>196</v>
      </c>
    </row>
    <row r="822" spans="2:13" s="4" customFormat="1" ht="15" x14ac:dyDescent="0.25"/>
    <row r="823" spans="2:13" s="4" customFormat="1" ht="15" x14ac:dyDescent="0.25"/>
    <row r="824" spans="2:13" s="4" customFormat="1" ht="15" x14ac:dyDescent="0.25"/>
    <row r="825" spans="2:13" s="4" customFormat="1" ht="15" x14ac:dyDescent="0.25"/>
    <row r="826" spans="2:13" s="4" customFormat="1" ht="15" x14ac:dyDescent="0.25"/>
    <row r="827" spans="2:13" s="4" customFormat="1" ht="15" x14ac:dyDescent="0.25"/>
    <row r="828" spans="2:13" s="4" customFormat="1" ht="15" x14ac:dyDescent="0.25"/>
    <row r="829" spans="2:13" s="4" customFormat="1" ht="15" x14ac:dyDescent="0.25"/>
    <row r="830" spans="2:13" s="4" customFormat="1" ht="15" x14ac:dyDescent="0.25"/>
    <row r="831" spans="2:13" s="4" customFormat="1" ht="15" x14ac:dyDescent="0.25"/>
    <row r="832" spans="2:13" s="4" customFormat="1" ht="15" x14ac:dyDescent="0.25"/>
    <row r="833" s="4" customFormat="1" ht="15" x14ac:dyDescent="0.25"/>
    <row r="834" s="4" customFormat="1" ht="15" x14ac:dyDescent="0.25"/>
    <row r="835" s="4" customFormat="1" ht="15" x14ac:dyDescent="0.25"/>
    <row r="836" s="4" customFormat="1" ht="15" x14ac:dyDescent="0.25"/>
    <row r="837" s="4" customFormat="1" ht="15" x14ac:dyDescent="0.25"/>
    <row r="838" s="4" customFormat="1" ht="15" x14ac:dyDescent="0.25"/>
    <row r="839" s="4" customFormat="1" ht="15" x14ac:dyDescent="0.25"/>
    <row r="840" s="4" customFormat="1" ht="15" x14ac:dyDescent="0.25"/>
    <row r="841" s="4" customFormat="1" ht="15" x14ac:dyDescent="0.25"/>
  </sheetData>
  <sheetProtection algorithmName="SHA-512" hashValue="xpsUjUdW6tj/v3GsWkF9t+SQV4Axp0Q7AuzVWPtDh7nzy0HaTXpydiduxUuhbopMHVTpFgCYeDL0uEkYa3C25A==" saltValue="EUPnb0rhnoV/0gE4uTyh9g==" spinCount="100000" sheet="1" formatCells="0" formatColumns="0" formatRows="0"/>
  <mergeCells count="759">
    <mergeCell ref="B750:M750"/>
    <mergeCell ref="B756:M757"/>
    <mergeCell ref="B101:M103"/>
    <mergeCell ref="B239:M241"/>
    <mergeCell ref="B434:M434"/>
    <mergeCell ref="B13:D14"/>
    <mergeCell ref="E13:E14"/>
    <mergeCell ref="F13:F14"/>
    <mergeCell ref="G13:G14"/>
    <mergeCell ref="B15:D15"/>
    <mergeCell ref="B16:D17"/>
    <mergeCell ref="E16:E17"/>
    <mergeCell ref="F16:F17"/>
    <mergeCell ref="G16:G17"/>
    <mergeCell ref="B18:D18"/>
    <mergeCell ref="B19:G19"/>
    <mergeCell ref="B610:G610"/>
    <mergeCell ref="B612:M613"/>
    <mergeCell ref="B627:G627"/>
    <mergeCell ref="B629:M631"/>
    <mergeCell ref="B640:M640"/>
    <mergeCell ref="B664:G664"/>
    <mergeCell ref="B716:M718"/>
    <mergeCell ref="J39:J40"/>
    <mergeCell ref="G1:G2"/>
    <mergeCell ref="H1:H2"/>
    <mergeCell ref="I1:I2"/>
    <mergeCell ref="J1:J2"/>
    <mergeCell ref="K1:K2"/>
    <mergeCell ref="A1:A2"/>
    <mergeCell ref="B1:B2"/>
    <mergeCell ref="C1:C2"/>
    <mergeCell ref="D1:D2"/>
    <mergeCell ref="E1:E2"/>
    <mergeCell ref="F1:F2"/>
    <mergeCell ref="K39:K40"/>
    <mergeCell ref="L39:L40"/>
    <mergeCell ref="M39:M40"/>
    <mergeCell ref="E37:G38"/>
    <mergeCell ref="E39:E40"/>
    <mergeCell ref="F39:F40"/>
    <mergeCell ref="G39:G40"/>
    <mergeCell ref="H37:J38"/>
    <mergeCell ref="B69:M70"/>
    <mergeCell ref="E61:G62"/>
    <mergeCell ref="H61:J62"/>
    <mergeCell ref="K61:M62"/>
    <mergeCell ref="E63:E64"/>
    <mergeCell ref="F63:F64"/>
    <mergeCell ref="M63:M64"/>
    <mergeCell ref="G63:G64"/>
    <mergeCell ref="H63:H64"/>
    <mergeCell ref="I63:I64"/>
    <mergeCell ref="J63:J64"/>
    <mergeCell ref="K63:K64"/>
    <mergeCell ref="L63:L64"/>
    <mergeCell ref="B61:D64"/>
    <mergeCell ref="B65:D65"/>
    <mergeCell ref="B66:D66"/>
    <mergeCell ref="B67:D67"/>
    <mergeCell ref="B127:G127"/>
    <mergeCell ref="B110:K110"/>
    <mergeCell ref="H105:I105"/>
    <mergeCell ref="J105:K105"/>
    <mergeCell ref="L105:M105"/>
    <mergeCell ref="B107:K107"/>
    <mergeCell ref="B105:G106"/>
    <mergeCell ref="B108:G108"/>
    <mergeCell ref="B109:G109"/>
    <mergeCell ref="B111:G111"/>
    <mergeCell ref="B112:G112"/>
    <mergeCell ref="B113:G113"/>
    <mergeCell ref="H124:I124"/>
    <mergeCell ref="J124:K124"/>
    <mergeCell ref="L124:M124"/>
    <mergeCell ref="B126:K126"/>
    <mergeCell ref="B114:K114"/>
    <mergeCell ref="B119:M122"/>
    <mergeCell ref="B115:G115"/>
    <mergeCell ref="B116:G116"/>
    <mergeCell ref="B117:G117"/>
    <mergeCell ref="B118:G118"/>
    <mergeCell ref="B124:G125"/>
    <mergeCell ref="H136:I136"/>
    <mergeCell ref="J136:K136"/>
    <mergeCell ref="L136:M136"/>
    <mergeCell ref="B138:K138"/>
    <mergeCell ref="B129:K129"/>
    <mergeCell ref="B134:M134"/>
    <mergeCell ref="B128:G128"/>
    <mergeCell ref="B130:G130"/>
    <mergeCell ref="B131:G131"/>
    <mergeCell ref="B132:G132"/>
    <mergeCell ref="B133:G133"/>
    <mergeCell ref="B136:G137"/>
    <mergeCell ref="B141:K141"/>
    <mergeCell ref="B146:M148"/>
    <mergeCell ref="B142:G142"/>
    <mergeCell ref="B143:G143"/>
    <mergeCell ref="B144:G144"/>
    <mergeCell ref="B145:G145"/>
    <mergeCell ref="B139:G139"/>
    <mergeCell ref="B140:G140"/>
    <mergeCell ref="B153:D155"/>
    <mergeCell ref="B232:G232"/>
    <mergeCell ref="B233:G233"/>
    <mergeCell ref="B234:G234"/>
    <mergeCell ref="K179:M179"/>
    <mergeCell ref="B179:G180"/>
    <mergeCell ref="E153:E155"/>
    <mergeCell ref="H179:J179"/>
    <mergeCell ref="F153:F155"/>
    <mergeCell ref="G153:G155"/>
    <mergeCell ref="H225:I225"/>
    <mergeCell ref="J225:K225"/>
    <mergeCell ref="L225:M225"/>
    <mergeCell ref="B225:G226"/>
    <mergeCell ref="B227:G227"/>
    <mergeCell ref="B228:G228"/>
    <mergeCell ref="B229:G229"/>
    <mergeCell ref="B230:G230"/>
    <mergeCell ref="B231:G231"/>
    <mergeCell ref="B172:G176"/>
    <mergeCell ref="B159:G159"/>
    <mergeCell ref="B156:G156"/>
    <mergeCell ref="B157:D157"/>
    <mergeCell ref="B158:D158"/>
    <mergeCell ref="B160:D160"/>
    <mergeCell ref="B301:G301"/>
    <mergeCell ref="B302:G302"/>
    <mergeCell ref="B303:G303"/>
    <mergeCell ref="B304:G304"/>
    <mergeCell ref="H261:I261"/>
    <mergeCell ref="J261:K261"/>
    <mergeCell ref="L261:M261"/>
    <mergeCell ref="K243:M243"/>
    <mergeCell ref="K244:K246"/>
    <mergeCell ref="L244:L246"/>
    <mergeCell ref="M244:M246"/>
    <mergeCell ref="E244:E246"/>
    <mergeCell ref="F244:F246"/>
    <mergeCell ref="G244:G246"/>
    <mergeCell ref="E243:G243"/>
    <mergeCell ref="H243:J243"/>
    <mergeCell ref="H244:H246"/>
    <mergeCell ref="I244:I246"/>
    <mergeCell ref="J244:J246"/>
    <mergeCell ref="B261:G262"/>
    <mergeCell ref="B263:G263"/>
    <mergeCell ref="B264:G264"/>
    <mergeCell ref="B265:G265"/>
    <mergeCell ref="B266:G266"/>
    <mergeCell ref="B363:D364"/>
    <mergeCell ref="B365:D366"/>
    <mergeCell ref="B367:D368"/>
    <mergeCell ref="B369:D369"/>
    <mergeCell ref="K292:M292"/>
    <mergeCell ref="B292:G293"/>
    <mergeCell ref="B306:M311"/>
    <mergeCell ref="B294:G294"/>
    <mergeCell ref="J275:J277"/>
    <mergeCell ref="K275:K277"/>
    <mergeCell ref="L275:L277"/>
    <mergeCell ref="M275:M277"/>
    <mergeCell ref="B285:D285"/>
    <mergeCell ref="B286:D286"/>
    <mergeCell ref="E275:E277"/>
    <mergeCell ref="F275:F277"/>
    <mergeCell ref="G275:G277"/>
    <mergeCell ref="H275:H277"/>
    <mergeCell ref="I275:I277"/>
    <mergeCell ref="B296:G296"/>
    <mergeCell ref="B297:G297"/>
    <mergeCell ref="B298:G298"/>
    <mergeCell ref="B299:G299"/>
    <mergeCell ref="B300:G300"/>
    <mergeCell ref="E335:G335"/>
    <mergeCell ref="E347:E348"/>
    <mergeCell ref="F347:F348"/>
    <mergeCell ref="E345:E346"/>
    <mergeCell ref="H335:J335"/>
    <mergeCell ref="K335:M335"/>
    <mergeCell ref="H315:H316"/>
    <mergeCell ref="I315:I316"/>
    <mergeCell ref="J315:J316"/>
    <mergeCell ref="G338:G339"/>
    <mergeCell ref="G340:G341"/>
    <mergeCell ref="G343:G344"/>
    <mergeCell ref="G345:G346"/>
    <mergeCell ref="G347:G348"/>
    <mergeCell ref="F338:F339"/>
    <mergeCell ref="F340:F341"/>
    <mergeCell ref="F343:F344"/>
    <mergeCell ref="F345:F346"/>
    <mergeCell ref="K338:K339"/>
    <mergeCell ref="K340:K341"/>
    <mergeCell ref="B370:D370"/>
    <mergeCell ref="B371:M373"/>
    <mergeCell ref="H347:H348"/>
    <mergeCell ref="K343:K344"/>
    <mergeCell ref="K345:K346"/>
    <mergeCell ref="K347:K348"/>
    <mergeCell ref="M343:M344"/>
    <mergeCell ref="M345:M346"/>
    <mergeCell ref="L343:L344"/>
    <mergeCell ref="L345:L346"/>
    <mergeCell ref="L347:L348"/>
    <mergeCell ref="M347:M348"/>
    <mergeCell ref="E355:G355"/>
    <mergeCell ref="H355:J355"/>
    <mergeCell ref="K355:M355"/>
    <mergeCell ref="I347:I348"/>
    <mergeCell ref="J343:J344"/>
    <mergeCell ref="J345:J346"/>
    <mergeCell ref="J347:J348"/>
    <mergeCell ref="I343:I344"/>
    <mergeCell ref="B357:D357"/>
    <mergeCell ref="B358:D359"/>
    <mergeCell ref="B360:D361"/>
    <mergeCell ref="M358:M359"/>
    <mergeCell ref="B351:M353"/>
    <mergeCell ref="B350:D350"/>
    <mergeCell ref="B355:D356"/>
    <mergeCell ref="B362:D362"/>
    <mergeCell ref="M338:M339"/>
    <mergeCell ref="M340:M341"/>
    <mergeCell ref="L338:L339"/>
    <mergeCell ref="L340:L341"/>
    <mergeCell ref="J338:J339"/>
    <mergeCell ref="J340:J341"/>
    <mergeCell ref="I338:I339"/>
    <mergeCell ref="I340:I341"/>
    <mergeCell ref="I345:I346"/>
    <mergeCell ref="E340:E341"/>
    <mergeCell ref="E343:E344"/>
    <mergeCell ref="H338:H339"/>
    <mergeCell ref="H340:H341"/>
    <mergeCell ref="H343:H344"/>
    <mergeCell ref="H345:H346"/>
    <mergeCell ref="J358:J359"/>
    <mergeCell ref="K358:K359"/>
    <mergeCell ref="L358:L359"/>
    <mergeCell ref="E338:E339"/>
    <mergeCell ref="H363:H364"/>
    <mergeCell ref="I363:I364"/>
    <mergeCell ref="J363:J364"/>
    <mergeCell ref="K363:K364"/>
    <mergeCell ref="L363:L364"/>
    <mergeCell ref="M360:M361"/>
    <mergeCell ref="E360:E361"/>
    <mergeCell ref="F360:F361"/>
    <mergeCell ref="G360:G361"/>
    <mergeCell ref="H360:H361"/>
    <mergeCell ref="I360:I361"/>
    <mergeCell ref="J360:J361"/>
    <mergeCell ref="K360:K361"/>
    <mergeCell ref="L360:L361"/>
    <mergeCell ref="B379:G380"/>
    <mergeCell ref="B391:G392"/>
    <mergeCell ref="B389:M389"/>
    <mergeCell ref="H379:I379"/>
    <mergeCell ref="J379:K379"/>
    <mergeCell ref="L379:M379"/>
    <mergeCell ref="E358:E359"/>
    <mergeCell ref="F358:F359"/>
    <mergeCell ref="G358:G359"/>
    <mergeCell ref="H358:H359"/>
    <mergeCell ref="I358:I359"/>
    <mergeCell ref="M363:M364"/>
    <mergeCell ref="E365:E366"/>
    <mergeCell ref="F365:F366"/>
    <mergeCell ref="G365:G366"/>
    <mergeCell ref="H365:H366"/>
    <mergeCell ref="I365:I366"/>
    <mergeCell ref="J365:J366"/>
    <mergeCell ref="K365:K366"/>
    <mergeCell ref="L365:L366"/>
    <mergeCell ref="M365:M366"/>
    <mergeCell ref="E363:E364"/>
    <mergeCell ref="F363:F364"/>
    <mergeCell ref="G363:G364"/>
    <mergeCell ref="M367:M368"/>
    <mergeCell ref="E367:E368"/>
    <mergeCell ref="F367:F368"/>
    <mergeCell ref="G367:G368"/>
    <mergeCell ref="H367:H368"/>
    <mergeCell ref="I367:I368"/>
    <mergeCell ref="J367:J368"/>
    <mergeCell ref="K367:K368"/>
    <mergeCell ref="L367:L368"/>
    <mergeCell ref="H525:J525"/>
    <mergeCell ref="K525:M525"/>
    <mergeCell ref="H450:J450"/>
    <mergeCell ref="K450:M450"/>
    <mergeCell ref="B422:D422"/>
    <mergeCell ref="B423:D423"/>
    <mergeCell ref="B439:G440"/>
    <mergeCell ref="B441:G441"/>
    <mergeCell ref="B442:G442"/>
    <mergeCell ref="B443:G443"/>
    <mergeCell ref="B444:M445"/>
    <mergeCell ref="B450:G451"/>
    <mergeCell ref="B452:G452"/>
    <mergeCell ref="H439:J439"/>
    <mergeCell ref="K439:M439"/>
    <mergeCell ref="B490:J490"/>
    <mergeCell ref="B491:J491"/>
    <mergeCell ref="B492:J492"/>
    <mergeCell ref="B494:J494"/>
    <mergeCell ref="B495:J495"/>
    <mergeCell ref="B496:J496"/>
    <mergeCell ref="B497:J497"/>
    <mergeCell ref="B498:J498"/>
    <mergeCell ref="B453:G453"/>
    <mergeCell ref="G531:G533"/>
    <mergeCell ref="E531:E533"/>
    <mergeCell ref="F531:F533"/>
    <mergeCell ref="B528:G528"/>
    <mergeCell ref="B529:G529"/>
    <mergeCell ref="B531:D533"/>
    <mergeCell ref="B534:D534"/>
    <mergeCell ref="B535:D535"/>
    <mergeCell ref="B541:I541"/>
    <mergeCell ref="B564:G564"/>
    <mergeCell ref="B565:G565"/>
    <mergeCell ref="H555:J555"/>
    <mergeCell ref="B542:I542"/>
    <mergeCell ref="B543:I543"/>
    <mergeCell ref="B544:I544"/>
    <mergeCell ref="B545:I545"/>
    <mergeCell ref="B546:I546"/>
    <mergeCell ref="B547:I547"/>
    <mergeCell ref="B548:I548"/>
    <mergeCell ref="B549:I549"/>
    <mergeCell ref="B550:I550"/>
    <mergeCell ref="K555:M555"/>
    <mergeCell ref="B555:G556"/>
    <mergeCell ref="B557:G557"/>
    <mergeCell ref="B558:G558"/>
    <mergeCell ref="B559:G559"/>
    <mergeCell ref="B560:G560"/>
    <mergeCell ref="B561:G561"/>
    <mergeCell ref="B562:G562"/>
    <mergeCell ref="B563:G563"/>
    <mergeCell ref="H582:J582"/>
    <mergeCell ref="K582:M582"/>
    <mergeCell ref="K570:M570"/>
    <mergeCell ref="B570:G571"/>
    <mergeCell ref="B577:M577"/>
    <mergeCell ref="B572:G572"/>
    <mergeCell ref="B573:G573"/>
    <mergeCell ref="B574:G574"/>
    <mergeCell ref="B575:G575"/>
    <mergeCell ref="B576:G576"/>
    <mergeCell ref="B582:G583"/>
    <mergeCell ref="H570:J570"/>
    <mergeCell ref="H661:J661"/>
    <mergeCell ref="K661:M661"/>
    <mergeCell ref="H636:J636"/>
    <mergeCell ref="K636:M636"/>
    <mergeCell ref="B636:G637"/>
    <mergeCell ref="B638:G638"/>
    <mergeCell ref="B639:G639"/>
    <mergeCell ref="B661:G662"/>
    <mergeCell ref="B654:G654"/>
    <mergeCell ref="K646:M646"/>
    <mergeCell ref="B663:G663"/>
    <mergeCell ref="B665:G665"/>
    <mergeCell ref="B666:G666"/>
    <mergeCell ref="B667:G667"/>
    <mergeCell ref="B675:M675"/>
    <mergeCell ref="B673:G674"/>
    <mergeCell ref="B676:G676"/>
    <mergeCell ref="B677:G677"/>
    <mergeCell ref="B678:G678"/>
    <mergeCell ref="B668:M668"/>
    <mergeCell ref="B683:G683"/>
    <mergeCell ref="B684:G684"/>
    <mergeCell ref="B685:G685"/>
    <mergeCell ref="B686:G686"/>
    <mergeCell ref="B687:G687"/>
    <mergeCell ref="B694:M696"/>
    <mergeCell ref="K673:M673"/>
    <mergeCell ref="H673:J673"/>
    <mergeCell ref="B679:G679"/>
    <mergeCell ref="B680:G680"/>
    <mergeCell ref="H723:J723"/>
    <mergeCell ref="K723:M723"/>
    <mergeCell ref="H646:J646"/>
    <mergeCell ref="B736:G736"/>
    <mergeCell ref="B646:G647"/>
    <mergeCell ref="B648:G648"/>
    <mergeCell ref="B649:G649"/>
    <mergeCell ref="B650:G650"/>
    <mergeCell ref="B651:G651"/>
    <mergeCell ref="B652:G652"/>
    <mergeCell ref="B653:G653"/>
    <mergeCell ref="B715:G715"/>
    <mergeCell ref="B709:M709"/>
    <mergeCell ref="K701:M701"/>
    <mergeCell ref="H701:J701"/>
    <mergeCell ref="B706:G706"/>
    <mergeCell ref="B707:G707"/>
    <mergeCell ref="B688:G688"/>
    <mergeCell ref="B689:G689"/>
    <mergeCell ref="B690:G690"/>
    <mergeCell ref="B705:G705"/>
    <mergeCell ref="B703:M703"/>
    <mergeCell ref="B682:M682"/>
    <mergeCell ref="B681:G681"/>
    <mergeCell ref="K743:M743"/>
    <mergeCell ref="B743:G744"/>
    <mergeCell ref="B745:G745"/>
    <mergeCell ref="B746:G746"/>
    <mergeCell ref="B747:G747"/>
    <mergeCell ref="B748:G748"/>
    <mergeCell ref="B749:G749"/>
    <mergeCell ref="B732:G732"/>
    <mergeCell ref="B733:G733"/>
    <mergeCell ref="B734:G734"/>
    <mergeCell ref="B735:G735"/>
    <mergeCell ref="B737:M738"/>
    <mergeCell ref="H813:J813"/>
    <mergeCell ref="K813:M813"/>
    <mergeCell ref="B432:D432"/>
    <mergeCell ref="B433:D433"/>
    <mergeCell ref="B800:D801"/>
    <mergeCell ref="E800:E801"/>
    <mergeCell ref="F800:F801"/>
    <mergeCell ref="G800:G801"/>
    <mergeCell ref="B802:D802"/>
    <mergeCell ref="B803:D803"/>
    <mergeCell ref="B804:D804"/>
    <mergeCell ref="B805:D805"/>
    <mergeCell ref="B806:D806"/>
    <mergeCell ref="B813:G814"/>
    <mergeCell ref="L769:M773"/>
    <mergeCell ref="B769:E769"/>
    <mergeCell ref="B770:E770"/>
    <mergeCell ref="B771:E771"/>
    <mergeCell ref="B772:E772"/>
    <mergeCell ref="B773:E773"/>
    <mergeCell ref="B774:M775"/>
    <mergeCell ref="J769:K769"/>
    <mergeCell ref="B759:M762"/>
    <mergeCell ref="H743:J743"/>
    <mergeCell ref="L1:L2"/>
    <mergeCell ref="M1:M2"/>
    <mergeCell ref="B10:M11"/>
    <mergeCell ref="B24:M27"/>
    <mergeCell ref="B37:D40"/>
    <mergeCell ref="B41:M41"/>
    <mergeCell ref="B46:M46"/>
    <mergeCell ref="B51:M51"/>
    <mergeCell ref="B57:M59"/>
    <mergeCell ref="B42:D42"/>
    <mergeCell ref="B43:D43"/>
    <mergeCell ref="B44:D44"/>
    <mergeCell ref="B45:D45"/>
    <mergeCell ref="B47:D47"/>
    <mergeCell ref="B48:D48"/>
    <mergeCell ref="B49:D49"/>
    <mergeCell ref="B50:D50"/>
    <mergeCell ref="B52:D52"/>
    <mergeCell ref="B53:D53"/>
    <mergeCell ref="B54:D54"/>
    <mergeCell ref="B55:D55"/>
    <mergeCell ref="K37:M38"/>
    <mergeCell ref="H39:H40"/>
    <mergeCell ref="I39:I40"/>
    <mergeCell ref="B75:M77"/>
    <mergeCell ref="L87:M87"/>
    <mergeCell ref="B96:M96"/>
    <mergeCell ref="B92:M92"/>
    <mergeCell ref="B89:M89"/>
    <mergeCell ref="B87:G88"/>
    <mergeCell ref="B90:G90"/>
    <mergeCell ref="B91:G91"/>
    <mergeCell ref="B93:G93"/>
    <mergeCell ref="B94:G94"/>
    <mergeCell ref="B95:G95"/>
    <mergeCell ref="B97:G97"/>
    <mergeCell ref="B98:G98"/>
    <mergeCell ref="B99:G99"/>
    <mergeCell ref="B100:G100"/>
    <mergeCell ref="J87:K87"/>
    <mergeCell ref="H87:I87"/>
    <mergeCell ref="B79:D79"/>
    <mergeCell ref="B80:D80"/>
    <mergeCell ref="B81:D81"/>
    <mergeCell ref="B82:G82"/>
    <mergeCell ref="B161:D161"/>
    <mergeCell ref="B162:D162"/>
    <mergeCell ref="B163:D163"/>
    <mergeCell ref="B164:D164"/>
    <mergeCell ref="B165:D165"/>
    <mergeCell ref="B166:D166"/>
    <mergeCell ref="B167:D167"/>
    <mergeCell ref="B168:D168"/>
    <mergeCell ref="B169:D169"/>
    <mergeCell ref="B170:D170"/>
    <mergeCell ref="B171:D171"/>
    <mergeCell ref="B181:M181"/>
    <mergeCell ref="B184:M184"/>
    <mergeCell ref="B193:M193"/>
    <mergeCell ref="B182:G182"/>
    <mergeCell ref="B183:G183"/>
    <mergeCell ref="B185:G185"/>
    <mergeCell ref="B186:G186"/>
    <mergeCell ref="B187:G187"/>
    <mergeCell ref="B188:G188"/>
    <mergeCell ref="B189:G189"/>
    <mergeCell ref="B190:G190"/>
    <mergeCell ref="B191:G191"/>
    <mergeCell ref="B192:G192"/>
    <mergeCell ref="B207:D207"/>
    <mergeCell ref="B208:D208"/>
    <mergeCell ref="B209:D209"/>
    <mergeCell ref="B210:D210"/>
    <mergeCell ref="B211:D211"/>
    <mergeCell ref="B212:D212"/>
    <mergeCell ref="B213:D213"/>
    <mergeCell ref="B214:D214"/>
    <mergeCell ref="B215:D215"/>
    <mergeCell ref="E198:E201"/>
    <mergeCell ref="F198:F201"/>
    <mergeCell ref="G198:G201"/>
    <mergeCell ref="B198:D201"/>
    <mergeCell ref="B202:G202"/>
    <mergeCell ref="B205:G205"/>
    <mergeCell ref="B203:D203"/>
    <mergeCell ref="B204:D204"/>
    <mergeCell ref="B206:D206"/>
    <mergeCell ref="B235:G235"/>
    <mergeCell ref="B236:G236"/>
    <mergeCell ref="B237:G237"/>
    <mergeCell ref="B238:G238"/>
    <mergeCell ref="B243:D246"/>
    <mergeCell ref="B259:M259"/>
    <mergeCell ref="B247:D247"/>
    <mergeCell ref="B248:D248"/>
    <mergeCell ref="B249:D249"/>
    <mergeCell ref="B250:D250"/>
    <mergeCell ref="B251:D251"/>
    <mergeCell ref="B252:D252"/>
    <mergeCell ref="B253:D253"/>
    <mergeCell ref="B254:D254"/>
    <mergeCell ref="B255:D255"/>
    <mergeCell ref="B256:D256"/>
    <mergeCell ref="B257:D257"/>
    <mergeCell ref="B258:D258"/>
    <mergeCell ref="B267:G267"/>
    <mergeCell ref="B268:G268"/>
    <mergeCell ref="B269:G269"/>
    <mergeCell ref="B270:G270"/>
    <mergeCell ref="B295:G295"/>
    <mergeCell ref="B271:G271"/>
    <mergeCell ref="B272:M272"/>
    <mergeCell ref="B287:M287"/>
    <mergeCell ref="B274:D277"/>
    <mergeCell ref="B278:D278"/>
    <mergeCell ref="B279:D279"/>
    <mergeCell ref="B280:D280"/>
    <mergeCell ref="B281:D281"/>
    <mergeCell ref="B282:D282"/>
    <mergeCell ref="B283:D283"/>
    <mergeCell ref="B284:D284"/>
    <mergeCell ref="E274:G274"/>
    <mergeCell ref="H274:J274"/>
    <mergeCell ref="K274:M274"/>
    <mergeCell ref="H292:J292"/>
    <mergeCell ref="B305:G305"/>
    <mergeCell ref="B313:G314"/>
    <mergeCell ref="B323:M325"/>
    <mergeCell ref="B315:G315"/>
    <mergeCell ref="B316:G316"/>
    <mergeCell ref="B317:G317"/>
    <mergeCell ref="B318:G318"/>
    <mergeCell ref="B319:G319"/>
    <mergeCell ref="B320:G320"/>
    <mergeCell ref="B321:G321"/>
    <mergeCell ref="B322:G322"/>
    <mergeCell ref="H313:J313"/>
    <mergeCell ref="K313:M313"/>
    <mergeCell ref="B335:D336"/>
    <mergeCell ref="B338:D339"/>
    <mergeCell ref="B340:D341"/>
    <mergeCell ref="B343:D344"/>
    <mergeCell ref="B345:D346"/>
    <mergeCell ref="B347:D348"/>
    <mergeCell ref="B349:D349"/>
    <mergeCell ref="B342:D342"/>
    <mergeCell ref="B337:D337"/>
    <mergeCell ref="B401:M401"/>
    <mergeCell ref="B381:G381"/>
    <mergeCell ref="B382:G382"/>
    <mergeCell ref="B383:G383"/>
    <mergeCell ref="B384:G384"/>
    <mergeCell ref="B385:G385"/>
    <mergeCell ref="B386:G386"/>
    <mergeCell ref="B387:G387"/>
    <mergeCell ref="B388:G388"/>
    <mergeCell ref="B393:G393"/>
    <mergeCell ref="B394:G394"/>
    <mergeCell ref="B395:G395"/>
    <mergeCell ref="B396:G396"/>
    <mergeCell ref="B397:G397"/>
    <mergeCell ref="B398:G398"/>
    <mergeCell ref="B399:G399"/>
    <mergeCell ref="B400:G400"/>
    <mergeCell ref="H391:I391"/>
    <mergeCell ref="J391:K391"/>
    <mergeCell ref="L391:M391"/>
    <mergeCell ref="B411:D412"/>
    <mergeCell ref="B420:D421"/>
    <mergeCell ref="E411:E412"/>
    <mergeCell ref="F411:F412"/>
    <mergeCell ref="G411:G412"/>
    <mergeCell ref="E420:E421"/>
    <mergeCell ref="F420:F421"/>
    <mergeCell ref="G420:G421"/>
    <mergeCell ref="B413:D413"/>
    <mergeCell ref="B414:D414"/>
    <mergeCell ref="B415:G417"/>
    <mergeCell ref="B454:G454"/>
    <mergeCell ref="B460:M469"/>
    <mergeCell ref="B499:M499"/>
    <mergeCell ref="B493:M493"/>
    <mergeCell ref="B480:M480"/>
    <mergeCell ref="B479:J479"/>
    <mergeCell ref="B481:J481"/>
    <mergeCell ref="B482:J482"/>
    <mergeCell ref="B483:J483"/>
    <mergeCell ref="B484:J484"/>
    <mergeCell ref="B486:J486"/>
    <mergeCell ref="B487:J487"/>
    <mergeCell ref="B488:J488"/>
    <mergeCell ref="B489:J489"/>
    <mergeCell ref="H601:J601"/>
    <mergeCell ref="K601:M601"/>
    <mergeCell ref="B591:M591"/>
    <mergeCell ref="B584:G584"/>
    <mergeCell ref="B585:G585"/>
    <mergeCell ref="B586:G586"/>
    <mergeCell ref="B587:G587"/>
    <mergeCell ref="B588:G588"/>
    <mergeCell ref="B589:G589"/>
    <mergeCell ref="B590:G590"/>
    <mergeCell ref="B601:G602"/>
    <mergeCell ref="H428:J428"/>
    <mergeCell ref="H429:H430"/>
    <mergeCell ref="I429:I430"/>
    <mergeCell ref="J429:J430"/>
    <mergeCell ref="L785:M785"/>
    <mergeCell ref="J785:K785"/>
    <mergeCell ref="H785:I785"/>
    <mergeCell ref="B605:G605"/>
    <mergeCell ref="B606:G606"/>
    <mergeCell ref="B607:G607"/>
    <mergeCell ref="B609:G609"/>
    <mergeCell ref="B611:G611"/>
    <mergeCell ref="B625:M625"/>
    <mergeCell ref="B620:M620"/>
    <mergeCell ref="B618:G619"/>
    <mergeCell ref="B621:G621"/>
    <mergeCell ref="B622:G622"/>
    <mergeCell ref="B623:G623"/>
    <mergeCell ref="B624:G624"/>
    <mergeCell ref="H618:J618"/>
    <mergeCell ref="K618:M618"/>
    <mergeCell ref="B608:M608"/>
    <mergeCell ref="B517:G518"/>
    <mergeCell ref="E513:E514"/>
    <mergeCell ref="G513:G514"/>
    <mergeCell ref="E515:E516"/>
    <mergeCell ref="F515:F516"/>
    <mergeCell ref="G515:G516"/>
    <mergeCell ref="B525:G526"/>
    <mergeCell ref="B527:G527"/>
    <mergeCell ref="B504:D506"/>
    <mergeCell ref="F504:F506"/>
    <mergeCell ref="G504:G506"/>
    <mergeCell ref="E504:E506"/>
    <mergeCell ref="B507:D507"/>
    <mergeCell ref="B508:D508"/>
    <mergeCell ref="B513:D514"/>
    <mergeCell ref="B515:D516"/>
    <mergeCell ref="B821:G821"/>
    <mergeCell ref="B815:G815"/>
    <mergeCell ref="B816:G816"/>
    <mergeCell ref="B817:G817"/>
    <mergeCell ref="B818:G818"/>
    <mergeCell ref="B819:G819"/>
    <mergeCell ref="B820:G820"/>
    <mergeCell ref="B216:G220"/>
    <mergeCell ref="B791:M794"/>
    <mergeCell ref="B785:G786"/>
    <mergeCell ref="B787:G787"/>
    <mergeCell ref="B788:G788"/>
    <mergeCell ref="B789:G789"/>
    <mergeCell ref="B790:G790"/>
    <mergeCell ref="B428:D430"/>
    <mergeCell ref="B431:D431"/>
    <mergeCell ref="K428:M428"/>
    <mergeCell ref="K429:K430"/>
    <mergeCell ref="L429:L430"/>
    <mergeCell ref="M429:M430"/>
    <mergeCell ref="E428:G428"/>
    <mergeCell ref="E429:E430"/>
    <mergeCell ref="F429:F430"/>
    <mergeCell ref="B603:M603"/>
    <mergeCell ref="B56:D56"/>
    <mergeCell ref="B68:D68"/>
    <mergeCell ref="B485:J485"/>
    <mergeCell ref="F767:I767"/>
    <mergeCell ref="J767:M767"/>
    <mergeCell ref="F768:G768"/>
    <mergeCell ref="H768:I768"/>
    <mergeCell ref="J768:K768"/>
    <mergeCell ref="L768:M768"/>
    <mergeCell ref="B767:E768"/>
    <mergeCell ref="B701:G702"/>
    <mergeCell ref="B723:G724"/>
    <mergeCell ref="B725:M725"/>
    <mergeCell ref="B731:M731"/>
    <mergeCell ref="B726:G726"/>
    <mergeCell ref="B727:G727"/>
    <mergeCell ref="B728:G728"/>
    <mergeCell ref="B729:G729"/>
    <mergeCell ref="B730:G730"/>
    <mergeCell ref="B708:G708"/>
    <mergeCell ref="B710:G710"/>
    <mergeCell ref="B711:G711"/>
    <mergeCell ref="B712:G712"/>
    <mergeCell ref="B713:G713"/>
    <mergeCell ref="B376:M377"/>
    <mergeCell ref="B457:M458"/>
    <mergeCell ref="B643:M644"/>
    <mergeCell ref="B658:M659"/>
    <mergeCell ref="J770:K770"/>
    <mergeCell ref="J771:K771"/>
    <mergeCell ref="J772:K772"/>
    <mergeCell ref="J773:K773"/>
    <mergeCell ref="F769:G769"/>
    <mergeCell ref="H769:I773"/>
    <mergeCell ref="F770:G770"/>
    <mergeCell ref="F771:G771"/>
    <mergeCell ref="F772:G772"/>
    <mergeCell ref="F773:G773"/>
    <mergeCell ref="B714:G714"/>
    <mergeCell ref="B626:G626"/>
    <mergeCell ref="B628:G628"/>
    <mergeCell ref="B604:G604"/>
    <mergeCell ref="B691:G691"/>
    <mergeCell ref="B692:G692"/>
    <mergeCell ref="B693:G693"/>
    <mergeCell ref="B704:G704"/>
    <mergeCell ref="G429:G430"/>
    <mergeCell ref="F513:F514"/>
  </mergeCells>
  <hyperlinks>
    <hyperlink ref="B75:K77"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6DD0EE6F-178E-4A5E-B94C-F208969359BC}"/>
    <hyperlink ref="I1:I2" location="'Índice GRI'!A3" display="Índice GRI" xr:uid="{1CBA4AA6-47A3-4709-9AD1-512106068117}"/>
    <hyperlink ref="J1:J2" location="'Índice SASB'!A3" display="Índice SASB" xr:uid="{7825E408-B049-481A-9106-9C0935689BBA}"/>
    <hyperlink ref="D1:D2" location="Siderurgia!A3" display="Siderurgia" xr:uid="{2EC6E0A7-7641-4301-9955-E4B7524D0D16}"/>
    <hyperlink ref="B1:B2" location="Início!A3" display="Início" xr:uid="{6787DE6C-7E81-4F35-91F0-3737CC49E333}"/>
    <hyperlink ref="C1:C2" location="'Grupo CSN'!A3" display="Grupo CSN" xr:uid="{734B5C76-CF0F-4115-BD9C-DCE20AE97BF2}"/>
    <hyperlink ref="E1:E2" location="Mineração!A3" display="Mineração" xr:uid="{F3943C0D-81C3-4592-9A1A-DC6F766C93A0}"/>
    <hyperlink ref="F1:F2" location="Cimentos!A3" display="Cimentos" xr:uid="{6C62C08D-4E2F-493A-AF5A-C62AC9A6A6C1}"/>
    <hyperlink ref="G1:G2" location="Logística!A3" display="Logística" xr:uid="{0CEF1AFC-632C-47E5-BA9C-85E20760655F}"/>
    <hyperlink ref="H1:H2" location="Energia!A3" display="Energia" xr:uid="{633AB823-FB29-4949-BA8E-0E18EE666104}"/>
    <hyperlink ref="K1:K2" location="Materialidade!A3" display="Materialidade" xr:uid="{ADD58E3D-990D-4F49-9ADB-7EAAFC6B9175}"/>
    <hyperlink ref="L1:L2" location="TCFD_TNFD!A3" display="TCFD e TNFD" xr:uid="{93DB5093-17F0-4DE5-84AE-161711DD498D}"/>
    <hyperlink ref="M1:M2" location="Ratings!A3" display="Ratings" xr:uid="{EAD485B7-834F-4C09-9C5E-EBB4EA6C2000}"/>
    <hyperlink ref="B75:M77"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E8E1980E-F219-4EBD-B7B4-066C3BF5A9BB}"/>
  </hyperlinks>
  <pageMargins left="0.25" right="0.25"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C1BB-C963-4F1B-941B-1879EA83C295}">
  <dimension ref="A1:Q924"/>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98" t="s">
        <v>1045</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c r="A9" s="7"/>
      <c r="B9" s="7" t="s">
        <v>68</v>
      </c>
      <c r="C9" s="7"/>
      <c r="D9" s="7"/>
      <c r="E9" s="7"/>
      <c r="F9" s="7"/>
      <c r="G9" s="7"/>
      <c r="H9" s="7"/>
      <c r="I9" s="7"/>
      <c r="J9" s="7"/>
      <c r="K9" s="7"/>
      <c r="L9" s="7"/>
      <c r="M9" s="7"/>
    </row>
    <row r="10" spans="1:13" s="4" customFormat="1" ht="15" x14ac:dyDescent="0.25"/>
    <row r="11" spans="1:13" s="4" customFormat="1" ht="15" customHeight="1" x14ac:dyDescent="0.25">
      <c r="B11" s="926" t="s">
        <v>891</v>
      </c>
      <c r="C11" s="926"/>
      <c r="D11" s="926"/>
      <c r="E11" s="926"/>
      <c r="F11" s="926"/>
      <c r="G11" s="926"/>
      <c r="H11" s="926"/>
      <c r="I11" s="926"/>
      <c r="J11" s="926"/>
      <c r="K11" s="926"/>
      <c r="L11" s="926"/>
      <c r="M11" s="926"/>
    </row>
    <row r="12" spans="1:13" s="4" customFormat="1" ht="15" customHeight="1" x14ac:dyDescent="0.25">
      <c r="B12" s="926"/>
      <c r="C12" s="926"/>
      <c r="D12" s="926"/>
      <c r="E12" s="926"/>
      <c r="F12" s="926"/>
      <c r="G12" s="926"/>
      <c r="H12" s="926"/>
      <c r="I12" s="926"/>
      <c r="J12" s="926"/>
      <c r="K12" s="926"/>
      <c r="L12" s="926"/>
      <c r="M12" s="926"/>
    </row>
    <row r="13" spans="1:13" s="4" customFormat="1" ht="15" x14ac:dyDescent="0.25">
      <c r="B13" s="926"/>
      <c r="C13" s="926"/>
      <c r="D13" s="926"/>
      <c r="E13" s="926"/>
      <c r="F13" s="926"/>
      <c r="G13" s="926"/>
      <c r="H13" s="926"/>
      <c r="I13" s="926"/>
      <c r="J13" s="926"/>
      <c r="K13" s="926"/>
      <c r="L13" s="926"/>
      <c r="M13" s="926"/>
    </row>
    <row r="14" spans="1:13" s="4" customFormat="1" ht="15" x14ac:dyDescent="0.25">
      <c r="B14" s="926"/>
      <c r="C14" s="926"/>
      <c r="D14" s="926"/>
      <c r="E14" s="926"/>
      <c r="F14" s="926"/>
      <c r="G14" s="926"/>
      <c r="H14" s="926"/>
      <c r="I14" s="926"/>
      <c r="J14" s="926"/>
      <c r="K14" s="926"/>
      <c r="L14" s="926"/>
      <c r="M14" s="926"/>
    </row>
    <row r="15" spans="1:13" s="4" customFormat="1" ht="15" x14ac:dyDescent="0.25">
      <c r="B15" s="926"/>
      <c r="C15" s="926"/>
      <c r="D15" s="926"/>
      <c r="E15" s="926"/>
      <c r="F15" s="926"/>
      <c r="G15" s="926"/>
      <c r="H15" s="926"/>
      <c r="I15" s="926"/>
      <c r="J15" s="926"/>
      <c r="K15" s="926"/>
      <c r="L15" s="926"/>
      <c r="M15" s="926"/>
    </row>
    <row r="16" spans="1:13" s="4" customFormat="1" ht="15" x14ac:dyDescent="0.25">
      <c r="B16" s="926"/>
      <c r="C16" s="926"/>
      <c r="D16" s="926"/>
      <c r="E16" s="926"/>
      <c r="F16" s="926"/>
      <c r="G16" s="926"/>
      <c r="H16" s="926"/>
      <c r="I16" s="926"/>
      <c r="J16" s="926"/>
      <c r="K16" s="926"/>
      <c r="L16" s="926"/>
      <c r="M16" s="926"/>
    </row>
    <row r="17" spans="1:13" s="4" customFormat="1" ht="15" x14ac:dyDescent="0.25"/>
    <row r="18" spans="1:13" s="4" customFormat="1" ht="15" customHeight="1" x14ac:dyDescent="0.25">
      <c r="B18" s="984" t="s">
        <v>400</v>
      </c>
      <c r="C18" s="984"/>
      <c r="D18" s="984"/>
      <c r="E18" s="984"/>
      <c r="F18" s="984"/>
      <c r="G18" s="985"/>
      <c r="H18" s="993" t="s">
        <v>399</v>
      </c>
      <c r="I18" s="993"/>
      <c r="J18" s="993"/>
      <c r="K18" s="993" t="s">
        <v>405</v>
      </c>
      <c r="L18" s="993"/>
      <c r="M18" s="994"/>
    </row>
    <row r="19" spans="1:13" s="4" customFormat="1" ht="15" customHeight="1" thickBot="1" x14ac:dyDescent="0.3">
      <c r="B19" s="984"/>
      <c r="C19" s="984"/>
      <c r="D19" s="984"/>
      <c r="E19" s="984"/>
      <c r="F19" s="984"/>
      <c r="G19" s="985"/>
      <c r="H19" s="204">
        <v>2021</v>
      </c>
      <c r="I19" s="205">
        <v>2022</v>
      </c>
      <c r="J19" s="206">
        <v>2023</v>
      </c>
      <c r="K19" s="204">
        <v>2021</v>
      </c>
      <c r="L19" s="205">
        <v>2022</v>
      </c>
      <c r="M19" s="208">
        <v>2023</v>
      </c>
    </row>
    <row r="20" spans="1:13" s="4" customFormat="1" ht="15" customHeight="1" thickTop="1" x14ac:dyDescent="0.25">
      <c r="B20" s="746" t="s">
        <v>401</v>
      </c>
      <c r="C20" s="746"/>
      <c r="D20" s="746"/>
      <c r="E20" s="746"/>
      <c r="F20" s="746"/>
      <c r="G20" s="747"/>
      <c r="H20" s="199">
        <v>2</v>
      </c>
      <c r="I20" s="200">
        <v>3</v>
      </c>
      <c r="J20" s="542">
        <v>5</v>
      </c>
      <c r="K20" s="199">
        <v>0</v>
      </c>
      <c r="L20" s="200">
        <v>0</v>
      </c>
      <c r="M20" s="543">
        <v>1</v>
      </c>
    </row>
    <row r="21" spans="1:13" s="4" customFormat="1" ht="15" customHeight="1" x14ac:dyDescent="0.25">
      <c r="B21" s="758" t="s">
        <v>402</v>
      </c>
      <c r="C21" s="758"/>
      <c r="D21" s="758"/>
      <c r="E21" s="758"/>
      <c r="F21" s="758"/>
      <c r="G21" s="759"/>
      <c r="H21" s="75">
        <v>6343</v>
      </c>
      <c r="I21" s="76">
        <v>15270</v>
      </c>
      <c r="J21" s="77">
        <v>15703.03506</v>
      </c>
      <c r="K21" s="78">
        <v>0</v>
      </c>
      <c r="L21" s="81">
        <v>0</v>
      </c>
      <c r="M21" s="80">
        <v>2299.4352100000001</v>
      </c>
    </row>
    <row r="22" spans="1:13" s="4" customFormat="1" ht="15" customHeight="1" x14ac:dyDescent="0.25">
      <c r="B22" s="831" t="s">
        <v>403</v>
      </c>
      <c r="C22" s="831"/>
      <c r="D22" s="831"/>
      <c r="E22" s="831"/>
      <c r="F22" s="831"/>
      <c r="G22" s="832"/>
      <c r="H22" s="33">
        <v>4</v>
      </c>
      <c r="I22" s="201">
        <v>0</v>
      </c>
      <c r="J22" s="34">
        <v>1</v>
      </c>
      <c r="K22" s="33">
        <v>0</v>
      </c>
      <c r="L22" s="201">
        <v>0</v>
      </c>
      <c r="M22" s="36">
        <v>0</v>
      </c>
    </row>
    <row r="23" spans="1:13" s="4" customFormat="1" ht="15" customHeight="1" x14ac:dyDescent="0.25">
      <c r="B23" s="768" t="s">
        <v>795</v>
      </c>
      <c r="C23" s="768"/>
      <c r="D23" s="768"/>
      <c r="E23" s="768"/>
      <c r="F23" s="768"/>
      <c r="G23" s="768"/>
      <c r="H23" s="768"/>
      <c r="I23" s="768"/>
      <c r="J23" s="768"/>
      <c r="K23" s="768"/>
      <c r="L23" s="768"/>
      <c r="M23" s="768"/>
    </row>
    <row r="24" spans="1:13" s="4" customFormat="1" ht="15" customHeight="1" x14ac:dyDescent="0.25">
      <c r="B24" s="769"/>
      <c r="C24" s="769"/>
      <c r="D24" s="769"/>
      <c r="E24" s="769"/>
      <c r="F24" s="769"/>
      <c r="G24" s="769"/>
      <c r="H24" s="769"/>
      <c r="I24" s="769"/>
      <c r="J24" s="769"/>
      <c r="K24" s="769"/>
      <c r="L24" s="769"/>
      <c r="M24" s="769"/>
    </row>
    <row r="25" spans="1:13" s="4" customFormat="1" ht="15" customHeight="1" x14ac:dyDescent="0.25">
      <c r="B25" s="770"/>
      <c r="C25" s="770"/>
      <c r="D25" s="770"/>
      <c r="E25" s="770"/>
      <c r="F25" s="770"/>
      <c r="G25" s="770"/>
      <c r="H25" s="770"/>
      <c r="I25" s="770"/>
      <c r="J25" s="770"/>
      <c r="K25" s="770"/>
      <c r="L25" s="770"/>
      <c r="M25" s="770"/>
    </row>
    <row r="26" spans="1:13" s="4" customFormat="1" ht="15" customHeight="1" x14ac:dyDescent="0.25">
      <c r="B26" s="24"/>
      <c r="C26" s="24"/>
      <c r="D26" s="24"/>
      <c r="E26" s="24"/>
      <c r="F26" s="24"/>
      <c r="G26" s="24"/>
      <c r="H26" s="24"/>
      <c r="I26" s="24"/>
      <c r="J26" s="24"/>
      <c r="K26" s="24"/>
      <c r="L26" s="24"/>
      <c r="M26" s="24"/>
    </row>
    <row r="27" spans="1:13" s="4" customFormat="1" ht="15" x14ac:dyDescent="0.25"/>
    <row r="28" spans="1:13" s="4" customFormat="1" ht="15" x14ac:dyDescent="0.25">
      <c r="A28" s="7"/>
      <c r="B28" s="7" t="s">
        <v>129</v>
      </c>
      <c r="C28" s="7"/>
      <c r="D28" s="7"/>
      <c r="E28" s="7"/>
      <c r="F28" s="7"/>
      <c r="G28" s="7"/>
      <c r="H28" s="7"/>
      <c r="I28" s="7"/>
      <c r="J28" s="7"/>
      <c r="K28" s="7"/>
      <c r="L28" s="7"/>
      <c r="M28" s="7"/>
    </row>
    <row r="29" spans="1:13" s="4" customFormat="1" ht="15" x14ac:dyDescent="0.25"/>
    <row r="30" spans="1:13" s="4" customFormat="1" ht="15" customHeight="1" x14ac:dyDescent="0.25">
      <c r="B30" s="735" t="s">
        <v>797</v>
      </c>
      <c r="C30" s="735"/>
      <c r="D30" s="735"/>
      <c r="E30" s="735"/>
      <c r="F30" s="735"/>
      <c r="G30" s="735"/>
      <c r="H30" s="735"/>
      <c r="I30" s="735"/>
      <c r="J30" s="735"/>
      <c r="K30" s="735"/>
      <c r="L30" s="735"/>
      <c r="M30" s="735"/>
    </row>
    <row r="31" spans="1:13" s="4" customFormat="1" ht="15" customHeight="1" x14ac:dyDescent="0.25">
      <c r="B31" s="735"/>
      <c r="C31" s="735"/>
      <c r="D31" s="735"/>
      <c r="E31" s="735"/>
      <c r="F31" s="735"/>
      <c r="G31" s="735"/>
      <c r="H31" s="735"/>
      <c r="I31" s="735"/>
      <c r="J31" s="735"/>
      <c r="K31" s="735"/>
      <c r="L31" s="735"/>
      <c r="M31" s="735"/>
    </row>
    <row r="32" spans="1:13" s="4" customFormat="1" ht="15" x14ac:dyDescent="0.25">
      <c r="B32" s="735"/>
      <c r="C32" s="735"/>
      <c r="D32" s="735"/>
      <c r="E32" s="735"/>
      <c r="F32" s="735"/>
      <c r="G32" s="735"/>
      <c r="H32" s="735"/>
      <c r="I32" s="735"/>
      <c r="J32" s="735"/>
      <c r="K32" s="735"/>
      <c r="L32" s="735"/>
      <c r="M32" s="735"/>
    </row>
    <row r="33" spans="1:13" s="4" customFormat="1" ht="15" x14ac:dyDescent="0.25"/>
    <row r="34" spans="1:13" s="4" customFormat="1" ht="15" x14ac:dyDescent="0.25"/>
    <row r="35" spans="1:13" s="4" customFormat="1" ht="15" x14ac:dyDescent="0.25">
      <c r="A35" s="7"/>
      <c r="B35" s="7" t="s">
        <v>92</v>
      </c>
      <c r="C35" s="7"/>
      <c r="D35" s="7"/>
      <c r="E35" s="7"/>
      <c r="F35" s="7"/>
      <c r="G35" s="7"/>
      <c r="H35" s="7"/>
      <c r="I35" s="7"/>
      <c r="J35" s="7"/>
      <c r="K35" s="7"/>
      <c r="L35" s="7"/>
      <c r="M35" s="7"/>
    </row>
    <row r="36" spans="1:13" s="4" customFormat="1" ht="15" x14ac:dyDescent="0.25"/>
    <row r="37" spans="1:13" s="4" customFormat="1" ht="15" customHeight="1" x14ac:dyDescent="0.25">
      <c r="B37" s="868" t="s">
        <v>404</v>
      </c>
      <c r="C37" s="868"/>
      <c r="D37" s="868"/>
      <c r="E37" s="868"/>
      <c r="F37" s="868"/>
      <c r="G37" s="868"/>
      <c r="H37" s="868"/>
      <c r="I37" s="868"/>
      <c r="J37" s="868"/>
      <c r="K37" s="868"/>
      <c r="L37" s="868"/>
      <c r="M37" s="868"/>
    </row>
    <row r="38" spans="1:13" s="4" customFormat="1" ht="15" x14ac:dyDescent="0.25">
      <c r="B38" s="868"/>
      <c r="C38" s="868"/>
      <c r="D38" s="868"/>
      <c r="E38" s="868"/>
      <c r="F38" s="868"/>
      <c r="G38" s="868"/>
      <c r="H38" s="868"/>
      <c r="I38" s="868"/>
      <c r="J38" s="868"/>
      <c r="K38" s="868"/>
      <c r="L38" s="868"/>
      <c r="M38" s="868"/>
    </row>
    <row r="39" spans="1:13" s="4" customFormat="1" ht="15" x14ac:dyDescent="0.25">
      <c r="B39" s="868"/>
      <c r="C39" s="868"/>
      <c r="D39" s="868"/>
      <c r="E39" s="868"/>
      <c r="F39" s="868"/>
      <c r="G39" s="868"/>
      <c r="H39" s="868"/>
      <c r="I39" s="868"/>
      <c r="J39" s="868"/>
      <c r="K39" s="868"/>
      <c r="L39" s="868"/>
      <c r="M39" s="868"/>
    </row>
    <row r="40" spans="1:13" s="4" customFormat="1" ht="15" x14ac:dyDescent="0.25">
      <c r="B40" s="868"/>
      <c r="C40" s="868"/>
      <c r="D40" s="868"/>
      <c r="E40" s="868"/>
      <c r="F40" s="868"/>
      <c r="G40" s="868"/>
      <c r="H40" s="868"/>
      <c r="I40" s="868"/>
      <c r="J40" s="868"/>
      <c r="K40" s="868"/>
      <c r="L40" s="868"/>
      <c r="M40" s="868"/>
    </row>
    <row r="41" spans="1:13" s="4" customFormat="1" ht="15" x14ac:dyDescent="0.25"/>
    <row r="42" spans="1:13" s="4" customFormat="1" ht="15" x14ac:dyDescent="0.25"/>
    <row r="43" spans="1:13" s="4" customFormat="1" ht="15" x14ac:dyDescent="0.25">
      <c r="A43" s="7"/>
      <c r="B43" s="7" t="s">
        <v>93</v>
      </c>
      <c r="C43" s="7"/>
      <c r="D43" s="7"/>
      <c r="E43" s="7"/>
      <c r="F43" s="7"/>
      <c r="G43" s="7"/>
      <c r="H43" s="7"/>
      <c r="I43" s="7"/>
      <c r="J43" s="7"/>
      <c r="K43" s="7"/>
      <c r="L43" s="7"/>
      <c r="M43" s="7"/>
    </row>
    <row r="44" spans="1:13" s="4" customFormat="1" ht="15" x14ac:dyDescent="0.25"/>
    <row r="45" spans="1:13" s="4" customFormat="1" ht="15" customHeight="1" x14ac:dyDescent="0.25">
      <c r="B45" s="735" t="s">
        <v>800</v>
      </c>
      <c r="C45" s="735"/>
      <c r="D45" s="735"/>
      <c r="E45" s="735"/>
      <c r="F45" s="735"/>
      <c r="G45" s="735"/>
      <c r="H45" s="735"/>
      <c r="I45" s="735"/>
      <c r="J45" s="735"/>
      <c r="K45" s="735"/>
      <c r="L45" s="735"/>
      <c r="M45" s="735"/>
    </row>
    <row r="46" spans="1:13" s="4" customFormat="1" ht="15" x14ac:dyDescent="0.25">
      <c r="B46" s="735"/>
      <c r="C46" s="735"/>
      <c r="D46" s="735"/>
      <c r="E46" s="735"/>
      <c r="F46" s="735"/>
      <c r="G46" s="735"/>
      <c r="H46" s="735"/>
      <c r="I46" s="735"/>
      <c r="J46" s="735"/>
      <c r="K46" s="735"/>
      <c r="L46" s="735"/>
      <c r="M46" s="735"/>
    </row>
    <row r="47" spans="1:13" s="4" customFormat="1" ht="15" x14ac:dyDescent="0.25"/>
    <row r="48" spans="1:13" s="4" customFormat="1" ht="15" x14ac:dyDescent="0.25"/>
    <row r="49" spans="1:17" s="4" customFormat="1" ht="15" x14ac:dyDescent="0.25"/>
    <row r="50" spans="1:17" s="4" customFormat="1" ht="15" x14ac:dyDescent="0.25"/>
    <row r="51" spans="1:17" s="154" customFormat="1" ht="24.5" x14ac:dyDescent="0.25">
      <c r="B51" s="198" t="s">
        <v>18</v>
      </c>
    </row>
    <row r="52" spans="1:17" s="4" customFormat="1" ht="15" x14ac:dyDescent="0.25"/>
    <row r="53" spans="1:17" s="4" customFormat="1" ht="15" x14ac:dyDescent="0.25"/>
    <row r="54" spans="1:17" s="4" customFormat="1" ht="15" x14ac:dyDescent="0.25">
      <c r="A54" s="7"/>
      <c r="B54" s="7" t="s">
        <v>8</v>
      </c>
      <c r="C54" s="7"/>
      <c r="D54" s="7"/>
      <c r="E54" s="7"/>
      <c r="F54" s="7"/>
      <c r="G54" s="7"/>
      <c r="H54" s="7"/>
      <c r="I54" s="7"/>
      <c r="J54" s="7"/>
      <c r="K54" s="7"/>
      <c r="L54" s="7"/>
      <c r="M54" s="7"/>
    </row>
    <row r="55" spans="1:17" s="4" customFormat="1" ht="15" x14ac:dyDescent="0.25"/>
    <row r="56" spans="1:17" s="4" customFormat="1" ht="15" customHeight="1" x14ac:dyDescent="0.25">
      <c r="B56" s="984" t="s">
        <v>407</v>
      </c>
      <c r="C56" s="984"/>
      <c r="D56" s="985"/>
      <c r="E56" s="993">
        <v>2021</v>
      </c>
      <c r="F56" s="993"/>
      <c r="G56" s="993"/>
      <c r="H56" s="993">
        <v>2022</v>
      </c>
      <c r="I56" s="993"/>
      <c r="J56" s="993"/>
      <c r="K56" s="993">
        <v>2023</v>
      </c>
      <c r="L56" s="993"/>
      <c r="M56" s="994"/>
    </row>
    <row r="57" spans="1:17" s="4" customFormat="1" ht="15.5" thickBot="1" x14ac:dyDescent="0.3">
      <c r="B57" s="986"/>
      <c r="C57" s="986"/>
      <c r="D57" s="987"/>
      <c r="E57" s="204" t="s">
        <v>154</v>
      </c>
      <c r="F57" s="205" t="s">
        <v>155</v>
      </c>
      <c r="G57" s="206" t="s">
        <v>156</v>
      </c>
      <c r="H57" s="204" t="s">
        <v>154</v>
      </c>
      <c r="I57" s="205" t="s">
        <v>155</v>
      </c>
      <c r="J57" s="206" t="s">
        <v>156</v>
      </c>
      <c r="K57" s="204" t="s">
        <v>154</v>
      </c>
      <c r="L57" s="205" t="s">
        <v>155</v>
      </c>
      <c r="M57" s="208" t="s">
        <v>156</v>
      </c>
    </row>
    <row r="58" spans="1:17" s="4" customFormat="1" ht="15.5" thickTop="1" x14ac:dyDescent="0.25">
      <c r="B58" s="746" t="s">
        <v>157</v>
      </c>
      <c r="C58" s="746"/>
      <c r="D58" s="747"/>
      <c r="E58" s="144">
        <v>6064</v>
      </c>
      <c r="F58" s="163">
        <v>1063</v>
      </c>
      <c r="G58" s="438">
        <v>7127</v>
      </c>
      <c r="H58" s="368">
        <v>5814</v>
      </c>
      <c r="I58" s="163">
        <v>1090</v>
      </c>
      <c r="J58" s="438">
        <v>6904</v>
      </c>
      <c r="K58" s="144">
        <v>5860</v>
      </c>
      <c r="L58" s="163">
        <v>1187</v>
      </c>
      <c r="M58" s="439">
        <v>7047</v>
      </c>
      <c r="O58" s="495"/>
      <c r="P58" s="495"/>
      <c r="Q58" s="495"/>
    </row>
    <row r="59" spans="1:17" s="4" customFormat="1" ht="15" x14ac:dyDescent="0.25">
      <c r="B59" s="1038" t="s">
        <v>161</v>
      </c>
      <c r="C59" s="1038"/>
      <c r="D59" s="1039"/>
      <c r="E59" s="20">
        <v>1</v>
      </c>
      <c r="F59" s="11">
        <v>3</v>
      </c>
      <c r="G59" s="21">
        <v>4</v>
      </c>
      <c r="H59" s="16">
        <v>4</v>
      </c>
      <c r="I59" s="11">
        <v>7</v>
      </c>
      <c r="J59" s="21">
        <v>11</v>
      </c>
      <c r="K59" s="20">
        <v>11</v>
      </c>
      <c r="L59" s="11">
        <v>19</v>
      </c>
      <c r="M59" s="12">
        <v>30</v>
      </c>
      <c r="O59" s="495"/>
      <c r="P59" s="495"/>
      <c r="Q59" s="495"/>
    </row>
    <row r="60" spans="1:17" s="4" customFormat="1" ht="15" customHeight="1" x14ac:dyDescent="0.25">
      <c r="B60" s="771" t="s">
        <v>162</v>
      </c>
      <c r="C60" s="771"/>
      <c r="D60" s="772"/>
      <c r="E60" s="1055">
        <v>78</v>
      </c>
      <c r="F60" s="1052">
        <v>268</v>
      </c>
      <c r="G60" s="778">
        <v>346</v>
      </c>
      <c r="H60" s="1055">
        <v>156</v>
      </c>
      <c r="I60" s="1052">
        <v>501</v>
      </c>
      <c r="J60" s="778">
        <v>657</v>
      </c>
      <c r="K60" s="1055">
        <v>163</v>
      </c>
      <c r="L60" s="1052">
        <v>635</v>
      </c>
      <c r="M60" s="776">
        <v>798</v>
      </c>
      <c r="O60" s="495"/>
      <c r="P60" s="495"/>
      <c r="Q60" s="495"/>
    </row>
    <row r="61" spans="1:17" s="4" customFormat="1" ht="15" x14ac:dyDescent="0.25">
      <c r="B61" s="963"/>
      <c r="C61" s="963"/>
      <c r="D61" s="964"/>
      <c r="E61" s="1056"/>
      <c r="F61" s="1053"/>
      <c r="G61" s="1054"/>
      <c r="H61" s="1056"/>
      <c r="I61" s="1053"/>
      <c r="J61" s="1054"/>
      <c r="K61" s="1056"/>
      <c r="L61" s="1053"/>
      <c r="M61" s="1057"/>
    </row>
    <row r="62" spans="1:17" s="4" customFormat="1" ht="15" x14ac:dyDescent="0.25">
      <c r="B62" s="764" t="s">
        <v>899</v>
      </c>
      <c r="C62" s="764"/>
      <c r="D62" s="765"/>
      <c r="E62" s="22">
        <f>E58+E59+E60</f>
        <v>6143</v>
      </c>
      <c r="F62" s="13">
        <f>F58+F59+F60</f>
        <v>1334</v>
      </c>
      <c r="G62" s="23">
        <f>G58+G59+G60</f>
        <v>7477</v>
      </c>
      <c r="H62" s="17">
        <f>H60+H59+H58</f>
        <v>5974</v>
      </c>
      <c r="I62" s="13">
        <f>I58+I59+I60</f>
        <v>1598</v>
      </c>
      <c r="J62" s="23">
        <f>J58+J59+J60</f>
        <v>7572</v>
      </c>
      <c r="K62" s="22">
        <f>K58+K59+K60</f>
        <v>6034</v>
      </c>
      <c r="L62" s="13">
        <f>L58+L59+L60</f>
        <v>1841</v>
      </c>
      <c r="M62" s="14">
        <f>M58+M59+M60</f>
        <v>7875</v>
      </c>
      <c r="O62" s="495"/>
      <c r="P62" s="495"/>
      <c r="Q62" s="495"/>
    </row>
    <row r="63" spans="1:17" s="4" customFormat="1" ht="15" customHeight="1" x14ac:dyDescent="0.25">
      <c r="B63" s="768" t="s">
        <v>406</v>
      </c>
      <c r="C63" s="768"/>
      <c r="D63" s="768"/>
      <c r="E63" s="768"/>
      <c r="F63" s="768"/>
      <c r="G63" s="768"/>
      <c r="H63" s="768"/>
      <c r="I63" s="768"/>
      <c r="J63" s="768"/>
      <c r="K63" s="768"/>
      <c r="L63" s="768"/>
      <c r="M63" s="768"/>
    </row>
    <row r="64" spans="1:17" s="4" customFormat="1" ht="15" x14ac:dyDescent="0.25">
      <c r="B64" s="769"/>
      <c r="C64" s="769"/>
      <c r="D64" s="769"/>
      <c r="E64" s="769"/>
      <c r="F64" s="769"/>
      <c r="G64" s="769"/>
      <c r="H64" s="769"/>
      <c r="I64" s="769"/>
      <c r="J64" s="769"/>
      <c r="K64" s="769"/>
      <c r="L64" s="769"/>
      <c r="M64" s="769"/>
    </row>
    <row r="65" spans="1:17" s="4" customFormat="1" ht="15" x14ac:dyDescent="0.25">
      <c r="B65" s="770"/>
      <c r="C65" s="770"/>
      <c r="D65" s="770"/>
      <c r="E65" s="770"/>
      <c r="F65" s="770"/>
      <c r="G65" s="770"/>
      <c r="H65" s="770"/>
      <c r="I65" s="770"/>
      <c r="J65" s="770"/>
      <c r="K65" s="770"/>
      <c r="L65" s="770"/>
      <c r="M65" s="770"/>
    </row>
    <row r="66" spans="1:17" s="4" customFormat="1" ht="15" x14ac:dyDescent="0.25">
      <c r="A66" s="1"/>
      <c r="B66" s="1"/>
      <c r="C66" s="1"/>
      <c r="D66" s="1"/>
      <c r="E66" s="1"/>
      <c r="F66" s="1"/>
      <c r="G66" s="1"/>
      <c r="H66" s="1"/>
      <c r="I66" s="1"/>
      <c r="J66" s="1"/>
      <c r="K66" s="1"/>
      <c r="L66" s="1"/>
      <c r="M66" s="1"/>
    </row>
    <row r="67" spans="1:17" s="4" customFormat="1" ht="15" customHeight="1" x14ac:dyDescent="0.25">
      <c r="B67" s="984" t="s">
        <v>409</v>
      </c>
      <c r="C67" s="984"/>
      <c r="D67" s="985"/>
      <c r="E67" s="993">
        <v>2021</v>
      </c>
      <c r="F67" s="993"/>
      <c r="G67" s="993"/>
      <c r="H67" s="993">
        <v>2022</v>
      </c>
      <c r="I67" s="993"/>
      <c r="J67" s="993"/>
      <c r="K67" s="993">
        <v>2023</v>
      </c>
      <c r="L67" s="993"/>
      <c r="M67" s="994"/>
    </row>
    <row r="68" spans="1:17" s="4" customFormat="1" ht="15.5" thickBot="1" x14ac:dyDescent="0.3">
      <c r="B68" s="986"/>
      <c r="C68" s="986"/>
      <c r="D68" s="987"/>
      <c r="E68" s="204" t="s">
        <v>154</v>
      </c>
      <c r="F68" s="205" t="s">
        <v>155</v>
      </c>
      <c r="G68" s="206" t="s">
        <v>156</v>
      </c>
      <c r="H68" s="204" t="s">
        <v>154</v>
      </c>
      <c r="I68" s="205" t="s">
        <v>155</v>
      </c>
      <c r="J68" s="206" t="s">
        <v>156</v>
      </c>
      <c r="K68" s="204" t="s">
        <v>154</v>
      </c>
      <c r="L68" s="205" t="s">
        <v>155</v>
      </c>
      <c r="M68" s="208" t="s">
        <v>156</v>
      </c>
    </row>
    <row r="69" spans="1:17" s="4" customFormat="1" ht="15.5" thickTop="1" x14ac:dyDescent="0.25">
      <c r="B69" s="1029" t="s">
        <v>157</v>
      </c>
      <c r="C69" s="1029"/>
      <c r="D69" s="1029"/>
      <c r="E69" s="1029"/>
      <c r="F69" s="1029"/>
      <c r="G69" s="1029"/>
      <c r="H69" s="1029"/>
      <c r="I69" s="1029"/>
      <c r="J69" s="1029"/>
      <c r="K69" s="1029"/>
      <c r="L69" s="1029"/>
      <c r="M69" s="1029"/>
    </row>
    <row r="70" spans="1:17" s="4" customFormat="1" ht="15" x14ac:dyDescent="0.25">
      <c r="B70" s="829" t="s">
        <v>408</v>
      </c>
      <c r="C70" s="829"/>
      <c r="D70" s="830"/>
      <c r="E70" s="144">
        <v>241</v>
      </c>
      <c r="F70" s="163">
        <v>37</v>
      </c>
      <c r="G70" s="438">
        <f>SUM(E70:F70)</f>
        <v>278</v>
      </c>
      <c r="H70" s="368">
        <v>291</v>
      </c>
      <c r="I70" s="163">
        <v>70</v>
      </c>
      <c r="J70" s="438">
        <f>SUM(H70:I70)</f>
        <v>361</v>
      </c>
      <c r="K70" s="144">
        <v>320</v>
      </c>
      <c r="L70" s="163">
        <v>76</v>
      </c>
      <c r="M70" s="439">
        <f>SUM(K70:L70)</f>
        <v>396</v>
      </c>
      <c r="O70" s="495"/>
      <c r="P70" s="495"/>
      <c r="Q70" s="495"/>
    </row>
    <row r="71" spans="1:17" s="4" customFormat="1" ht="15" x14ac:dyDescent="0.25">
      <c r="B71" s="758" t="s">
        <v>159</v>
      </c>
      <c r="C71" s="758"/>
      <c r="D71" s="759"/>
      <c r="E71" s="20">
        <v>162</v>
      </c>
      <c r="F71" s="11">
        <v>22</v>
      </c>
      <c r="G71" s="21">
        <f t="shared" ref="G71" si="0">SUM(E71:F71)</f>
        <v>184</v>
      </c>
      <c r="H71" s="16">
        <v>171</v>
      </c>
      <c r="I71" s="11">
        <v>29</v>
      </c>
      <c r="J71" s="21">
        <f t="shared" ref="J71" si="1">SUM(H71:I71)</f>
        <v>200</v>
      </c>
      <c r="K71" s="20">
        <v>161</v>
      </c>
      <c r="L71" s="11">
        <v>37</v>
      </c>
      <c r="M71" s="12">
        <f t="shared" ref="M71" si="2">SUM(K71:L71)</f>
        <v>198</v>
      </c>
      <c r="O71" s="495"/>
      <c r="P71" s="495"/>
      <c r="Q71" s="495"/>
    </row>
    <row r="72" spans="1:17" s="4" customFormat="1" ht="15" x14ac:dyDescent="0.25">
      <c r="B72" s="764" t="s">
        <v>156</v>
      </c>
      <c r="C72" s="764"/>
      <c r="D72" s="765"/>
      <c r="E72" s="417">
        <f t="shared" ref="E72:M72" si="3">SUM(E70:E71)</f>
        <v>403</v>
      </c>
      <c r="F72" s="418">
        <f t="shared" si="3"/>
        <v>59</v>
      </c>
      <c r="G72" s="419">
        <f t="shared" si="3"/>
        <v>462</v>
      </c>
      <c r="H72" s="421">
        <f t="shared" si="3"/>
        <v>462</v>
      </c>
      <c r="I72" s="418">
        <f t="shared" si="3"/>
        <v>99</v>
      </c>
      <c r="J72" s="419">
        <f t="shared" si="3"/>
        <v>561</v>
      </c>
      <c r="K72" s="417">
        <f t="shared" si="3"/>
        <v>481</v>
      </c>
      <c r="L72" s="418">
        <f t="shared" si="3"/>
        <v>113</v>
      </c>
      <c r="M72" s="420">
        <f t="shared" si="3"/>
        <v>594</v>
      </c>
      <c r="O72" s="495"/>
      <c r="P72" s="495"/>
      <c r="Q72" s="495"/>
    </row>
    <row r="73" spans="1:17" s="4" customFormat="1" ht="15" x14ac:dyDescent="0.25">
      <c r="B73" s="1027" t="s">
        <v>161</v>
      </c>
      <c r="C73" s="1027"/>
      <c r="D73" s="1027"/>
      <c r="E73" s="1027"/>
      <c r="F73" s="1027"/>
      <c r="G73" s="1027"/>
      <c r="H73" s="1027"/>
      <c r="I73" s="1027"/>
      <c r="J73" s="1027"/>
      <c r="K73" s="1027"/>
      <c r="L73" s="1027"/>
      <c r="M73" s="1027"/>
    </row>
    <row r="74" spans="1:17" s="4" customFormat="1" ht="15" x14ac:dyDescent="0.25">
      <c r="B74" s="829" t="s">
        <v>408</v>
      </c>
      <c r="C74" s="829"/>
      <c r="D74" s="830"/>
      <c r="E74" s="144">
        <v>1</v>
      </c>
      <c r="F74" s="163">
        <v>0</v>
      </c>
      <c r="G74" s="438">
        <f>SUM(E74:F74)</f>
        <v>1</v>
      </c>
      <c r="H74" s="144">
        <v>0</v>
      </c>
      <c r="I74" s="163">
        <v>0</v>
      </c>
      <c r="J74" s="438">
        <f>SUM(H74:I74)</f>
        <v>0</v>
      </c>
      <c r="K74" s="144">
        <v>0</v>
      </c>
      <c r="L74" s="163">
        <v>3</v>
      </c>
      <c r="M74" s="439">
        <f>SUM(K74:L74)</f>
        <v>3</v>
      </c>
      <c r="O74" s="495"/>
      <c r="P74" s="495"/>
      <c r="Q74" s="495"/>
    </row>
    <row r="75" spans="1:17" s="4" customFormat="1" ht="15" x14ac:dyDescent="0.25">
      <c r="B75" s="758" t="s">
        <v>159</v>
      </c>
      <c r="C75" s="758"/>
      <c r="D75" s="759"/>
      <c r="E75" s="20">
        <v>1</v>
      </c>
      <c r="F75" s="11">
        <v>0</v>
      </c>
      <c r="G75" s="21">
        <f t="shared" ref="G75" si="4">SUM(E75:F75)</f>
        <v>1</v>
      </c>
      <c r="H75" s="20">
        <v>0</v>
      </c>
      <c r="I75" s="11">
        <v>0</v>
      </c>
      <c r="J75" s="21">
        <f t="shared" ref="J75" si="5">SUM(H75:I75)</f>
        <v>0</v>
      </c>
      <c r="K75" s="20">
        <v>0</v>
      </c>
      <c r="L75" s="11">
        <v>0</v>
      </c>
      <c r="M75" s="12">
        <f t="shared" ref="M75" si="6">SUM(K75:L75)</f>
        <v>0</v>
      </c>
      <c r="O75" s="495"/>
      <c r="P75" s="495"/>
      <c r="Q75" s="495"/>
    </row>
    <row r="76" spans="1:17" s="4" customFormat="1" ht="15" x14ac:dyDescent="0.25">
      <c r="B76" s="764" t="s">
        <v>156</v>
      </c>
      <c r="C76" s="764"/>
      <c r="D76" s="765"/>
      <c r="E76" s="417">
        <f t="shared" ref="E76:M76" si="7">SUM(E74:E75)</f>
        <v>2</v>
      </c>
      <c r="F76" s="418">
        <f t="shared" si="7"/>
        <v>0</v>
      </c>
      <c r="G76" s="419">
        <f t="shared" si="7"/>
        <v>2</v>
      </c>
      <c r="H76" s="417">
        <f t="shared" si="7"/>
        <v>0</v>
      </c>
      <c r="I76" s="418">
        <f t="shared" si="7"/>
        <v>0</v>
      </c>
      <c r="J76" s="419">
        <f t="shared" si="7"/>
        <v>0</v>
      </c>
      <c r="K76" s="417">
        <f t="shared" si="7"/>
        <v>0</v>
      </c>
      <c r="L76" s="418">
        <f t="shared" si="7"/>
        <v>3</v>
      </c>
      <c r="M76" s="420">
        <f t="shared" si="7"/>
        <v>3</v>
      </c>
      <c r="O76" s="495"/>
      <c r="P76" s="495"/>
      <c r="Q76" s="495"/>
    </row>
    <row r="77" spans="1:17" s="4" customFormat="1" ht="15" x14ac:dyDescent="0.25">
      <c r="B77" s="1027" t="s">
        <v>162</v>
      </c>
      <c r="C77" s="1027"/>
      <c r="D77" s="1027"/>
      <c r="E77" s="1027"/>
      <c r="F77" s="1027"/>
      <c r="G77" s="1027"/>
      <c r="H77" s="1027"/>
      <c r="I77" s="1027"/>
      <c r="J77" s="1027"/>
      <c r="K77" s="1027"/>
      <c r="L77" s="1027"/>
      <c r="M77" s="1027"/>
    </row>
    <row r="78" spans="1:17" s="4" customFormat="1" ht="15" x14ac:dyDescent="0.25">
      <c r="B78" s="829" t="s">
        <v>408</v>
      </c>
      <c r="C78" s="829"/>
      <c r="D78" s="830"/>
      <c r="E78" s="144">
        <v>0</v>
      </c>
      <c r="F78" s="163">
        <v>0</v>
      </c>
      <c r="G78" s="438">
        <f>SUM(E78:F78)</f>
        <v>0</v>
      </c>
      <c r="H78" s="144">
        <v>0</v>
      </c>
      <c r="I78" s="163">
        <v>2</v>
      </c>
      <c r="J78" s="438">
        <f>SUM(H78:I78)</f>
        <v>2</v>
      </c>
      <c r="K78" s="144">
        <v>1</v>
      </c>
      <c r="L78" s="163">
        <v>2</v>
      </c>
      <c r="M78" s="439">
        <f>SUM(K78:L78)</f>
        <v>3</v>
      </c>
      <c r="O78" s="495"/>
      <c r="P78" s="495"/>
      <c r="Q78" s="495"/>
    </row>
    <row r="79" spans="1:17" s="4" customFormat="1" ht="15" x14ac:dyDescent="0.25">
      <c r="B79" s="758" t="s">
        <v>159</v>
      </c>
      <c r="C79" s="758"/>
      <c r="D79" s="759"/>
      <c r="E79" s="20">
        <v>0</v>
      </c>
      <c r="F79" s="11">
        <v>0</v>
      </c>
      <c r="G79" s="21">
        <f t="shared" ref="G79" si="8">SUM(E79:F79)</f>
        <v>0</v>
      </c>
      <c r="H79" s="20">
        <v>4</v>
      </c>
      <c r="I79" s="11">
        <v>4</v>
      </c>
      <c r="J79" s="21">
        <f t="shared" ref="J79" si="9">SUM(H79:I79)</f>
        <v>8</v>
      </c>
      <c r="K79" s="20">
        <v>5</v>
      </c>
      <c r="L79" s="11">
        <v>3</v>
      </c>
      <c r="M79" s="12">
        <f t="shared" ref="M79" si="10">SUM(K79:L79)</f>
        <v>8</v>
      </c>
      <c r="O79" s="495"/>
      <c r="P79" s="495"/>
      <c r="Q79" s="495"/>
    </row>
    <row r="80" spans="1:17" s="4" customFormat="1" ht="15" x14ac:dyDescent="0.25">
      <c r="B80" s="809" t="s">
        <v>156</v>
      </c>
      <c r="C80" s="809"/>
      <c r="D80" s="810"/>
      <c r="E80" s="417">
        <f t="shared" ref="E80:M80" si="11">SUM(E78:E79)</f>
        <v>0</v>
      </c>
      <c r="F80" s="418">
        <f t="shared" si="11"/>
        <v>0</v>
      </c>
      <c r="G80" s="419">
        <f t="shared" si="11"/>
        <v>0</v>
      </c>
      <c r="H80" s="417">
        <f t="shared" si="11"/>
        <v>4</v>
      </c>
      <c r="I80" s="418">
        <f t="shared" si="11"/>
        <v>6</v>
      </c>
      <c r="J80" s="419">
        <f t="shared" si="11"/>
        <v>10</v>
      </c>
      <c r="K80" s="417">
        <f t="shared" si="11"/>
        <v>6</v>
      </c>
      <c r="L80" s="418">
        <f t="shared" si="11"/>
        <v>5</v>
      </c>
      <c r="M80" s="420">
        <f t="shared" si="11"/>
        <v>11</v>
      </c>
      <c r="O80" s="495"/>
      <c r="P80" s="495"/>
      <c r="Q80" s="495"/>
    </row>
    <row r="81" spans="1:17" s="4" customFormat="1" ht="15" x14ac:dyDescent="0.25">
      <c r="B81" s="836" t="s">
        <v>900</v>
      </c>
      <c r="C81" s="836"/>
      <c r="D81" s="837"/>
      <c r="E81" s="257">
        <f t="shared" ref="E81:M81" si="12">E72+E76+E80</f>
        <v>405</v>
      </c>
      <c r="F81" s="294">
        <f t="shared" si="12"/>
        <v>59</v>
      </c>
      <c r="G81" s="550">
        <f t="shared" si="12"/>
        <v>464</v>
      </c>
      <c r="H81" s="257">
        <f t="shared" si="12"/>
        <v>466</v>
      </c>
      <c r="I81" s="294">
        <f t="shared" si="12"/>
        <v>105</v>
      </c>
      <c r="J81" s="550">
        <f t="shared" si="12"/>
        <v>571</v>
      </c>
      <c r="K81" s="257">
        <f t="shared" si="12"/>
        <v>487</v>
      </c>
      <c r="L81" s="294">
        <f t="shared" si="12"/>
        <v>121</v>
      </c>
      <c r="M81" s="551">
        <f t="shared" si="12"/>
        <v>608</v>
      </c>
      <c r="O81" s="495"/>
      <c r="P81" s="495"/>
      <c r="Q81" s="495"/>
    </row>
    <row r="82" spans="1:17" s="4" customFormat="1" ht="15" customHeight="1" x14ac:dyDescent="0.25">
      <c r="B82" s="768" t="s">
        <v>413</v>
      </c>
      <c r="C82" s="768"/>
      <c r="D82" s="768"/>
      <c r="E82" s="768"/>
      <c r="F82" s="768"/>
      <c r="G82" s="768"/>
      <c r="H82" s="768"/>
      <c r="I82" s="768"/>
      <c r="J82" s="768"/>
      <c r="K82" s="768"/>
      <c r="L82" s="768"/>
      <c r="M82" s="768"/>
    </row>
    <row r="83" spans="1:17" s="4" customFormat="1" ht="12.75" customHeight="1" x14ac:dyDescent="0.25">
      <c r="B83" s="769"/>
      <c r="C83" s="769"/>
      <c r="D83" s="769"/>
      <c r="E83" s="769"/>
      <c r="F83" s="769"/>
      <c r="G83" s="769"/>
      <c r="H83" s="769"/>
      <c r="I83" s="769"/>
      <c r="J83" s="769"/>
      <c r="K83" s="769"/>
      <c r="L83" s="769"/>
      <c r="M83" s="769"/>
    </row>
    <row r="84" spans="1:17" s="4" customFormat="1" ht="15" x14ac:dyDescent="0.25">
      <c r="B84" s="770"/>
      <c r="C84" s="770"/>
      <c r="D84" s="770"/>
      <c r="E84" s="770"/>
      <c r="F84" s="770"/>
      <c r="G84" s="770"/>
      <c r="H84" s="770"/>
      <c r="I84" s="770"/>
      <c r="J84" s="770"/>
      <c r="K84" s="770"/>
      <c r="L84" s="770"/>
      <c r="M84" s="770"/>
    </row>
    <row r="85" spans="1:17" s="4" customFormat="1" ht="15" x14ac:dyDescent="0.25"/>
    <row r="86" spans="1:17" s="4" customFormat="1" ht="15" x14ac:dyDescent="0.25"/>
    <row r="87" spans="1:17" s="4" customFormat="1" ht="15" x14ac:dyDescent="0.25">
      <c r="A87" s="7"/>
      <c r="B87" s="7" t="s">
        <v>9</v>
      </c>
      <c r="C87" s="7"/>
      <c r="D87" s="7"/>
      <c r="E87" s="7"/>
      <c r="F87" s="7"/>
      <c r="G87" s="7"/>
      <c r="H87" s="7"/>
      <c r="I87" s="7"/>
      <c r="J87" s="7"/>
      <c r="K87" s="7"/>
      <c r="L87" s="7"/>
      <c r="M87" s="7"/>
    </row>
    <row r="88" spans="1:17" s="4" customFormat="1" ht="15" x14ac:dyDescent="0.25"/>
    <row r="89" spans="1:17" s="4" customFormat="1" ht="15" customHeight="1" x14ac:dyDescent="0.25">
      <c r="B89" s="1040" t="s">
        <v>410</v>
      </c>
      <c r="C89" s="1040"/>
      <c r="D89" s="1040"/>
      <c r="E89" s="1040"/>
      <c r="F89" s="1040"/>
      <c r="G89" s="1040"/>
      <c r="H89" s="1040"/>
      <c r="I89" s="1040"/>
      <c r="J89" s="1040"/>
      <c r="K89" s="1040"/>
      <c r="L89" s="1040"/>
      <c r="M89" s="1040"/>
    </row>
    <row r="90" spans="1:17" s="4" customFormat="1" ht="15" x14ac:dyDescent="0.25">
      <c r="B90" s="1040"/>
      <c r="C90" s="1040"/>
      <c r="D90" s="1040"/>
      <c r="E90" s="1040"/>
      <c r="F90" s="1040"/>
      <c r="G90" s="1040"/>
      <c r="H90" s="1040"/>
      <c r="I90" s="1040"/>
      <c r="J90" s="1040"/>
      <c r="K90" s="1040"/>
      <c r="L90" s="1040"/>
      <c r="M90" s="1040"/>
    </row>
    <row r="91" spans="1:17" s="4" customFormat="1" ht="15" x14ac:dyDescent="0.25">
      <c r="B91" s="1040"/>
      <c r="C91" s="1040"/>
      <c r="D91" s="1040"/>
      <c r="E91" s="1040"/>
      <c r="F91" s="1040"/>
      <c r="G91" s="1040"/>
      <c r="H91" s="1040"/>
      <c r="I91" s="1040"/>
      <c r="J91" s="1040"/>
      <c r="K91" s="1040"/>
      <c r="L91" s="1040"/>
      <c r="M91" s="1040"/>
    </row>
    <row r="92" spans="1:17" s="4" customFormat="1" ht="15" x14ac:dyDescent="0.25">
      <c r="B92" s="1"/>
      <c r="C92" s="1"/>
      <c r="D92" s="1"/>
      <c r="E92" s="1"/>
      <c r="F92" s="1"/>
      <c r="G92" s="1"/>
      <c r="H92" s="1"/>
      <c r="I92" s="1"/>
      <c r="J92" s="1"/>
      <c r="K92" s="1"/>
      <c r="L92" s="1"/>
      <c r="M92" s="1"/>
    </row>
    <row r="93" spans="1:17" s="4" customFormat="1" ht="15.5" thickBot="1" x14ac:dyDescent="0.3">
      <c r="B93" s="1019" t="s">
        <v>907</v>
      </c>
      <c r="C93" s="1022"/>
      <c r="D93" s="1022"/>
      <c r="E93" s="202">
        <v>2021</v>
      </c>
      <c r="F93" s="202">
        <v>2022</v>
      </c>
      <c r="G93" s="203">
        <v>2023</v>
      </c>
      <c r="H93" s="1"/>
      <c r="I93" s="1"/>
      <c r="J93" s="1"/>
      <c r="K93" s="1"/>
      <c r="L93" s="1"/>
      <c r="M93" s="1"/>
    </row>
    <row r="94" spans="1:17" s="4" customFormat="1" ht="15.5" thickTop="1" x14ac:dyDescent="0.25">
      <c r="B94" s="747" t="s">
        <v>399</v>
      </c>
      <c r="C94" s="924"/>
      <c r="D94" s="924"/>
      <c r="E94" s="27">
        <v>3828</v>
      </c>
      <c r="F94" s="27">
        <v>2266</v>
      </c>
      <c r="G94" s="28">
        <v>3927</v>
      </c>
      <c r="H94" s="1"/>
      <c r="I94" s="1"/>
      <c r="J94" s="1"/>
      <c r="K94" s="1"/>
      <c r="L94" s="1"/>
      <c r="M94" s="1"/>
    </row>
    <row r="95" spans="1:17" s="4" customFormat="1" ht="15" x14ac:dyDescent="0.25">
      <c r="B95" s="832" t="s">
        <v>498</v>
      </c>
      <c r="C95" s="925"/>
      <c r="D95" s="925"/>
      <c r="E95" s="29">
        <v>169</v>
      </c>
      <c r="F95" s="29">
        <v>67</v>
      </c>
      <c r="G95" s="30">
        <v>300</v>
      </c>
      <c r="H95" s="1"/>
      <c r="I95" s="1"/>
      <c r="J95" s="1"/>
      <c r="K95" s="1"/>
      <c r="L95" s="1"/>
      <c r="M95" s="1"/>
    </row>
    <row r="96" spans="1:17" s="4" customFormat="1" ht="15" customHeight="1" x14ac:dyDescent="0.25">
      <c r="B96" s="768" t="s">
        <v>906</v>
      </c>
      <c r="C96" s="768"/>
      <c r="D96" s="768"/>
      <c r="E96" s="768"/>
      <c r="F96" s="768"/>
      <c r="G96" s="768"/>
      <c r="H96" s="1"/>
      <c r="I96" s="1"/>
      <c r="J96" s="1"/>
      <c r="K96" s="1"/>
      <c r="L96" s="1"/>
      <c r="M96" s="1"/>
    </row>
    <row r="97" spans="1:16" s="4" customFormat="1" ht="15" x14ac:dyDescent="0.25">
      <c r="B97" s="769"/>
      <c r="C97" s="769"/>
      <c r="D97" s="769"/>
      <c r="E97" s="769"/>
      <c r="F97" s="769"/>
      <c r="G97" s="769"/>
      <c r="H97" s="1"/>
      <c r="I97" s="1"/>
      <c r="J97" s="1"/>
      <c r="K97" s="1"/>
      <c r="L97" s="1"/>
      <c r="M97" s="1"/>
    </row>
    <row r="98" spans="1:16" s="4" customFormat="1" ht="15" x14ac:dyDescent="0.25">
      <c r="B98" s="770"/>
      <c r="C98" s="770"/>
      <c r="D98" s="770"/>
      <c r="E98" s="770"/>
      <c r="F98" s="770"/>
      <c r="G98" s="770"/>
      <c r="H98" s="1"/>
      <c r="I98" s="1"/>
      <c r="J98" s="1"/>
      <c r="K98" s="1"/>
      <c r="L98" s="1"/>
      <c r="M98" s="1"/>
    </row>
    <row r="99" spans="1:16" s="4" customFormat="1" ht="15" x14ac:dyDescent="0.25"/>
    <row r="100" spans="1:16" s="4" customFormat="1" ht="15" x14ac:dyDescent="0.25"/>
    <row r="101" spans="1:16" s="4" customFormat="1" ht="15" x14ac:dyDescent="0.25">
      <c r="A101" s="7"/>
      <c r="B101" s="7" t="s">
        <v>19</v>
      </c>
      <c r="C101" s="7"/>
      <c r="D101" s="7"/>
      <c r="E101" s="7"/>
      <c r="F101" s="7"/>
      <c r="G101" s="7"/>
      <c r="H101" s="7"/>
      <c r="I101" s="7"/>
      <c r="J101" s="7"/>
      <c r="K101" s="7"/>
      <c r="L101" s="7"/>
      <c r="M101" s="7"/>
    </row>
    <row r="102" spans="1:16" s="4" customFormat="1" ht="15" x14ac:dyDescent="0.25"/>
    <row r="103" spans="1:16" s="4" customFormat="1" ht="15" customHeight="1" x14ac:dyDescent="0.25">
      <c r="A103" s="1"/>
      <c r="B103" s="984" t="s">
        <v>411</v>
      </c>
      <c r="C103" s="984"/>
      <c r="D103" s="984"/>
      <c r="E103" s="984"/>
      <c r="F103" s="984"/>
      <c r="G103" s="985"/>
      <c r="H103" s="993">
        <v>2021</v>
      </c>
      <c r="I103" s="993"/>
      <c r="J103" s="993" t="s">
        <v>1012</v>
      </c>
      <c r="K103" s="993"/>
      <c r="L103" s="993">
        <v>2023</v>
      </c>
      <c r="M103" s="994"/>
    </row>
    <row r="104" spans="1:16" s="4" customFormat="1" ht="15.5" thickBot="1" x14ac:dyDescent="0.3">
      <c r="A104" s="1"/>
      <c r="B104" s="986"/>
      <c r="C104" s="986"/>
      <c r="D104" s="986"/>
      <c r="E104" s="986"/>
      <c r="F104" s="986"/>
      <c r="G104" s="987"/>
      <c r="H104" s="459" t="s">
        <v>170</v>
      </c>
      <c r="I104" s="460" t="s">
        <v>171</v>
      </c>
      <c r="J104" s="459" t="s">
        <v>170</v>
      </c>
      <c r="K104" s="460" t="s">
        <v>171</v>
      </c>
      <c r="L104" s="459" t="s">
        <v>170</v>
      </c>
      <c r="M104" s="461" t="s">
        <v>171</v>
      </c>
    </row>
    <row r="105" spans="1:16" s="4" customFormat="1" ht="15.5" thickTop="1" x14ac:dyDescent="0.25">
      <c r="A105" s="1"/>
      <c r="B105" s="1029" t="s">
        <v>172</v>
      </c>
      <c r="C105" s="1029"/>
      <c r="D105" s="1029"/>
      <c r="E105" s="1029"/>
      <c r="F105" s="1029"/>
      <c r="G105" s="1029"/>
      <c r="H105" s="1029"/>
      <c r="I105" s="1029"/>
      <c r="J105" s="1029"/>
      <c r="K105" s="1029"/>
      <c r="L105" s="1029"/>
      <c r="M105" s="1029"/>
    </row>
    <row r="106" spans="1:16" s="4" customFormat="1" ht="15" x14ac:dyDescent="0.25">
      <c r="A106" s="1"/>
      <c r="B106" s="829" t="s">
        <v>154</v>
      </c>
      <c r="C106" s="829"/>
      <c r="D106" s="829"/>
      <c r="E106" s="829"/>
      <c r="F106" s="829"/>
      <c r="G106" s="830"/>
      <c r="H106" s="18">
        <v>1404</v>
      </c>
      <c r="I106" s="31">
        <v>874</v>
      </c>
      <c r="J106" s="15">
        <v>986</v>
      </c>
      <c r="K106" s="31">
        <v>1218</v>
      </c>
      <c r="L106" s="18">
        <v>972</v>
      </c>
      <c r="M106" s="32">
        <v>938</v>
      </c>
      <c r="O106" s="495"/>
      <c r="P106" s="495"/>
    </row>
    <row r="107" spans="1:16" s="4" customFormat="1" ht="15" x14ac:dyDescent="0.25">
      <c r="A107" s="1"/>
      <c r="B107" s="831" t="s">
        <v>155</v>
      </c>
      <c r="C107" s="831"/>
      <c r="D107" s="831"/>
      <c r="E107" s="831"/>
      <c r="F107" s="831"/>
      <c r="G107" s="832"/>
      <c r="H107" s="33">
        <v>711</v>
      </c>
      <c r="I107" s="34">
        <v>326</v>
      </c>
      <c r="J107" s="35">
        <v>538</v>
      </c>
      <c r="K107" s="34">
        <v>270</v>
      </c>
      <c r="L107" s="33">
        <v>583</v>
      </c>
      <c r="M107" s="36">
        <v>341</v>
      </c>
      <c r="O107" s="495"/>
      <c r="P107" s="495"/>
    </row>
    <row r="108" spans="1:16" s="4" customFormat="1" ht="15" x14ac:dyDescent="0.25">
      <c r="A108" s="1"/>
      <c r="B108" s="1027" t="s">
        <v>173</v>
      </c>
      <c r="C108" s="1027"/>
      <c r="D108" s="1027"/>
      <c r="E108" s="1027"/>
      <c r="F108" s="1027"/>
      <c r="G108" s="1027"/>
      <c r="H108" s="1027"/>
      <c r="I108" s="1027"/>
      <c r="J108" s="1027"/>
      <c r="K108" s="1027"/>
      <c r="L108" s="1027"/>
      <c r="M108" s="1027"/>
    </row>
    <row r="109" spans="1:16" s="4" customFormat="1" ht="15" x14ac:dyDescent="0.25">
      <c r="A109" s="1"/>
      <c r="B109" s="829" t="s">
        <v>174</v>
      </c>
      <c r="C109" s="829"/>
      <c r="D109" s="829"/>
      <c r="E109" s="829"/>
      <c r="F109" s="829"/>
      <c r="G109" s="830"/>
      <c r="H109" s="18">
        <v>1205</v>
      </c>
      <c r="I109" s="31">
        <v>561</v>
      </c>
      <c r="J109" s="15">
        <v>947</v>
      </c>
      <c r="K109" s="31">
        <v>626</v>
      </c>
      <c r="L109" s="18">
        <v>874</v>
      </c>
      <c r="M109" s="32">
        <v>670</v>
      </c>
      <c r="O109" s="495"/>
      <c r="P109" s="495"/>
    </row>
    <row r="110" spans="1:16" s="4" customFormat="1" ht="15" x14ac:dyDescent="0.25">
      <c r="A110" s="1"/>
      <c r="B110" s="758" t="s">
        <v>176</v>
      </c>
      <c r="C110" s="758"/>
      <c r="D110" s="758"/>
      <c r="E110" s="758"/>
      <c r="F110" s="758"/>
      <c r="G110" s="759"/>
      <c r="H110" s="20">
        <v>849</v>
      </c>
      <c r="I110" s="37">
        <v>576</v>
      </c>
      <c r="J110" s="16">
        <v>525</v>
      </c>
      <c r="K110" s="37">
        <v>785</v>
      </c>
      <c r="L110" s="20">
        <v>618</v>
      </c>
      <c r="M110" s="38">
        <v>558</v>
      </c>
      <c r="O110" s="495"/>
      <c r="P110" s="495"/>
    </row>
    <row r="111" spans="1:16" s="4" customFormat="1" ht="15" x14ac:dyDescent="0.25">
      <c r="A111" s="1"/>
      <c r="B111" s="758" t="s">
        <v>177</v>
      </c>
      <c r="C111" s="758"/>
      <c r="D111" s="758"/>
      <c r="E111" s="758"/>
      <c r="F111" s="758"/>
      <c r="G111" s="759"/>
      <c r="H111" s="20">
        <v>61</v>
      </c>
      <c r="I111" s="37">
        <v>63</v>
      </c>
      <c r="J111" s="16">
        <v>52</v>
      </c>
      <c r="K111" s="37">
        <v>77</v>
      </c>
      <c r="L111" s="20">
        <v>63</v>
      </c>
      <c r="M111" s="38">
        <v>51</v>
      </c>
      <c r="O111" s="495"/>
      <c r="P111" s="495"/>
    </row>
    <row r="112" spans="1:16" s="4" customFormat="1" ht="15" x14ac:dyDescent="0.25">
      <c r="A112" s="1"/>
      <c r="B112" s="764" t="s">
        <v>156</v>
      </c>
      <c r="C112" s="764"/>
      <c r="D112" s="764"/>
      <c r="E112" s="764"/>
      <c r="F112" s="764"/>
      <c r="G112" s="765"/>
      <c r="H112" s="59">
        <v>2115</v>
      </c>
      <c r="I112" s="60">
        <v>1200</v>
      </c>
      <c r="J112" s="59">
        <v>1524</v>
      </c>
      <c r="K112" s="60">
        <v>1488</v>
      </c>
      <c r="L112" s="59">
        <v>1555</v>
      </c>
      <c r="M112" s="207">
        <v>1279</v>
      </c>
      <c r="O112" s="495"/>
      <c r="P112" s="495"/>
    </row>
    <row r="113" spans="1:16" s="4" customFormat="1" ht="15" x14ac:dyDescent="0.25">
      <c r="A113" s="1"/>
      <c r="B113" s="768" t="s">
        <v>1077</v>
      </c>
      <c r="C113" s="768"/>
      <c r="D113" s="768"/>
      <c r="E113" s="768"/>
      <c r="F113" s="768"/>
      <c r="G113" s="768"/>
      <c r="H113" s="768"/>
      <c r="I113" s="768"/>
      <c r="J113" s="768"/>
      <c r="K113" s="768"/>
      <c r="L113" s="768"/>
      <c r="M113" s="768"/>
    </row>
    <row r="114" spans="1:16" s="4" customFormat="1" ht="15" hidden="1" x14ac:dyDescent="0.25">
      <c r="A114" s="1"/>
      <c r="B114" s="769"/>
      <c r="C114" s="769"/>
      <c r="D114" s="769"/>
      <c r="E114" s="769"/>
      <c r="F114" s="769"/>
      <c r="G114" s="769"/>
      <c r="H114" s="769"/>
      <c r="I114" s="769"/>
      <c r="J114" s="769"/>
      <c r="K114" s="769"/>
      <c r="L114" s="769"/>
      <c r="M114" s="769"/>
    </row>
    <row r="115" spans="1:16" s="4" customFormat="1" ht="15" x14ac:dyDescent="0.25">
      <c r="A115" s="1"/>
      <c r="B115" s="770"/>
      <c r="C115" s="770"/>
      <c r="D115" s="770"/>
      <c r="E115" s="770"/>
      <c r="F115" s="770"/>
      <c r="G115" s="770"/>
      <c r="H115" s="770"/>
      <c r="I115" s="770"/>
      <c r="J115" s="770"/>
      <c r="K115" s="770"/>
      <c r="L115" s="770"/>
      <c r="M115" s="770"/>
    </row>
    <row r="116" spans="1:16" s="4" customFormat="1" ht="15" x14ac:dyDescent="0.25">
      <c r="A116" s="1"/>
      <c r="B116" s="1"/>
      <c r="C116" s="1"/>
      <c r="D116" s="1"/>
      <c r="E116" s="1"/>
      <c r="F116" s="1"/>
      <c r="G116" s="1"/>
      <c r="H116" s="1"/>
      <c r="I116" s="1"/>
      <c r="J116" s="1"/>
      <c r="K116" s="1"/>
      <c r="L116" s="1"/>
      <c r="M116" s="1"/>
    </row>
    <row r="117" spans="1:16" s="4" customFormat="1" ht="15" customHeight="1" x14ac:dyDescent="0.25">
      <c r="A117" s="1"/>
      <c r="B117" s="984" t="s">
        <v>412</v>
      </c>
      <c r="C117" s="984"/>
      <c r="D117" s="984"/>
      <c r="E117" s="984"/>
      <c r="F117" s="984"/>
      <c r="G117" s="985"/>
      <c r="H117" s="993">
        <v>2021</v>
      </c>
      <c r="I117" s="993"/>
      <c r="J117" s="993" t="s">
        <v>1012</v>
      </c>
      <c r="K117" s="993"/>
      <c r="L117" s="993">
        <v>2023</v>
      </c>
      <c r="M117" s="994"/>
    </row>
    <row r="118" spans="1:16" s="4" customFormat="1" ht="25" thickBot="1" x14ac:dyDescent="0.3">
      <c r="A118" s="1"/>
      <c r="B118" s="986"/>
      <c r="C118" s="986"/>
      <c r="D118" s="986"/>
      <c r="E118" s="986"/>
      <c r="F118" s="986"/>
      <c r="G118" s="987"/>
      <c r="H118" s="462" t="s">
        <v>1015</v>
      </c>
      <c r="I118" s="463" t="s">
        <v>1014</v>
      </c>
      <c r="J118" s="462" t="s">
        <v>1015</v>
      </c>
      <c r="K118" s="463" t="s">
        <v>1014</v>
      </c>
      <c r="L118" s="462" t="s">
        <v>1015</v>
      </c>
      <c r="M118" s="464" t="s">
        <v>1014</v>
      </c>
    </row>
    <row r="119" spans="1:16" s="4" customFormat="1" ht="15.5" thickTop="1" x14ac:dyDescent="0.25">
      <c r="A119" s="1"/>
      <c r="B119" s="1029" t="s">
        <v>172</v>
      </c>
      <c r="C119" s="1029"/>
      <c r="D119" s="1029"/>
      <c r="E119" s="1029"/>
      <c r="F119" s="1029"/>
      <c r="G119" s="1029"/>
      <c r="H119" s="1029"/>
      <c r="I119" s="1029"/>
      <c r="J119" s="1029"/>
      <c r="K119" s="1029"/>
      <c r="L119" s="1029"/>
      <c r="M119" s="1029"/>
    </row>
    <row r="120" spans="1:16" s="4" customFormat="1" ht="15" x14ac:dyDescent="0.25">
      <c r="A120" s="1"/>
      <c r="B120" s="758" t="s">
        <v>154</v>
      </c>
      <c r="C120" s="758"/>
      <c r="D120" s="758"/>
      <c r="E120" s="758"/>
      <c r="F120" s="758"/>
      <c r="G120" s="759"/>
      <c r="H120" s="39">
        <v>0.23300000000000001</v>
      </c>
      <c r="I120" s="40">
        <v>0.14399999999999999</v>
      </c>
      <c r="J120" s="41">
        <v>0.16400000000000001</v>
      </c>
      <c r="K120" s="40">
        <v>0.20300000000000001</v>
      </c>
      <c r="L120" s="39">
        <v>0.16429108081751245</v>
      </c>
      <c r="M120" s="42">
        <v>0.15916915463814535</v>
      </c>
      <c r="O120" s="495"/>
      <c r="P120" s="495"/>
    </row>
    <row r="121" spans="1:16" s="4" customFormat="1" ht="15" x14ac:dyDescent="0.25">
      <c r="A121" s="1"/>
      <c r="B121" s="758" t="s">
        <v>155</v>
      </c>
      <c r="C121" s="758"/>
      <c r="D121" s="758"/>
      <c r="E121" s="758"/>
      <c r="F121" s="758"/>
      <c r="G121" s="759"/>
      <c r="H121" s="43">
        <v>0.56599999999999995</v>
      </c>
      <c r="I121" s="44">
        <v>0.249</v>
      </c>
      <c r="J121" s="45">
        <v>0.36099999999999999</v>
      </c>
      <c r="K121" s="44">
        <v>0.186</v>
      </c>
      <c r="L121" s="43">
        <v>0.34778562222600051</v>
      </c>
      <c r="M121" s="46">
        <v>0.21383792114897765</v>
      </c>
      <c r="O121" s="495"/>
      <c r="P121" s="495"/>
    </row>
    <row r="122" spans="1:16" s="4" customFormat="1" ht="15" x14ac:dyDescent="0.25">
      <c r="A122" s="1"/>
      <c r="B122" s="1027" t="s">
        <v>173</v>
      </c>
      <c r="C122" s="1027"/>
      <c r="D122" s="1027"/>
      <c r="E122" s="1027"/>
      <c r="F122" s="1027"/>
      <c r="G122" s="1027"/>
      <c r="H122" s="1027"/>
      <c r="I122" s="1027"/>
      <c r="J122" s="1027"/>
      <c r="K122" s="1027"/>
      <c r="L122" s="1027"/>
      <c r="M122" s="1027"/>
    </row>
    <row r="123" spans="1:16" s="4" customFormat="1" ht="15" x14ac:dyDescent="0.25">
      <c r="A123" s="1"/>
      <c r="B123" s="758" t="s">
        <v>174</v>
      </c>
      <c r="C123" s="758"/>
      <c r="D123" s="758"/>
      <c r="E123" s="758"/>
      <c r="F123" s="758"/>
      <c r="G123" s="759"/>
      <c r="H123" s="53">
        <v>0.51600000000000001</v>
      </c>
      <c r="I123" s="54">
        <v>0.23799999999999999</v>
      </c>
      <c r="J123" s="41">
        <v>0.39300000000000002</v>
      </c>
      <c r="K123" s="40">
        <v>0.26300000000000001</v>
      </c>
      <c r="L123" s="39">
        <v>0.36865243101535555</v>
      </c>
      <c r="M123" s="42">
        <v>0.28841761361650498</v>
      </c>
      <c r="O123" s="495"/>
      <c r="P123" s="495"/>
    </row>
    <row r="124" spans="1:16" s="4" customFormat="1" ht="15" x14ac:dyDescent="0.25">
      <c r="A124" s="1"/>
      <c r="B124" s="758" t="s">
        <v>176</v>
      </c>
      <c r="C124" s="758"/>
      <c r="D124" s="758"/>
      <c r="E124" s="758"/>
      <c r="F124" s="758"/>
      <c r="G124" s="759"/>
      <c r="H124" s="55">
        <v>0.19900000000000001</v>
      </c>
      <c r="I124" s="56">
        <v>0.13400000000000001</v>
      </c>
      <c r="J124" s="49">
        <v>0.122</v>
      </c>
      <c r="K124" s="48">
        <v>0.182</v>
      </c>
      <c r="L124" s="47">
        <v>0.1409455694206711</v>
      </c>
      <c r="M124" s="50">
        <v>0.12867086883221249</v>
      </c>
      <c r="O124" s="495"/>
      <c r="P124" s="495"/>
    </row>
    <row r="125" spans="1:16" s="4" customFormat="1" ht="15" x14ac:dyDescent="0.25">
      <c r="A125" s="1"/>
      <c r="B125" s="758" t="s">
        <v>177</v>
      </c>
      <c r="C125" s="758"/>
      <c r="D125" s="758"/>
      <c r="E125" s="758"/>
      <c r="F125" s="758"/>
      <c r="G125" s="759"/>
      <c r="H125" s="55">
        <v>8.8999999999999996E-2</v>
      </c>
      <c r="I125" s="56">
        <v>0.09</v>
      </c>
      <c r="J125" s="49">
        <v>6.8000000000000005E-2</v>
      </c>
      <c r="K125" s="48">
        <v>0.10199999999999999</v>
      </c>
      <c r="L125" s="47">
        <v>7.4594555863806367E-2</v>
      </c>
      <c r="M125" s="50">
        <v>6.0838138609528379E-2</v>
      </c>
      <c r="O125" s="495"/>
      <c r="P125" s="495"/>
    </row>
    <row r="126" spans="1:16" s="4" customFormat="1" ht="15" x14ac:dyDescent="0.25">
      <c r="A126" s="1"/>
      <c r="B126" s="788" t="s">
        <v>156</v>
      </c>
      <c r="C126" s="788"/>
      <c r="D126" s="788"/>
      <c r="E126" s="788"/>
      <c r="F126" s="788"/>
      <c r="G126" s="789"/>
      <c r="H126" s="61">
        <v>0.29099999999999998</v>
      </c>
      <c r="I126" s="62">
        <v>0.16300000000000001</v>
      </c>
      <c r="J126" s="61">
        <v>0.20300000000000001</v>
      </c>
      <c r="K126" s="62">
        <v>0.19900000000000001</v>
      </c>
      <c r="L126" s="61">
        <v>0.20501517423083798</v>
      </c>
      <c r="M126" s="210">
        <v>0.17036461790202598</v>
      </c>
      <c r="O126" s="495"/>
      <c r="P126" s="495"/>
    </row>
    <row r="127" spans="1:16" s="4" customFormat="1" ht="15" customHeight="1" x14ac:dyDescent="0.25">
      <c r="A127" s="1"/>
      <c r="B127" s="768" t="s">
        <v>1013</v>
      </c>
      <c r="C127" s="768"/>
      <c r="D127" s="768"/>
      <c r="E127" s="768"/>
      <c r="F127" s="768"/>
      <c r="G127" s="768"/>
      <c r="H127" s="768"/>
      <c r="I127" s="768"/>
      <c r="J127" s="768"/>
      <c r="K127" s="768"/>
      <c r="L127" s="768"/>
      <c r="M127" s="768"/>
    </row>
    <row r="128" spans="1:16" s="4" customFormat="1" ht="15" customHeight="1" x14ac:dyDescent="0.25">
      <c r="A128" s="1"/>
      <c r="B128" s="769"/>
      <c r="C128" s="769"/>
      <c r="D128" s="769"/>
      <c r="E128" s="769"/>
      <c r="F128" s="769"/>
      <c r="G128" s="769"/>
      <c r="H128" s="769"/>
      <c r="I128" s="769"/>
      <c r="J128" s="769"/>
      <c r="K128" s="769"/>
      <c r="L128" s="769"/>
      <c r="M128" s="769"/>
    </row>
    <row r="129" spans="1:16" s="4" customFormat="1" ht="15" x14ac:dyDescent="0.25">
      <c r="A129" s="1"/>
      <c r="B129" s="769"/>
      <c r="C129" s="769"/>
      <c r="D129" s="769"/>
      <c r="E129" s="769"/>
      <c r="F129" s="769"/>
      <c r="G129" s="769"/>
      <c r="H129" s="769"/>
      <c r="I129" s="769"/>
      <c r="J129" s="769"/>
      <c r="K129" s="769"/>
      <c r="L129" s="769"/>
      <c r="M129" s="769"/>
    </row>
    <row r="130" spans="1:16" s="4" customFormat="1" ht="15" x14ac:dyDescent="0.25">
      <c r="A130" s="1"/>
      <c r="B130" s="770"/>
      <c r="C130" s="770"/>
      <c r="D130" s="770"/>
      <c r="E130" s="770"/>
      <c r="F130" s="770"/>
      <c r="G130" s="770"/>
      <c r="H130" s="770"/>
      <c r="I130" s="770"/>
      <c r="J130" s="770"/>
      <c r="K130" s="770"/>
      <c r="L130" s="770"/>
      <c r="M130" s="770"/>
    </row>
    <row r="131" spans="1:16" s="4" customFormat="1" ht="15" x14ac:dyDescent="0.25">
      <c r="A131" s="1"/>
      <c r="B131" s="1"/>
      <c r="C131" s="1"/>
      <c r="D131" s="1"/>
      <c r="E131" s="1"/>
      <c r="F131" s="1"/>
      <c r="G131" s="1"/>
      <c r="H131" s="1"/>
      <c r="I131" s="1"/>
      <c r="J131" s="1"/>
      <c r="K131" s="1"/>
      <c r="L131" s="1"/>
      <c r="M131" s="1"/>
    </row>
    <row r="132" spans="1:16" s="4" customFormat="1" ht="15" customHeight="1" x14ac:dyDescent="0.25">
      <c r="A132" s="1"/>
      <c r="B132" s="984" t="s">
        <v>414</v>
      </c>
      <c r="C132" s="984"/>
      <c r="D132" s="984"/>
      <c r="E132" s="984"/>
      <c r="F132" s="984"/>
      <c r="G132" s="985"/>
      <c r="H132" s="993">
        <v>2021</v>
      </c>
      <c r="I132" s="993"/>
      <c r="J132" s="993" t="s">
        <v>1012</v>
      </c>
      <c r="K132" s="993"/>
      <c r="L132" s="993">
        <v>2023</v>
      </c>
      <c r="M132" s="994"/>
    </row>
    <row r="133" spans="1:16" s="4" customFormat="1" ht="15.5" thickBot="1" x14ac:dyDescent="0.3">
      <c r="A133" s="1"/>
      <c r="B133" s="986"/>
      <c r="C133" s="986"/>
      <c r="D133" s="986"/>
      <c r="E133" s="986"/>
      <c r="F133" s="986"/>
      <c r="G133" s="987"/>
      <c r="H133" s="459" t="s">
        <v>170</v>
      </c>
      <c r="I133" s="460" t="s">
        <v>171</v>
      </c>
      <c r="J133" s="459" t="s">
        <v>170</v>
      </c>
      <c r="K133" s="460" t="s">
        <v>171</v>
      </c>
      <c r="L133" s="459" t="s">
        <v>170</v>
      </c>
      <c r="M133" s="461" t="s">
        <v>171</v>
      </c>
    </row>
    <row r="134" spans="1:16" s="4" customFormat="1" ht="15.5" thickTop="1" x14ac:dyDescent="0.25">
      <c r="A134" s="1"/>
      <c r="B134" s="1029" t="s">
        <v>172</v>
      </c>
      <c r="C134" s="1029"/>
      <c r="D134" s="1029"/>
      <c r="E134" s="1029"/>
      <c r="F134" s="1029"/>
      <c r="G134" s="1029"/>
      <c r="H134" s="1029"/>
      <c r="I134" s="1029"/>
      <c r="J134" s="1029"/>
      <c r="K134" s="1029"/>
      <c r="L134" s="1029"/>
      <c r="M134" s="1029"/>
    </row>
    <row r="135" spans="1:16" s="4" customFormat="1" ht="15" x14ac:dyDescent="0.25">
      <c r="A135" s="1"/>
      <c r="B135" s="758" t="s">
        <v>154</v>
      </c>
      <c r="C135" s="758"/>
      <c r="D135" s="758"/>
      <c r="E135" s="758"/>
      <c r="F135" s="758"/>
      <c r="G135" s="759"/>
      <c r="H135" s="18">
        <v>93</v>
      </c>
      <c r="I135" s="31">
        <v>109</v>
      </c>
      <c r="J135" s="15">
        <v>178</v>
      </c>
      <c r="K135" s="31">
        <v>129</v>
      </c>
      <c r="L135" s="18">
        <v>184</v>
      </c>
      <c r="M135" s="32">
        <v>173</v>
      </c>
      <c r="O135" s="495"/>
      <c r="P135" s="495"/>
    </row>
    <row r="136" spans="1:16" s="4" customFormat="1" ht="15" x14ac:dyDescent="0.25">
      <c r="A136" s="1"/>
      <c r="B136" s="758" t="s">
        <v>155</v>
      </c>
      <c r="C136" s="758"/>
      <c r="D136" s="758"/>
      <c r="E136" s="758"/>
      <c r="F136" s="758"/>
      <c r="G136" s="759"/>
      <c r="H136" s="33">
        <v>38</v>
      </c>
      <c r="I136" s="34">
        <v>33</v>
      </c>
      <c r="J136" s="35">
        <v>86</v>
      </c>
      <c r="K136" s="34">
        <v>38</v>
      </c>
      <c r="L136" s="33">
        <v>60</v>
      </c>
      <c r="M136" s="36">
        <v>39</v>
      </c>
      <c r="O136" s="495"/>
      <c r="P136" s="495"/>
    </row>
    <row r="137" spans="1:16" s="4" customFormat="1" ht="15" x14ac:dyDescent="0.25">
      <c r="A137" s="1"/>
      <c r="B137" s="1027" t="s">
        <v>173</v>
      </c>
      <c r="C137" s="1027"/>
      <c r="D137" s="1027"/>
      <c r="E137" s="1027"/>
      <c r="F137" s="1027"/>
      <c r="G137" s="1027"/>
      <c r="H137" s="1027"/>
      <c r="I137" s="1027"/>
      <c r="J137" s="1027"/>
      <c r="K137" s="1027"/>
      <c r="L137" s="1027"/>
      <c r="M137" s="1027"/>
    </row>
    <row r="138" spans="1:16" s="4" customFormat="1" ht="15" x14ac:dyDescent="0.25">
      <c r="A138" s="1"/>
      <c r="B138" s="758" t="s">
        <v>174</v>
      </c>
      <c r="C138" s="758"/>
      <c r="D138" s="758"/>
      <c r="E138" s="758"/>
      <c r="F138" s="758"/>
      <c r="G138" s="759"/>
      <c r="H138" s="18">
        <v>80</v>
      </c>
      <c r="I138" s="31">
        <v>65</v>
      </c>
      <c r="J138" s="15">
        <v>140</v>
      </c>
      <c r="K138" s="31">
        <v>79</v>
      </c>
      <c r="L138" s="18">
        <v>130</v>
      </c>
      <c r="M138" s="32">
        <v>101</v>
      </c>
      <c r="O138" s="495"/>
      <c r="P138" s="495"/>
    </row>
    <row r="139" spans="1:16" s="4" customFormat="1" ht="15" x14ac:dyDescent="0.25">
      <c r="A139" s="1"/>
      <c r="B139" s="758" t="s">
        <v>176</v>
      </c>
      <c r="C139" s="758"/>
      <c r="D139" s="758"/>
      <c r="E139" s="758"/>
      <c r="F139" s="758"/>
      <c r="G139" s="759"/>
      <c r="H139" s="20">
        <v>45</v>
      </c>
      <c r="I139" s="37">
        <v>69</v>
      </c>
      <c r="J139" s="16">
        <v>120</v>
      </c>
      <c r="K139" s="37">
        <v>75</v>
      </c>
      <c r="L139" s="20">
        <v>109</v>
      </c>
      <c r="M139" s="38">
        <v>103</v>
      </c>
      <c r="O139" s="495"/>
      <c r="P139" s="495"/>
    </row>
    <row r="140" spans="1:16" s="4" customFormat="1" ht="15" x14ac:dyDescent="0.25">
      <c r="A140" s="1"/>
      <c r="B140" s="758" t="s">
        <v>177</v>
      </c>
      <c r="C140" s="758"/>
      <c r="D140" s="758"/>
      <c r="E140" s="758"/>
      <c r="F140" s="758"/>
      <c r="G140" s="759"/>
      <c r="H140" s="20">
        <v>6</v>
      </c>
      <c r="I140" s="37">
        <v>8</v>
      </c>
      <c r="J140" s="16">
        <v>4</v>
      </c>
      <c r="K140" s="37">
        <v>13</v>
      </c>
      <c r="L140" s="20">
        <v>5</v>
      </c>
      <c r="M140" s="38">
        <v>8</v>
      </c>
      <c r="O140" s="495"/>
      <c r="P140" s="495"/>
    </row>
    <row r="141" spans="1:16" s="4" customFormat="1" ht="15" x14ac:dyDescent="0.25">
      <c r="A141" s="1"/>
      <c r="B141" s="1027" t="s">
        <v>175</v>
      </c>
      <c r="C141" s="1027"/>
      <c r="D141" s="1027"/>
      <c r="E141" s="1027"/>
      <c r="F141" s="1027"/>
      <c r="G141" s="1027"/>
      <c r="H141" s="1027"/>
      <c r="I141" s="1027"/>
      <c r="J141" s="1027"/>
      <c r="K141" s="1027"/>
      <c r="L141" s="1027"/>
      <c r="M141" s="1027"/>
    </row>
    <row r="142" spans="1:16" s="4" customFormat="1" ht="15" x14ac:dyDescent="0.25">
      <c r="A142" s="1"/>
      <c r="B142" s="758" t="s">
        <v>408</v>
      </c>
      <c r="C142" s="758"/>
      <c r="D142" s="758"/>
      <c r="E142" s="758"/>
      <c r="F142" s="758"/>
      <c r="G142" s="759"/>
      <c r="H142" s="18">
        <v>76</v>
      </c>
      <c r="I142" s="31">
        <v>81</v>
      </c>
      <c r="J142" s="18">
        <v>196</v>
      </c>
      <c r="K142" s="31">
        <v>110</v>
      </c>
      <c r="L142" s="18">
        <v>192</v>
      </c>
      <c r="M142" s="32">
        <v>151</v>
      </c>
      <c r="O142" s="495"/>
      <c r="P142" s="495"/>
    </row>
    <row r="143" spans="1:16" s="4" customFormat="1" ht="15" x14ac:dyDescent="0.25">
      <c r="A143" s="1"/>
      <c r="B143" s="758" t="s">
        <v>159</v>
      </c>
      <c r="C143" s="758"/>
      <c r="D143" s="758"/>
      <c r="E143" s="758"/>
      <c r="F143" s="758"/>
      <c r="G143" s="759"/>
      <c r="H143" s="20">
        <v>55</v>
      </c>
      <c r="I143" s="37">
        <v>61</v>
      </c>
      <c r="J143" s="20">
        <v>68</v>
      </c>
      <c r="K143" s="37">
        <v>57</v>
      </c>
      <c r="L143" s="20">
        <v>52</v>
      </c>
      <c r="M143" s="38">
        <v>61</v>
      </c>
      <c r="O143" s="495"/>
      <c r="P143" s="495"/>
    </row>
    <row r="144" spans="1:16" s="4" customFormat="1" ht="15" x14ac:dyDescent="0.25">
      <c r="A144" s="1"/>
      <c r="B144" s="788" t="s">
        <v>156</v>
      </c>
      <c r="C144" s="788"/>
      <c r="D144" s="788"/>
      <c r="E144" s="788"/>
      <c r="F144" s="788"/>
      <c r="G144" s="789"/>
      <c r="H144" s="211">
        <v>131</v>
      </c>
      <c r="I144" s="21">
        <v>142</v>
      </c>
      <c r="J144" s="211">
        <v>264</v>
      </c>
      <c r="K144" s="21">
        <v>167</v>
      </c>
      <c r="L144" s="22">
        <v>244</v>
      </c>
      <c r="M144" s="14">
        <v>212</v>
      </c>
      <c r="O144" s="495"/>
      <c r="P144" s="495"/>
    </row>
    <row r="145" spans="1:16" s="4" customFormat="1" ht="15" customHeight="1" x14ac:dyDescent="0.25">
      <c r="A145" s="1"/>
      <c r="B145" s="768" t="s">
        <v>1027</v>
      </c>
      <c r="C145" s="768"/>
      <c r="D145" s="768"/>
      <c r="E145" s="768"/>
      <c r="F145" s="768"/>
      <c r="G145" s="768"/>
      <c r="H145" s="768"/>
      <c r="I145" s="768"/>
      <c r="J145" s="768"/>
      <c r="K145" s="768"/>
      <c r="L145" s="768"/>
      <c r="M145" s="768"/>
    </row>
    <row r="146" spans="1:16" s="4" customFormat="1" ht="15" x14ac:dyDescent="0.25">
      <c r="A146" s="1"/>
      <c r="B146" s="770"/>
      <c r="C146" s="770"/>
      <c r="D146" s="770"/>
      <c r="E146" s="770"/>
      <c r="F146" s="770"/>
      <c r="G146" s="770"/>
      <c r="H146" s="770"/>
      <c r="I146" s="770"/>
      <c r="J146" s="770"/>
      <c r="K146" s="770"/>
      <c r="L146" s="770"/>
      <c r="M146" s="770"/>
    </row>
    <row r="147" spans="1:16" s="4" customFormat="1" ht="15" x14ac:dyDescent="0.25">
      <c r="A147" s="1"/>
      <c r="B147" s="1"/>
      <c r="C147" s="1"/>
      <c r="D147" s="1"/>
      <c r="E147" s="1"/>
      <c r="F147" s="1"/>
      <c r="G147" s="1"/>
      <c r="H147" s="1"/>
      <c r="I147" s="1"/>
      <c r="J147" s="1"/>
      <c r="K147" s="1"/>
      <c r="L147" s="1"/>
      <c r="M147" s="1"/>
    </row>
    <row r="148" spans="1:16" s="4" customFormat="1" ht="15" x14ac:dyDescent="0.25">
      <c r="A148" s="1"/>
      <c r="B148" s="984" t="s">
        <v>1078</v>
      </c>
      <c r="C148" s="984"/>
      <c r="D148" s="984"/>
      <c r="E148" s="984"/>
      <c r="F148" s="984"/>
      <c r="G148" s="985"/>
      <c r="H148" s="994">
        <v>2021</v>
      </c>
      <c r="I148" s="1017"/>
      <c r="J148" s="994">
        <v>2022</v>
      </c>
      <c r="K148" s="1017"/>
      <c r="L148" s="994">
        <v>2023</v>
      </c>
      <c r="M148" s="1000"/>
    </row>
    <row r="149" spans="1:16" s="4" customFormat="1" ht="25" thickBot="1" x14ac:dyDescent="0.3">
      <c r="A149" s="1"/>
      <c r="B149" s="986"/>
      <c r="C149" s="986"/>
      <c r="D149" s="986"/>
      <c r="E149" s="986"/>
      <c r="F149" s="986"/>
      <c r="G149" s="987"/>
      <c r="H149" s="462" t="s">
        <v>707</v>
      </c>
      <c r="I149" s="463" t="s">
        <v>708</v>
      </c>
      <c r="J149" s="462" t="s">
        <v>707</v>
      </c>
      <c r="K149" s="463" t="s">
        <v>708</v>
      </c>
      <c r="L149" s="462" t="s">
        <v>707</v>
      </c>
      <c r="M149" s="464" t="s">
        <v>708</v>
      </c>
    </row>
    <row r="150" spans="1:16" s="4" customFormat="1" ht="15" customHeight="1" thickTop="1" x14ac:dyDescent="0.25">
      <c r="A150" s="1"/>
      <c r="B150" s="1029" t="s">
        <v>172</v>
      </c>
      <c r="C150" s="1029"/>
      <c r="D150" s="1029"/>
      <c r="E150" s="1029"/>
      <c r="F150" s="1029"/>
      <c r="G150" s="1029"/>
      <c r="H150" s="1029"/>
      <c r="I150" s="1029"/>
      <c r="J150" s="1029"/>
      <c r="K150" s="1029"/>
      <c r="L150" s="1029"/>
      <c r="M150" s="1029"/>
    </row>
    <row r="151" spans="1:16" s="4" customFormat="1" ht="15" customHeight="1" x14ac:dyDescent="0.25">
      <c r="A151" s="1"/>
      <c r="B151" s="758" t="s">
        <v>154</v>
      </c>
      <c r="C151" s="758"/>
      <c r="D151" s="758"/>
      <c r="E151" s="758"/>
      <c r="F151" s="758"/>
      <c r="G151" s="759"/>
      <c r="H151" s="39">
        <v>0.224</v>
      </c>
      <c r="I151" s="40">
        <v>0.26400000000000001</v>
      </c>
      <c r="J151" s="41">
        <v>0.40400000000000003</v>
      </c>
      <c r="K151" s="40">
        <v>0.29299999999999998</v>
      </c>
      <c r="L151" s="39">
        <v>0.3721949098008574</v>
      </c>
      <c r="M151" s="42">
        <v>0.35183218504521696</v>
      </c>
      <c r="O151" s="495"/>
      <c r="P151" s="495"/>
    </row>
    <row r="152" spans="1:16" s="4" customFormat="1" ht="15" customHeight="1" x14ac:dyDescent="0.25">
      <c r="A152" s="1"/>
      <c r="B152" s="758" t="s">
        <v>155</v>
      </c>
      <c r="C152" s="758"/>
      <c r="D152" s="758"/>
      <c r="E152" s="758"/>
      <c r="F152" s="758"/>
      <c r="G152" s="759"/>
      <c r="H152" s="43">
        <v>0.57099999999999995</v>
      </c>
      <c r="I152" s="44">
        <v>0.52600000000000002</v>
      </c>
      <c r="J152" s="45">
        <v>0.97299999999999998</v>
      </c>
      <c r="K152" s="44">
        <v>0.40500000000000003</v>
      </c>
      <c r="L152" s="43">
        <v>0.49641203685794377</v>
      </c>
      <c r="M152" s="46">
        <v>0.32347566558574747</v>
      </c>
      <c r="O152" s="495"/>
      <c r="P152" s="495"/>
    </row>
    <row r="153" spans="1:16" s="4" customFormat="1" ht="15" customHeight="1" x14ac:dyDescent="0.25">
      <c r="A153" s="1"/>
      <c r="B153" s="1027" t="s">
        <v>173</v>
      </c>
      <c r="C153" s="1027"/>
      <c r="D153" s="1027"/>
      <c r="E153" s="1027"/>
      <c r="F153" s="1027"/>
      <c r="G153" s="1027"/>
      <c r="H153" s="1027"/>
      <c r="I153" s="1027"/>
      <c r="J153" s="1027"/>
      <c r="K153" s="1027"/>
      <c r="L153" s="1027"/>
      <c r="M153" s="1027"/>
    </row>
    <row r="154" spans="1:16" s="4" customFormat="1" ht="15" customHeight="1" x14ac:dyDescent="0.25">
      <c r="A154" s="1"/>
      <c r="B154" s="758" t="s">
        <v>174</v>
      </c>
      <c r="C154" s="758"/>
      <c r="D154" s="758"/>
      <c r="E154" s="758"/>
      <c r="F154" s="758"/>
      <c r="G154" s="759"/>
      <c r="H154" s="53">
        <v>0.57499999999999996</v>
      </c>
      <c r="I154" s="54">
        <v>0.48599999999999999</v>
      </c>
      <c r="J154" s="41">
        <v>0.86899999999999999</v>
      </c>
      <c r="K154" s="40">
        <v>0.47699999999999998</v>
      </c>
      <c r="L154" s="39">
        <v>0.66648290255539067</v>
      </c>
      <c r="M154" s="42">
        <v>0.52911255854406725</v>
      </c>
      <c r="O154" s="495"/>
      <c r="P154" s="495"/>
    </row>
    <row r="155" spans="1:16" s="4" customFormat="1" ht="15" customHeight="1" x14ac:dyDescent="0.25">
      <c r="A155" s="1"/>
      <c r="B155" s="758" t="s">
        <v>176</v>
      </c>
      <c r="C155" s="758"/>
      <c r="D155" s="758"/>
      <c r="E155" s="758"/>
      <c r="F155" s="758"/>
      <c r="G155" s="759"/>
      <c r="H155" s="55">
        <v>0.17199999999999999</v>
      </c>
      <c r="I155" s="56">
        <v>0.26400000000000001</v>
      </c>
      <c r="J155" s="49">
        <v>0.41399999999999998</v>
      </c>
      <c r="K155" s="48">
        <v>0.26200000000000001</v>
      </c>
      <c r="L155" s="47">
        <v>0.32189957693679494</v>
      </c>
      <c r="M155" s="50">
        <v>0.30762507026982017</v>
      </c>
      <c r="O155" s="495"/>
      <c r="P155" s="495"/>
    </row>
    <row r="156" spans="1:16" s="4" customFormat="1" ht="15" x14ac:dyDescent="0.25">
      <c r="A156" s="1"/>
      <c r="B156" s="758" t="s">
        <v>177</v>
      </c>
      <c r="C156" s="758"/>
      <c r="D156" s="758"/>
      <c r="E156" s="758"/>
      <c r="F156" s="758"/>
      <c r="G156" s="759"/>
      <c r="H156" s="55">
        <v>7.3999999999999996E-2</v>
      </c>
      <c r="I156" s="56">
        <v>0.10100000000000001</v>
      </c>
      <c r="J156" s="49">
        <v>0.05</v>
      </c>
      <c r="K156" s="48">
        <v>0.16400000000000001</v>
      </c>
      <c r="L156" s="47">
        <v>5.7936832670875224E-2</v>
      </c>
      <c r="M156" s="50">
        <v>9.5742827489065166E-2</v>
      </c>
      <c r="O156" s="495"/>
      <c r="P156" s="495"/>
    </row>
    <row r="157" spans="1:16" s="4" customFormat="1" ht="15" x14ac:dyDescent="0.25">
      <c r="A157" s="1"/>
      <c r="B157" s="1027" t="s">
        <v>175</v>
      </c>
      <c r="C157" s="1027"/>
      <c r="D157" s="1027"/>
      <c r="E157" s="1027"/>
      <c r="F157" s="1027"/>
      <c r="G157" s="1027"/>
      <c r="H157" s="1027"/>
      <c r="I157" s="1027"/>
      <c r="J157" s="1027"/>
      <c r="K157" s="1027"/>
      <c r="L157" s="1027"/>
      <c r="M157" s="1027"/>
    </row>
    <row r="158" spans="1:16" s="4" customFormat="1" ht="15" x14ac:dyDescent="0.25">
      <c r="A158" s="1"/>
      <c r="B158" s="758" t="s">
        <v>408</v>
      </c>
      <c r="C158" s="758"/>
      <c r="D158" s="758"/>
      <c r="E158" s="758"/>
      <c r="F158" s="758"/>
      <c r="G158" s="759"/>
      <c r="H158" s="90">
        <v>0.26600000000000001</v>
      </c>
      <c r="I158" s="91">
        <v>0.28499999999999998</v>
      </c>
      <c r="J158" s="90">
        <v>0.58899999999999997</v>
      </c>
      <c r="K158" s="91">
        <v>0.32600000000000001</v>
      </c>
      <c r="L158" s="90">
        <v>0.47348419884953991</v>
      </c>
      <c r="M158" s="97">
        <v>0.37294448206561465</v>
      </c>
      <c r="O158" s="495"/>
      <c r="P158" s="495"/>
    </row>
    <row r="159" spans="1:16" s="4" customFormat="1" ht="15" x14ac:dyDescent="0.25">
      <c r="A159" s="1"/>
      <c r="B159" s="758" t="s">
        <v>159</v>
      </c>
      <c r="C159" s="758"/>
      <c r="D159" s="758"/>
      <c r="E159" s="758"/>
      <c r="F159" s="758"/>
      <c r="G159" s="759"/>
      <c r="H159" s="93">
        <v>0.28000000000000003</v>
      </c>
      <c r="I159" s="94">
        <v>0.315</v>
      </c>
      <c r="J159" s="93">
        <v>0.34300000000000003</v>
      </c>
      <c r="K159" s="94">
        <v>0.28999999999999998</v>
      </c>
      <c r="L159" s="93">
        <v>0.24541429349936733</v>
      </c>
      <c r="M159" s="99">
        <v>0.29378327390156783</v>
      </c>
      <c r="O159" s="495"/>
      <c r="P159" s="495"/>
    </row>
    <row r="160" spans="1:16" s="4" customFormat="1" ht="15" x14ac:dyDescent="0.25">
      <c r="A160" s="1"/>
      <c r="B160" s="788" t="s">
        <v>156</v>
      </c>
      <c r="C160" s="788"/>
      <c r="D160" s="788"/>
      <c r="E160" s="788"/>
      <c r="F160" s="788"/>
      <c r="G160" s="789"/>
      <c r="H160" s="465">
        <v>0.27200000000000002</v>
      </c>
      <c r="I160" s="466">
        <v>0.29699999999999999</v>
      </c>
      <c r="J160" s="465">
        <v>0.498</v>
      </c>
      <c r="K160" s="466">
        <v>0.312</v>
      </c>
      <c r="L160" s="465">
        <v>0.39637079750897575</v>
      </c>
      <c r="M160" s="467">
        <v>0.34529855223474554</v>
      </c>
      <c r="O160" s="495"/>
      <c r="P160" s="495"/>
    </row>
    <row r="161" spans="1:17" s="4" customFormat="1" ht="15" customHeight="1" x14ac:dyDescent="0.25">
      <c r="A161" s="1"/>
      <c r="B161" s="768" t="s">
        <v>512</v>
      </c>
      <c r="C161" s="768"/>
      <c r="D161" s="768"/>
      <c r="E161" s="768"/>
      <c r="F161" s="768"/>
      <c r="G161" s="768"/>
      <c r="H161" s="768"/>
      <c r="I161" s="768"/>
      <c r="J161" s="768"/>
      <c r="K161" s="768"/>
      <c r="L161" s="768"/>
      <c r="M161" s="768"/>
    </row>
    <row r="162" spans="1:17" s="4" customFormat="1" ht="15" x14ac:dyDescent="0.25">
      <c r="A162" s="1"/>
      <c r="B162" s="769"/>
      <c r="C162" s="769"/>
      <c r="D162" s="769"/>
      <c r="E162" s="769"/>
      <c r="F162" s="769"/>
      <c r="G162" s="769"/>
      <c r="H162" s="769"/>
      <c r="I162" s="769"/>
      <c r="J162" s="769"/>
      <c r="K162" s="769"/>
      <c r="L162" s="769"/>
      <c r="M162" s="769"/>
    </row>
    <row r="163" spans="1:17" s="4" customFormat="1" ht="15" x14ac:dyDescent="0.25">
      <c r="A163" s="1"/>
      <c r="B163" s="770"/>
      <c r="C163" s="770"/>
      <c r="D163" s="770"/>
      <c r="E163" s="770"/>
      <c r="F163" s="770"/>
      <c r="G163" s="770"/>
      <c r="H163" s="770"/>
      <c r="I163" s="770"/>
      <c r="J163" s="770"/>
      <c r="K163" s="770"/>
      <c r="L163" s="770"/>
      <c r="M163" s="770"/>
    </row>
    <row r="164" spans="1:17" s="4" customFormat="1" ht="15" x14ac:dyDescent="0.25"/>
    <row r="165" spans="1:17" s="4" customFormat="1" ht="15" customHeight="1" x14ac:dyDescent="0.25"/>
    <row r="166" spans="1:17" s="4" customFormat="1" ht="15" x14ac:dyDescent="0.25">
      <c r="A166" s="7"/>
      <c r="B166" s="7" t="s">
        <v>20</v>
      </c>
      <c r="C166" s="7"/>
      <c r="D166" s="7"/>
      <c r="E166" s="7"/>
      <c r="F166" s="7"/>
      <c r="G166" s="7"/>
      <c r="H166" s="7"/>
      <c r="I166" s="7"/>
      <c r="J166" s="7"/>
      <c r="K166" s="7"/>
      <c r="L166" s="7"/>
      <c r="M166" s="7"/>
    </row>
    <row r="167" spans="1:17" s="4" customFormat="1" ht="15" x14ac:dyDescent="0.25"/>
    <row r="168" spans="1:17" s="4" customFormat="1" ht="15" customHeight="1" x14ac:dyDescent="0.25">
      <c r="B168" s="984" t="s">
        <v>415</v>
      </c>
      <c r="C168" s="984"/>
      <c r="D168" s="984"/>
      <c r="E168" s="984"/>
      <c r="F168" s="984"/>
      <c r="G168" s="985"/>
      <c r="H168" s="993" t="s">
        <v>399</v>
      </c>
      <c r="I168" s="993"/>
      <c r="J168" s="993"/>
      <c r="K168" s="993" t="s">
        <v>405</v>
      </c>
      <c r="L168" s="993"/>
      <c r="M168" s="994"/>
    </row>
    <row r="169" spans="1:17" s="4" customFormat="1" ht="15.5" thickBot="1" x14ac:dyDescent="0.3">
      <c r="B169" s="984"/>
      <c r="C169" s="984"/>
      <c r="D169" s="984"/>
      <c r="E169" s="984"/>
      <c r="F169" s="984"/>
      <c r="G169" s="985"/>
      <c r="H169" s="468">
        <v>2021</v>
      </c>
      <c r="I169" s="469">
        <v>2022</v>
      </c>
      <c r="J169" s="470">
        <v>2023</v>
      </c>
      <c r="K169" s="468">
        <v>2021</v>
      </c>
      <c r="L169" s="469">
        <v>2022</v>
      </c>
      <c r="M169" s="471">
        <v>2023</v>
      </c>
    </row>
    <row r="170" spans="1:17" s="4" customFormat="1" ht="15.5" thickTop="1" x14ac:dyDescent="0.25">
      <c r="B170" s="1029" t="s">
        <v>172</v>
      </c>
      <c r="C170" s="1029"/>
      <c r="D170" s="1029"/>
      <c r="E170" s="1029"/>
      <c r="F170" s="1029"/>
      <c r="G170" s="1029"/>
      <c r="H170" s="1029"/>
      <c r="I170" s="1029"/>
      <c r="J170" s="1029"/>
      <c r="K170" s="1029"/>
      <c r="L170" s="1029"/>
      <c r="M170" s="1029"/>
    </row>
    <row r="171" spans="1:17" s="4" customFormat="1" ht="15" x14ac:dyDescent="0.25">
      <c r="B171" s="829" t="s">
        <v>154</v>
      </c>
      <c r="C171" s="829"/>
      <c r="D171" s="829"/>
      <c r="E171" s="829"/>
      <c r="F171" s="829"/>
      <c r="G171" s="830"/>
      <c r="H171" s="174">
        <v>21.2</v>
      </c>
      <c r="I171" s="175">
        <v>28.7</v>
      </c>
      <c r="J171" s="176">
        <v>29.219412633305986</v>
      </c>
      <c r="K171" s="174">
        <v>3.4</v>
      </c>
      <c r="L171" s="175">
        <v>6.3</v>
      </c>
      <c r="M171" s="177">
        <v>16.262669404517453</v>
      </c>
      <c r="O171" s="496"/>
      <c r="Q171" s="496"/>
    </row>
    <row r="172" spans="1:17" s="4" customFormat="1" ht="15" x14ac:dyDescent="0.25">
      <c r="B172" s="831" t="s">
        <v>155</v>
      </c>
      <c r="C172" s="831"/>
      <c r="D172" s="831"/>
      <c r="E172" s="831"/>
      <c r="F172" s="831"/>
      <c r="G172" s="832"/>
      <c r="H172" s="450">
        <v>14.4</v>
      </c>
      <c r="I172" s="451">
        <v>17.5</v>
      </c>
      <c r="J172" s="452">
        <v>28.353499480249482</v>
      </c>
      <c r="K172" s="450">
        <v>5.3</v>
      </c>
      <c r="L172" s="451">
        <v>8.5</v>
      </c>
      <c r="M172" s="214">
        <v>14.567822580645162</v>
      </c>
      <c r="O172" s="496"/>
      <c r="Q172" s="496"/>
    </row>
    <row r="173" spans="1:17" s="4" customFormat="1" ht="15" x14ac:dyDescent="0.25">
      <c r="B173" s="1027" t="s">
        <v>179</v>
      </c>
      <c r="C173" s="1027"/>
      <c r="D173" s="1027"/>
      <c r="E173" s="1027"/>
      <c r="F173" s="1027"/>
      <c r="G173" s="1027"/>
      <c r="H173" s="1027"/>
      <c r="I173" s="1027"/>
      <c r="J173" s="1027"/>
      <c r="K173" s="1027"/>
      <c r="L173" s="1027"/>
      <c r="M173" s="1027"/>
      <c r="O173" s="1"/>
      <c r="Q173" s="1"/>
    </row>
    <row r="174" spans="1:17" s="4" customFormat="1" ht="15" x14ac:dyDescent="0.25">
      <c r="B174" s="829" t="s">
        <v>764</v>
      </c>
      <c r="C174" s="829"/>
      <c r="D174" s="829"/>
      <c r="E174" s="829"/>
      <c r="F174" s="829"/>
      <c r="G174" s="830"/>
      <c r="H174" s="174">
        <v>10.5</v>
      </c>
      <c r="I174" s="175">
        <v>1.9</v>
      </c>
      <c r="J174" s="176">
        <v>2.1428571428571428</v>
      </c>
      <c r="K174" s="453" t="s">
        <v>196</v>
      </c>
      <c r="L174" s="454" t="s">
        <v>196</v>
      </c>
      <c r="M174" s="491" t="s">
        <v>196</v>
      </c>
      <c r="O174" s="496"/>
      <c r="Q174" s="496"/>
    </row>
    <row r="175" spans="1:17" s="4" customFormat="1" ht="15" x14ac:dyDescent="0.25">
      <c r="B175" s="758" t="s">
        <v>181</v>
      </c>
      <c r="C175" s="758"/>
      <c r="D175" s="758"/>
      <c r="E175" s="758"/>
      <c r="F175" s="758"/>
      <c r="G175" s="759"/>
      <c r="H175" s="75">
        <v>10.3</v>
      </c>
      <c r="I175" s="76">
        <v>15.8</v>
      </c>
      <c r="J175" s="77">
        <v>30.896170278637769</v>
      </c>
      <c r="K175" s="78">
        <v>4</v>
      </c>
      <c r="L175" s="81">
        <v>3.3</v>
      </c>
      <c r="M175" s="275">
        <v>18.018181818181819</v>
      </c>
      <c r="O175" s="496"/>
      <c r="Q175" s="496"/>
    </row>
    <row r="176" spans="1:17" s="4" customFormat="1" ht="15" x14ac:dyDescent="0.25">
      <c r="B176" s="758" t="s">
        <v>182</v>
      </c>
      <c r="C176" s="758"/>
      <c r="D176" s="758"/>
      <c r="E176" s="758"/>
      <c r="F176" s="758"/>
      <c r="G176" s="759"/>
      <c r="H176" s="75">
        <v>9.3000000000000007</v>
      </c>
      <c r="I176" s="76">
        <v>9.5</v>
      </c>
      <c r="J176" s="77">
        <v>20.721153846153847</v>
      </c>
      <c r="K176" s="78" t="s">
        <v>196</v>
      </c>
      <c r="L176" s="81" t="s">
        <v>196</v>
      </c>
      <c r="M176" s="275" t="s">
        <v>196</v>
      </c>
      <c r="O176" s="496"/>
      <c r="Q176" s="496"/>
    </row>
    <row r="177" spans="2:17" s="4" customFormat="1" ht="15" x14ac:dyDescent="0.25">
      <c r="B177" s="758" t="s">
        <v>183</v>
      </c>
      <c r="C177" s="758"/>
      <c r="D177" s="758"/>
      <c r="E177" s="758"/>
      <c r="F177" s="758"/>
      <c r="G177" s="759"/>
      <c r="H177" s="75">
        <v>13.5</v>
      </c>
      <c r="I177" s="76">
        <v>18.3</v>
      </c>
      <c r="J177" s="77">
        <v>28.338410404624277</v>
      </c>
      <c r="K177" s="78">
        <v>16.3</v>
      </c>
      <c r="L177" s="81">
        <v>8.4</v>
      </c>
      <c r="M177" s="80">
        <v>18.758571428571429</v>
      </c>
      <c r="O177" s="496"/>
      <c r="Q177" s="496"/>
    </row>
    <row r="178" spans="2:17" s="4" customFormat="1" ht="15" x14ac:dyDescent="0.25">
      <c r="B178" s="758" t="s">
        <v>193</v>
      </c>
      <c r="C178" s="758"/>
      <c r="D178" s="758"/>
      <c r="E178" s="758"/>
      <c r="F178" s="758"/>
      <c r="G178" s="759"/>
      <c r="H178" s="75">
        <v>8.1999999999999993</v>
      </c>
      <c r="I178" s="76">
        <v>11.1</v>
      </c>
      <c r="J178" s="77">
        <v>17.164999999999999</v>
      </c>
      <c r="K178" s="78">
        <v>1.7</v>
      </c>
      <c r="L178" s="81">
        <v>4.2</v>
      </c>
      <c r="M178" s="80">
        <v>28.171538461538464</v>
      </c>
      <c r="O178" s="496"/>
      <c r="Q178" s="496"/>
    </row>
    <row r="179" spans="2:17" s="4" customFormat="1" ht="15" x14ac:dyDescent="0.25">
      <c r="B179" s="758" t="s">
        <v>768</v>
      </c>
      <c r="C179" s="758"/>
      <c r="D179" s="758"/>
      <c r="E179" s="758"/>
      <c r="F179" s="758"/>
      <c r="G179" s="759"/>
      <c r="H179" s="75">
        <v>17.100000000000001</v>
      </c>
      <c r="I179" s="76">
        <v>22.3</v>
      </c>
      <c r="J179" s="77">
        <v>25.557583892617451</v>
      </c>
      <c r="K179" s="78">
        <v>3.8</v>
      </c>
      <c r="L179" s="81">
        <v>1.4</v>
      </c>
      <c r="M179" s="80">
        <v>15.860975609756096</v>
      </c>
      <c r="O179" s="496"/>
      <c r="Q179" s="496"/>
    </row>
    <row r="180" spans="2:17" s="4" customFormat="1" ht="15" x14ac:dyDescent="0.25">
      <c r="B180" s="758" t="s">
        <v>185</v>
      </c>
      <c r="C180" s="758"/>
      <c r="D180" s="758"/>
      <c r="E180" s="758"/>
      <c r="F180" s="758"/>
      <c r="G180" s="759"/>
      <c r="H180" s="75">
        <v>8.4</v>
      </c>
      <c r="I180" s="76">
        <v>14.5</v>
      </c>
      <c r="J180" s="77">
        <v>14.676794117647058</v>
      </c>
      <c r="K180" s="78">
        <v>2.1</v>
      </c>
      <c r="L180" s="81">
        <v>5.6</v>
      </c>
      <c r="M180" s="80">
        <v>18.275000000000002</v>
      </c>
      <c r="O180" s="496"/>
      <c r="Q180" s="496"/>
    </row>
    <row r="181" spans="2:17" s="4" customFormat="1" ht="15" x14ac:dyDescent="0.25">
      <c r="B181" s="758" t="s">
        <v>186</v>
      </c>
      <c r="C181" s="758"/>
      <c r="D181" s="758"/>
      <c r="E181" s="758"/>
      <c r="F181" s="758"/>
      <c r="G181" s="759"/>
      <c r="H181" s="75">
        <v>23</v>
      </c>
      <c r="I181" s="76">
        <v>30</v>
      </c>
      <c r="J181" s="77">
        <v>30.803495245969408</v>
      </c>
      <c r="K181" s="78">
        <v>3.3</v>
      </c>
      <c r="L181" s="81">
        <v>6.3</v>
      </c>
      <c r="M181" s="80">
        <v>14.763777292576417</v>
      </c>
      <c r="O181" s="496"/>
      <c r="Q181" s="496"/>
    </row>
    <row r="182" spans="2:17" s="4" customFormat="1" ht="15" x14ac:dyDescent="0.25">
      <c r="B182" s="758" t="s">
        <v>765</v>
      </c>
      <c r="C182" s="758"/>
      <c r="D182" s="758"/>
      <c r="E182" s="758"/>
      <c r="F182" s="758"/>
      <c r="G182" s="759"/>
      <c r="H182" s="212" t="s">
        <v>165</v>
      </c>
      <c r="I182" s="213">
        <v>50.4</v>
      </c>
      <c r="J182" s="215">
        <v>46.067410071942447</v>
      </c>
      <c r="K182" s="212" t="s">
        <v>165</v>
      </c>
      <c r="L182" s="213">
        <v>26</v>
      </c>
      <c r="M182" s="214">
        <v>25.664999999999999</v>
      </c>
      <c r="O182" s="496"/>
      <c r="Q182" s="496"/>
    </row>
    <row r="183" spans="2:17" s="4" customFormat="1" ht="15" x14ac:dyDescent="0.25">
      <c r="B183" s="758" t="s">
        <v>766</v>
      </c>
      <c r="C183" s="758"/>
      <c r="D183" s="758"/>
      <c r="E183" s="758"/>
      <c r="F183" s="758"/>
      <c r="G183" s="759"/>
      <c r="H183" s="212">
        <v>19.2</v>
      </c>
      <c r="I183" s="213">
        <v>33.200000000000003</v>
      </c>
      <c r="J183" s="215">
        <v>41.056193771626297</v>
      </c>
      <c r="K183" s="212" t="s">
        <v>196</v>
      </c>
      <c r="L183" s="213">
        <v>35.700000000000003</v>
      </c>
      <c r="M183" s="214">
        <v>32.33</v>
      </c>
      <c r="O183" s="496"/>
      <c r="Q183" s="496"/>
    </row>
    <row r="184" spans="2:17" s="4" customFormat="1" ht="15" x14ac:dyDescent="0.25">
      <c r="B184" s="758" t="s">
        <v>767</v>
      </c>
      <c r="C184" s="758"/>
      <c r="D184" s="758"/>
      <c r="E184" s="758"/>
      <c r="F184" s="758"/>
      <c r="G184" s="759"/>
      <c r="H184" s="212">
        <v>2.8</v>
      </c>
      <c r="I184" s="213">
        <v>0.6</v>
      </c>
      <c r="J184" s="215">
        <v>5.2460093896713618</v>
      </c>
      <c r="K184" s="212" t="s">
        <v>196</v>
      </c>
      <c r="L184" s="213">
        <v>0.6</v>
      </c>
      <c r="M184" s="214">
        <v>15.354285714285714</v>
      </c>
      <c r="O184" s="496"/>
      <c r="Q184" s="496"/>
    </row>
    <row r="185" spans="2:17" s="4" customFormat="1" ht="15" x14ac:dyDescent="0.25">
      <c r="B185" s="764" t="s">
        <v>156</v>
      </c>
      <c r="C185" s="764"/>
      <c r="D185" s="764"/>
      <c r="E185" s="764"/>
      <c r="F185" s="764"/>
      <c r="G185" s="765"/>
      <c r="H185" s="446">
        <v>20</v>
      </c>
      <c r="I185" s="447">
        <v>26.3</v>
      </c>
      <c r="J185" s="448">
        <v>29.011653946876166</v>
      </c>
      <c r="K185" s="446">
        <v>3.6</v>
      </c>
      <c r="L185" s="447">
        <v>6.7</v>
      </c>
      <c r="M185" s="449">
        <v>15.918707037643207</v>
      </c>
      <c r="O185" s="496"/>
      <c r="Q185" s="496"/>
    </row>
    <row r="186" spans="2:17" s="4" customFormat="1" ht="15" customHeight="1" x14ac:dyDescent="0.25">
      <c r="B186" s="768" t="s">
        <v>770</v>
      </c>
      <c r="C186" s="768"/>
      <c r="D186" s="768"/>
      <c r="E186" s="768"/>
      <c r="F186" s="768"/>
      <c r="G186" s="768"/>
      <c r="H186" s="768"/>
      <c r="I186" s="768"/>
      <c r="J186" s="768"/>
      <c r="K186" s="768"/>
      <c r="L186" s="768"/>
      <c r="M186" s="768"/>
    </row>
    <row r="187" spans="2:17" s="4" customFormat="1" ht="15" customHeight="1" x14ac:dyDescent="0.25">
      <c r="B187" s="769"/>
      <c r="C187" s="769"/>
      <c r="D187" s="769"/>
      <c r="E187" s="769"/>
      <c r="F187" s="769"/>
      <c r="G187" s="769"/>
      <c r="H187" s="769"/>
      <c r="I187" s="769"/>
      <c r="J187" s="769"/>
      <c r="K187" s="769"/>
      <c r="L187" s="769"/>
      <c r="M187" s="769"/>
    </row>
    <row r="188" spans="2:17" s="4" customFormat="1" ht="15" customHeight="1" x14ac:dyDescent="0.25">
      <c r="B188" s="769"/>
      <c r="C188" s="769"/>
      <c r="D188" s="769"/>
      <c r="E188" s="769"/>
      <c r="F188" s="769"/>
      <c r="G188" s="769"/>
      <c r="H188" s="769"/>
      <c r="I188" s="769"/>
      <c r="J188" s="769"/>
      <c r="K188" s="769"/>
      <c r="L188" s="769"/>
      <c r="M188" s="769"/>
    </row>
    <row r="189" spans="2:17" s="4" customFormat="1" ht="15" customHeight="1" x14ac:dyDescent="0.25">
      <c r="B189" s="769"/>
      <c r="C189" s="769"/>
      <c r="D189" s="769"/>
      <c r="E189" s="769"/>
      <c r="F189" s="769"/>
      <c r="G189" s="769"/>
      <c r="H189" s="769"/>
      <c r="I189" s="769"/>
      <c r="J189" s="769"/>
      <c r="K189" s="769"/>
      <c r="L189" s="769"/>
      <c r="M189" s="769"/>
    </row>
    <row r="190" spans="2:17" s="4" customFormat="1" ht="15" x14ac:dyDescent="0.25">
      <c r="B190" s="770"/>
      <c r="C190" s="770"/>
      <c r="D190" s="770"/>
      <c r="E190" s="770"/>
      <c r="F190" s="770"/>
      <c r="G190" s="770"/>
      <c r="H190" s="770"/>
      <c r="I190" s="770"/>
      <c r="J190" s="770"/>
      <c r="K190" s="770"/>
      <c r="L190" s="770"/>
      <c r="M190" s="770"/>
    </row>
    <row r="191" spans="2:17" s="4" customFormat="1" ht="15" x14ac:dyDescent="0.25"/>
    <row r="192" spans="2:17" s="4" customFormat="1" ht="15" x14ac:dyDescent="0.25"/>
    <row r="193" spans="1:13" s="4" customFormat="1" ht="15" x14ac:dyDescent="0.25">
      <c r="A193" s="7"/>
      <c r="B193" s="7" t="s">
        <v>21</v>
      </c>
      <c r="C193" s="7"/>
      <c r="D193" s="7"/>
      <c r="E193" s="7"/>
      <c r="F193" s="7"/>
      <c r="G193" s="7"/>
      <c r="H193" s="7"/>
      <c r="I193" s="7"/>
      <c r="J193" s="7"/>
      <c r="K193" s="7"/>
      <c r="L193" s="7"/>
      <c r="M193" s="7"/>
    </row>
    <row r="194" spans="1:13" s="4" customFormat="1" ht="15" x14ac:dyDescent="0.25"/>
    <row r="195" spans="1:13" s="4" customFormat="1" ht="15" customHeight="1" x14ac:dyDescent="0.25">
      <c r="B195" s="984" t="s">
        <v>416</v>
      </c>
      <c r="C195" s="984"/>
      <c r="D195" s="984"/>
      <c r="E195" s="984"/>
      <c r="F195" s="984"/>
      <c r="G195" s="985"/>
      <c r="H195" s="993" t="s">
        <v>399</v>
      </c>
      <c r="I195" s="993"/>
      <c r="J195" s="993"/>
      <c r="K195" s="993" t="s">
        <v>405</v>
      </c>
      <c r="L195" s="993"/>
      <c r="M195" s="994"/>
    </row>
    <row r="196" spans="1:13" s="4" customFormat="1" ht="15.5" thickBot="1" x14ac:dyDescent="0.3">
      <c r="B196" s="986"/>
      <c r="C196" s="986"/>
      <c r="D196" s="986"/>
      <c r="E196" s="986"/>
      <c r="F196" s="986"/>
      <c r="G196" s="987"/>
      <c r="H196" s="204">
        <v>2021</v>
      </c>
      <c r="I196" s="205">
        <v>2022</v>
      </c>
      <c r="J196" s="206">
        <v>2023</v>
      </c>
      <c r="K196" s="204">
        <v>2021</v>
      </c>
      <c r="L196" s="205">
        <v>2022</v>
      </c>
      <c r="M196" s="208">
        <v>2023</v>
      </c>
    </row>
    <row r="197" spans="1:13" s="4" customFormat="1" ht="15.5" thickTop="1" x14ac:dyDescent="0.25">
      <c r="B197" s="1029" t="s">
        <v>172</v>
      </c>
      <c r="C197" s="1029"/>
      <c r="D197" s="1029"/>
      <c r="E197" s="1029"/>
      <c r="F197" s="1029"/>
      <c r="G197" s="1029"/>
      <c r="H197" s="1029"/>
      <c r="I197" s="1029"/>
      <c r="J197" s="1029"/>
      <c r="K197" s="1029"/>
      <c r="L197" s="1029"/>
      <c r="M197" s="1029"/>
    </row>
    <row r="198" spans="1:13" s="4" customFormat="1" ht="15" x14ac:dyDescent="0.25">
      <c r="B198" s="758" t="s">
        <v>154</v>
      </c>
      <c r="C198" s="758"/>
      <c r="D198" s="758"/>
      <c r="E198" s="758"/>
      <c r="F198" s="758"/>
      <c r="G198" s="759"/>
      <c r="H198" s="522">
        <v>0.86599999999999999</v>
      </c>
      <c r="I198" s="523">
        <v>0.91247484909456744</v>
      </c>
      <c r="J198" s="524">
        <v>0.99094931617055515</v>
      </c>
      <c r="K198" s="522">
        <v>0.751</v>
      </c>
      <c r="L198" s="523">
        <v>0.84918032786885245</v>
      </c>
      <c r="M198" s="525">
        <v>0.97770700636942676</v>
      </c>
    </row>
    <row r="199" spans="1:13" s="4" customFormat="1" ht="15" x14ac:dyDescent="0.25">
      <c r="B199" s="758" t="s">
        <v>155</v>
      </c>
      <c r="C199" s="758"/>
      <c r="D199" s="758"/>
      <c r="E199" s="758"/>
      <c r="F199" s="758"/>
      <c r="G199" s="759"/>
      <c r="H199" s="526">
        <v>0.77800000000000002</v>
      </c>
      <c r="I199" s="527">
        <v>0.91046277665995978</v>
      </c>
      <c r="J199" s="528">
        <v>0.95270851246775579</v>
      </c>
      <c r="K199" s="526">
        <v>0.81399999999999995</v>
      </c>
      <c r="L199" s="527">
        <v>0.95348837209302328</v>
      </c>
      <c r="M199" s="529">
        <v>1</v>
      </c>
    </row>
    <row r="200" spans="1:13" s="4" customFormat="1" ht="15" x14ac:dyDescent="0.25">
      <c r="B200" s="1027" t="s">
        <v>179</v>
      </c>
      <c r="C200" s="1027"/>
      <c r="D200" s="1027"/>
      <c r="E200" s="1027"/>
      <c r="F200" s="1027"/>
      <c r="G200" s="1027"/>
      <c r="H200" s="1027"/>
      <c r="I200" s="1027"/>
      <c r="J200" s="1027"/>
      <c r="K200" s="1027"/>
      <c r="L200" s="1027"/>
      <c r="M200" s="1027"/>
    </row>
    <row r="201" spans="1:13" s="4" customFormat="1" ht="15" x14ac:dyDescent="0.25">
      <c r="B201" s="758" t="s">
        <v>180</v>
      </c>
      <c r="C201" s="758"/>
      <c r="D201" s="758"/>
      <c r="E201" s="758"/>
      <c r="F201" s="758"/>
      <c r="G201" s="759"/>
      <c r="H201" s="530">
        <v>0</v>
      </c>
      <c r="I201" s="531">
        <v>1</v>
      </c>
      <c r="J201" s="532">
        <v>1</v>
      </c>
      <c r="K201" s="530" t="s">
        <v>196</v>
      </c>
      <c r="L201" s="531" t="s">
        <v>196</v>
      </c>
      <c r="M201" s="533" t="s">
        <v>196</v>
      </c>
    </row>
    <row r="202" spans="1:13" s="4" customFormat="1" ht="15" x14ac:dyDescent="0.25">
      <c r="B202" s="758" t="s">
        <v>181</v>
      </c>
      <c r="C202" s="758"/>
      <c r="D202" s="758"/>
      <c r="E202" s="758"/>
      <c r="F202" s="758"/>
      <c r="G202" s="759"/>
      <c r="H202" s="534">
        <v>0.96499999999999997</v>
      </c>
      <c r="I202" s="535">
        <v>0.98897058823529416</v>
      </c>
      <c r="J202" s="536">
        <v>0.99300699300699302</v>
      </c>
      <c r="K202" s="534">
        <v>0.90900000000000003</v>
      </c>
      <c r="L202" s="535">
        <v>1</v>
      </c>
      <c r="M202" s="537">
        <v>1</v>
      </c>
    </row>
    <row r="203" spans="1:13" s="4" customFormat="1" ht="15" x14ac:dyDescent="0.25">
      <c r="B203" s="758" t="s">
        <v>182</v>
      </c>
      <c r="C203" s="758"/>
      <c r="D203" s="758"/>
      <c r="E203" s="758"/>
      <c r="F203" s="758"/>
      <c r="G203" s="759"/>
      <c r="H203" s="534">
        <v>0.95199999999999996</v>
      </c>
      <c r="I203" s="535">
        <v>0.97499999999999998</v>
      </c>
      <c r="J203" s="536">
        <v>0.97560975609756095</v>
      </c>
      <c r="K203" s="534" t="s">
        <v>196</v>
      </c>
      <c r="L203" s="535" t="s">
        <v>196</v>
      </c>
      <c r="M203" s="537" t="s">
        <v>196</v>
      </c>
    </row>
    <row r="204" spans="1:13" s="4" customFormat="1" ht="15" x14ac:dyDescent="0.25">
      <c r="B204" s="758" t="s">
        <v>183</v>
      </c>
      <c r="C204" s="758"/>
      <c r="D204" s="758"/>
      <c r="E204" s="758"/>
      <c r="F204" s="758"/>
      <c r="G204" s="759"/>
      <c r="H204" s="534">
        <v>0.88100000000000001</v>
      </c>
      <c r="I204" s="535">
        <v>0.95864661654135341</v>
      </c>
      <c r="J204" s="536">
        <v>0.99303135888501737</v>
      </c>
      <c r="K204" s="534">
        <v>0.69199999999999995</v>
      </c>
      <c r="L204" s="535">
        <v>1</v>
      </c>
      <c r="M204" s="537">
        <v>1</v>
      </c>
    </row>
    <row r="205" spans="1:13" s="4" customFormat="1" ht="15" x14ac:dyDescent="0.25">
      <c r="B205" s="758" t="s">
        <v>193</v>
      </c>
      <c r="C205" s="758"/>
      <c r="D205" s="758"/>
      <c r="E205" s="758"/>
      <c r="F205" s="758"/>
      <c r="G205" s="759"/>
      <c r="H205" s="534">
        <v>0.89600000000000002</v>
      </c>
      <c r="I205" s="535">
        <v>0.94186046511627908</v>
      </c>
      <c r="J205" s="536">
        <v>0.97282608695652173</v>
      </c>
      <c r="K205" s="534">
        <v>0.92300000000000004</v>
      </c>
      <c r="L205" s="535">
        <v>1</v>
      </c>
      <c r="M205" s="537">
        <v>0.95</v>
      </c>
    </row>
    <row r="206" spans="1:13" s="4" customFormat="1" ht="15" x14ac:dyDescent="0.25">
      <c r="B206" s="758" t="s">
        <v>184</v>
      </c>
      <c r="C206" s="758"/>
      <c r="D206" s="758"/>
      <c r="E206" s="758"/>
      <c r="F206" s="758"/>
      <c r="G206" s="759"/>
      <c r="H206" s="534">
        <v>0.90300000000000002</v>
      </c>
      <c r="I206" s="535">
        <v>0.94015151515151518</v>
      </c>
      <c r="J206" s="536">
        <v>0.98772563176895312</v>
      </c>
      <c r="K206" s="534">
        <v>0.8</v>
      </c>
      <c r="L206" s="535">
        <v>0.8928571428571429</v>
      </c>
      <c r="M206" s="537">
        <v>1</v>
      </c>
    </row>
    <row r="207" spans="1:13" s="4" customFormat="1" ht="15" x14ac:dyDescent="0.25">
      <c r="B207" s="758" t="s">
        <v>185</v>
      </c>
      <c r="C207" s="758"/>
      <c r="D207" s="758"/>
      <c r="E207" s="758"/>
      <c r="F207" s="758"/>
      <c r="G207" s="759"/>
      <c r="H207" s="534">
        <v>0.85899999999999999</v>
      </c>
      <c r="I207" s="535">
        <v>0.8928571428571429</v>
      </c>
      <c r="J207" s="536">
        <v>0.97530864197530864</v>
      </c>
      <c r="K207" s="534">
        <v>0.85699999999999998</v>
      </c>
      <c r="L207" s="535">
        <v>0.8571428571428571</v>
      </c>
      <c r="M207" s="537">
        <v>1</v>
      </c>
    </row>
    <row r="208" spans="1:13" s="4" customFormat="1" ht="15" x14ac:dyDescent="0.25">
      <c r="B208" s="758" t="s">
        <v>186</v>
      </c>
      <c r="C208" s="758"/>
      <c r="D208" s="758"/>
      <c r="E208" s="758"/>
      <c r="F208" s="758"/>
      <c r="G208" s="759"/>
      <c r="H208" s="534">
        <v>0.84599999999999997</v>
      </c>
      <c r="I208" s="535">
        <v>0.8923280423280423</v>
      </c>
      <c r="J208" s="536">
        <v>0.98207326578332033</v>
      </c>
      <c r="K208" s="534">
        <v>0.73899999999999999</v>
      </c>
      <c r="L208" s="535">
        <v>0.83587786259541985</v>
      </c>
      <c r="M208" s="537">
        <v>0.97916666666666663</v>
      </c>
    </row>
    <row r="209" spans="1:16" s="4" customFormat="1" ht="15" x14ac:dyDescent="0.25">
      <c r="B209" s="758" t="s">
        <v>188</v>
      </c>
      <c r="C209" s="758"/>
      <c r="D209" s="758"/>
      <c r="E209" s="758"/>
      <c r="F209" s="758"/>
      <c r="G209" s="759"/>
      <c r="H209" s="534">
        <v>0.54500000000000004</v>
      </c>
      <c r="I209" s="535">
        <v>0.84615384615384615</v>
      </c>
      <c r="J209" s="536">
        <v>0.88888888888888884</v>
      </c>
      <c r="K209" s="534" t="s">
        <v>196</v>
      </c>
      <c r="L209" s="535" t="s">
        <v>196</v>
      </c>
      <c r="M209" s="537" t="s">
        <v>196</v>
      </c>
    </row>
    <row r="210" spans="1:16" s="4" customFormat="1" ht="15" x14ac:dyDescent="0.25">
      <c r="B210" s="788" t="s">
        <v>156</v>
      </c>
      <c r="C210" s="788"/>
      <c r="D210" s="788"/>
      <c r="E210" s="788"/>
      <c r="F210" s="788"/>
      <c r="G210" s="789"/>
      <c r="H210" s="117">
        <v>0.85099999999999998</v>
      </c>
      <c r="I210" s="112">
        <v>0.91213950368879948</v>
      </c>
      <c r="J210" s="113">
        <v>0.98370008149959254</v>
      </c>
      <c r="K210" s="117">
        <v>0.75900000000000001</v>
      </c>
      <c r="L210" s="112">
        <v>0.86206896551724133</v>
      </c>
      <c r="M210" s="118">
        <v>0.98186528497409331</v>
      </c>
    </row>
    <row r="211" spans="1:16" s="4" customFormat="1" ht="15" customHeight="1" x14ac:dyDescent="0.25">
      <c r="B211" s="768" t="s">
        <v>775</v>
      </c>
      <c r="C211" s="768"/>
      <c r="D211" s="768"/>
      <c r="E211" s="768"/>
      <c r="F211" s="768"/>
      <c r="G211" s="768"/>
      <c r="H211" s="768"/>
      <c r="I211" s="768"/>
      <c r="J211" s="768"/>
      <c r="K211" s="768"/>
      <c r="L211" s="768"/>
      <c r="M211" s="768"/>
    </row>
    <row r="212" spans="1:16" s="4" customFormat="1" ht="15" x14ac:dyDescent="0.25">
      <c r="B212" s="769"/>
      <c r="C212" s="769"/>
      <c r="D212" s="769"/>
      <c r="E212" s="769"/>
      <c r="F212" s="769"/>
      <c r="G212" s="769"/>
      <c r="H212" s="769"/>
      <c r="I212" s="769"/>
      <c r="J212" s="769"/>
      <c r="K212" s="769"/>
      <c r="L212" s="769"/>
      <c r="M212" s="769"/>
    </row>
    <row r="213" spans="1:16" s="4" customFormat="1" ht="15" x14ac:dyDescent="0.25">
      <c r="B213" s="770"/>
      <c r="C213" s="770"/>
      <c r="D213" s="770"/>
      <c r="E213" s="770"/>
      <c r="F213" s="770"/>
      <c r="G213" s="770"/>
      <c r="H213" s="770"/>
      <c r="I213" s="770"/>
      <c r="J213" s="770"/>
      <c r="K213" s="770"/>
      <c r="L213" s="770"/>
      <c r="M213" s="770"/>
    </row>
    <row r="214" spans="1:16" s="4" customFormat="1" ht="15" x14ac:dyDescent="0.25">
      <c r="B214" s="24"/>
      <c r="C214" s="24"/>
      <c r="D214" s="24"/>
      <c r="E214" s="24"/>
      <c r="F214" s="24"/>
      <c r="G214" s="24"/>
      <c r="H214" s="24"/>
    </row>
    <row r="215" spans="1:16" s="4" customFormat="1" ht="15" x14ac:dyDescent="0.25">
      <c r="B215" s="24"/>
      <c r="C215" s="24"/>
      <c r="D215" s="24"/>
      <c r="E215" s="24"/>
      <c r="F215" s="24"/>
      <c r="G215" s="24"/>
      <c r="H215" s="24"/>
    </row>
    <row r="216" spans="1:16" s="4" customFormat="1" ht="15" x14ac:dyDescent="0.25">
      <c r="A216" s="7"/>
      <c r="B216" s="7" t="s">
        <v>22</v>
      </c>
      <c r="C216" s="7"/>
      <c r="D216" s="7"/>
      <c r="E216" s="7"/>
      <c r="F216" s="7"/>
      <c r="G216" s="7"/>
      <c r="H216" s="7"/>
      <c r="I216" s="7"/>
      <c r="J216" s="7"/>
      <c r="K216" s="7"/>
      <c r="L216" s="7"/>
      <c r="M216" s="7"/>
    </row>
    <row r="217" spans="1:16" s="4" customFormat="1" ht="15" x14ac:dyDescent="0.25"/>
    <row r="218" spans="1:16" s="4" customFormat="1" ht="15" customHeight="1" x14ac:dyDescent="0.25">
      <c r="B218" s="984" t="s">
        <v>417</v>
      </c>
      <c r="C218" s="984"/>
      <c r="D218" s="984"/>
      <c r="E218" s="984"/>
      <c r="F218" s="984"/>
      <c r="G218" s="985"/>
      <c r="H218" s="994">
        <v>2021</v>
      </c>
      <c r="I218" s="1017"/>
      <c r="J218" s="994">
        <v>2022</v>
      </c>
      <c r="K218" s="1017"/>
      <c r="L218" s="994">
        <v>2023</v>
      </c>
      <c r="M218" s="1000"/>
    </row>
    <row r="219" spans="1:16" s="4" customFormat="1" ht="15.5" thickBot="1" x14ac:dyDescent="0.3">
      <c r="B219" s="986"/>
      <c r="C219" s="986"/>
      <c r="D219" s="986"/>
      <c r="E219" s="986"/>
      <c r="F219" s="986"/>
      <c r="G219" s="987"/>
      <c r="H219" s="204" t="s">
        <v>154</v>
      </c>
      <c r="I219" s="206" t="s">
        <v>155</v>
      </c>
      <c r="J219" s="204" t="s">
        <v>154</v>
      </c>
      <c r="K219" s="206" t="s">
        <v>155</v>
      </c>
      <c r="L219" s="204" t="s">
        <v>154</v>
      </c>
      <c r="M219" s="208" t="s">
        <v>155</v>
      </c>
    </row>
    <row r="220" spans="1:16" s="4" customFormat="1" ht="15.5" thickTop="1" x14ac:dyDescent="0.25">
      <c r="B220" s="982" t="s">
        <v>180</v>
      </c>
      <c r="C220" s="982"/>
      <c r="D220" s="982"/>
      <c r="E220" s="982"/>
      <c r="F220" s="982"/>
      <c r="G220" s="983"/>
      <c r="H220" s="90">
        <v>1</v>
      </c>
      <c r="I220" s="91">
        <v>0</v>
      </c>
      <c r="J220" s="90">
        <v>1</v>
      </c>
      <c r="K220" s="91">
        <v>0</v>
      </c>
      <c r="L220" s="90">
        <v>1</v>
      </c>
      <c r="M220" s="97">
        <v>0</v>
      </c>
      <c r="O220" s="497"/>
      <c r="P220" s="497"/>
    </row>
    <row r="221" spans="1:16" s="4" customFormat="1" ht="15" x14ac:dyDescent="0.25">
      <c r="B221" s="758" t="s">
        <v>181</v>
      </c>
      <c r="C221" s="758"/>
      <c r="D221" s="758"/>
      <c r="E221" s="758"/>
      <c r="F221" s="758"/>
      <c r="G221" s="759"/>
      <c r="H221" s="93">
        <v>0.89600000000000002</v>
      </c>
      <c r="I221" s="94">
        <v>0.104</v>
      </c>
      <c r="J221" s="93">
        <v>0.88600000000000001</v>
      </c>
      <c r="K221" s="94">
        <v>0.114</v>
      </c>
      <c r="L221" s="93">
        <v>0.88544891640866874</v>
      </c>
      <c r="M221" s="99">
        <v>0.11455108359133127</v>
      </c>
      <c r="O221" s="497"/>
      <c r="P221" s="497"/>
    </row>
    <row r="222" spans="1:16" s="4" customFormat="1" ht="15" x14ac:dyDescent="0.25">
      <c r="B222" s="758" t="s">
        <v>182</v>
      </c>
      <c r="C222" s="758"/>
      <c r="D222" s="758"/>
      <c r="E222" s="758"/>
      <c r="F222" s="758"/>
      <c r="G222" s="759"/>
      <c r="H222" s="93">
        <v>0.66700000000000004</v>
      </c>
      <c r="I222" s="94">
        <v>0.33300000000000002</v>
      </c>
      <c r="J222" s="93">
        <v>0.60899999999999999</v>
      </c>
      <c r="K222" s="94">
        <v>0.39100000000000001</v>
      </c>
      <c r="L222" s="93">
        <v>0.63461538461538458</v>
      </c>
      <c r="M222" s="99">
        <v>0.36538461538461536</v>
      </c>
      <c r="O222" s="497"/>
      <c r="P222" s="497"/>
    </row>
    <row r="223" spans="1:16" s="4" customFormat="1" ht="15" x14ac:dyDescent="0.25">
      <c r="B223" s="758" t="s">
        <v>183</v>
      </c>
      <c r="C223" s="758"/>
      <c r="D223" s="758"/>
      <c r="E223" s="758"/>
      <c r="F223" s="758"/>
      <c r="G223" s="759"/>
      <c r="H223" s="93">
        <v>0.82799999999999996</v>
      </c>
      <c r="I223" s="94">
        <v>0.17199999999999999</v>
      </c>
      <c r="J223" s="93">
        <v>0.78900000000000003</v>
      </c>
      <c r="K223" s="94">
        <v>0.21099999999999999</v>
      </c>
      <c r="L223" s="93">
        <v>0.77456647398843925</v>
      </c>
      <c r="M223" s="99">
        <v>0.22543352601156069</v>
      </c>
      <c r="O223" s="497"/>
      <c r="P223" s="497"/>
    </row>
    <row r="224" spans="1:16" s="4" customFormat="1" ht="15" x14ac:dyDescent="0.25">
      <c r="B224" s="758" t="s">
        <v>193</v>
      </c>
      <c r="C224" s="758"/>
      <c r="D224" s="758"/>
      <c r="E224" s="758"/>
      <c r="F224" s="758"/>
      <c r="G224" s="759"/>
      <c r="H224" s="93">
        <v>0.42599999999999999</v>
      </c>
      <c r="I224" s="94">
        <v>0.57399999999999995</v>
      </c>
      <c r="J224" s="93">
        <v>0.42899999999999999</v>
      </c>
      <c r="K224" s="94">
        <v>0.57099999999999995</v>
      </c>
      <c r="L224" s="93">
        <v>0.43835616438356162</v>
      </c>
      <c r="M224" s="99">
        <v>0.56164383561643838</v>
      </c>
      <c r="O224" s="497"/>
      <c r="P224" s="497"/>
    </row>
    <row r="225" spans="2:17" s="4" customFormat="1" ht="15" x14ac:dyDescent="0.25">
      <c r="B225" s="758" t="s">
        <v>184</v>
      </c>
      <c r="C225" s="758"/>
      <c r="D225" s="758"/>
      <c r="E225" s="758"/>
      <c r="F225" s="758"/>
      <c r="G225" s="759"/>
      <c r="H225" s="93">
        <v>0.8</v>
      </c>
      <c r="I225" s="94">
        <v>0.2</v>
      </c>
      <c r="J225" s="93">
        <v>0.85599999999999998</v>
      </c>
      <c r="K225" s="94">
        <v>0.14399999999999999</v>
      </c>
      <c r="L225" s="93">
        <v>0.84072580645161288</v>
      </c>
      <c r="M225" s="99">
        <v>0.15927419354838709</v>
      </c>
      <c r="O225" s="497"/>
      <c r="P225" s="497"/>
    </row>
    <row r="226" spans="2:17" s="4" customFormat="1" ht="15" x14ac:dyDescent="0.25">
      <c r="B226" s="758" t="s">
        <v>185</v>
      </c>
      <c r="C226" s="758"/>
      <c r="D226" s="758"/>
      <c r="E226" s="758"/>
      <c r="F226" s="758"/>
      <c r="G226" s="759"/>
      <c r="H226" s="93">
        <v>0.56599999999999995</v>
      </c>
      <c r="I226" s="94">
        <v>0.434</v>
      </c>
      <c r="J226" s="93">
        <v>0.53100000000000003</v>
      </c>
      <c r="K226" s="94">
        <v>0.46899999999999997</v>
      </c>
      <c r="L226" s="93">
        <v>0.46078431372549017</v>
      </c>
      <c r="M226" s="99">
        <v>0.53921568627450978</v>
      </c>
      <c r="O226" s="497"/>
      <c r="P226" s="497"/>
    </row>
    <row r="227" spans="2:17" s="4" customFormat="1" ht="15" x14ac:dyDescent="0.25">
      <c r="B227" s="758" t="s">
        <v>186</v>
      </c>
      <c r="C227" s="758"/>
      <c r="D227" s="758"/>
      <c r="E227" s="758"/>
      <c r="F227" s="758"/>
      <c r="G227" s="759"/>
      <c r="H227" s="93">
        <v>0.89</v>
      </c>
      <c r="I227" s="94">
        <v>0.11</v>
      </c>
      <c r="J227" s="93">
        <v>0.83799999999999997</v>
      </c>
      <c r="K227" s="94">
        <v>0.16200000000000001</v>
      </c>
      <c r="L227" s="93">
        <v>0.8149142739103491</v>
      </c>
      <c r="M227" s="99">
        <v>0.1850857260896509</v>
      </c>
      <c r="O227" s="497"/>
      <c r="P227" s="497"/>
    </row>
    <row r="228" spans="2:17" s="4" customFormat="1" ht="15" x14ac:dyDescent="0.25">
      <c r="B228" s="758" t="s">
        <v>188</v>
      </c>
      <c r="C228" s="758"/>
      <c r="D228" s="758"/>
      <c r="E228" s="758"/>
      <c r="F228" s="758"/>
      <c r="G228" s="759"/>
      <c r="H228" s="93">
        <v>9.0999999999999998E-2</v>
      </c>
      <c r="I228" s="94">
        <v>0.90900000000000003</v>
      </c>
      <c r="J228" s="93">
        <v>0.107</v>
      </c>
      <c r="K228" s="94">
        <v>0.89300000000000002</v>
      </c>
      <c r="L228" s="93">
        <v>6.228373702422145E-2</v>
      </c>
      <c r="M228" s="99">
        <v>0.93771626297577859</v>
      </c>
      <c r="O228" s="497"/>
      <c r="P228" s="497"/>
    </row>
    <row r="229" spans="2:17" s="4" customFormat="1" ht="15" x14ac:dyDescent="0.25">
      <c r="B229" s="758" t="s">
        <v>189</v>
      </c>
      <c r="C229" s="758"/>
      <c r="D229" s="758"/>
      <c r="E229" s="758"/>
      <c r="F229" s="758"/>
      <c r="G229" s="759"/>
      <c r="H229" s="93">
        <v>0.46700000000000003</v>
      </c>
      <c r="I229" s="94">
        <v>0.53300000000000003</v>
      </c>
      <c r="J229" s="93">
        <v>0.38800000000000001</v>
      </c>
      <c r="K229" s="94">
        <v>0.61199999999999999</v>
      </c>
      <c r="L229" s="93">
        <v>0.41037735849056606</v>
      </c>
      <c r="M229" s="99">
        <v>0.589622641509434</v>
      </c>
      <c r="O229" s="497"/>
      <c r="P229" s="497"/>
    </row>
    <row r="230" spans="2:17" s="4" customFormat="1" ht="15" x14ac:dyDescent="0.25">
      <c r="B230" s="788" t="s">
        <v>156</v>
      </c>
      <c r="C230" s="788"/>
      <c r="D230" s="788"/>
      <c r="E230" s="788"/>
      <c r="F230" s="788"/>
      <c r="G230" s="789"/>
      <c r="H230" s="95">
        <v>0.82199999999999995</v>
      </c>
      <c r="I230" s="96">
        <v>0.17799999999999999</v>
      </c>
      <c r="J230" s="95">
        <v>0.78900000000000003</v>
      </c>
      <c r="K230" s="96">
        <v>0.21099999999999999</v>
      </c>
      <c r="L230" s="95">
        <v>0.76622222222222225</v>
      </c>
      <c r="M230" s="100">
        <v>0.23377777777777778</v>
      </c>
      <c r="O230" s="497"/>
      <c r="P230" s="497"/>
    </row>
    <row r="231" spans="2:17" s="4" customFormat="1" ht="15" customHeight="1" x14ac:dyDescent="0.25">
      <c r="B231" s="768" t="s">
        <v>778</v>
      </c>
      <c r="C231" s="768"/>
      <c r="D231" s="768"/>
      <c r="E231" s="768"/>
      <c r="F231" s="768"/>
      <c r="G231" s="768"/>
      <c r="H231" s="768"/>
      <c r="I231" s="768"/>
      <c r="J231" s="768"/>
      <c r="K231" s="768"/>
      <c r="L231" s="768"/>
      <c r="M231" s="768"/>
    </row>
    <row r="232" spans="2:17" s="4" customFormat="1" ht="15" customHeight="1" x14ac:dyDescent="0.25">
      <c r="B232" s="770"/>
      <c r="C232" s="770"/>
      <c r="D232" s="770"/>
      <c r="E232" s="770"/>
      <c r="F232" s="770"/>
      <c r="G232" s="770"/>
      <c r="H232" s="770"/>
      <c r="I232" s="770"/>
      <c r="J232" s="770"/>
      <c r="K232" s="770"/>
      <c r="L232" s="770"/>
      <c r="M232" s="770"/>
    </row>
    <row r="233" spans="2:17" s="4" customFormat="1" ht="15" x14ac:dyDescent="0.25"/>
    <row r="234" spans="2:17" s="4" customFormat="1" ht="15" customHeight="1" x14ac:dyDescent="0.25">
      <c r="B234" s="984" t="s">
        <v>419</v>
      </c>
      <c r="C234" s="984"/>
      <c r="D234" s="985"/>
      <c r="E234" s="993">
        <v>2021</v>
      </c>
      <c r="F234" s="993"/>
      <c r="G234" s="993"/>
      <c r="H234" s="993">
        <v>2022</v>
      </c>
      <c r="I234" s="993"/>
      <c r="J234" s="993"/>
      <c r="K234" s="993">
        <v>2023</v>
      </c>
      <c r="L234" s="993"/>
      <c r="M234" s="994"/>
    </row>
    <row r="235" spans="2:17" s="4" customFormat="1" ht="15" customHeight="1" x14ac:dyDescent="0.25">
      <c r="B235" s="984"/>
      <c r="C235" s="984"/>
      <c r="D235" s="985"/>
      <c r="E235" s="1034" t="s">
        <v>174</v>
      </c>
      <c r="F235" s="1030" t="s">
        <v>176</v>
      </c>
      <c r="G235" s="1032" t="s">
        <v>177</v>
      </c>
      <c r="H235" s="1034" t="s">
        <v>174</v>
      </c>
      <c r="I235" s="1030" t="s">
        <v>176</v>
      </c>
      <c r="J235" s="1032" t="s">
        <v>177</v>
      </c>
      <c r="K235" s="1034" t="s">
        <v>174</v>
      </c>
      <c r="L235" s="1030" t="s">
        <v>176</v>
      </c>
      <c r="M235" s="1036" t="s">
        <v>177</v>
      </c>
    </row>
    <row r="236" spans="2:17" s="4" customFormat="1" ht="15" x14ac:dyDescent="0.25">
      <c r="B236" s="984"/>
      <c r="C236" s="984"/>
      <c r="D236" s="985"/>
      <c r="E236" s="1034"/>
      <c r="F236" s="1030"/>
      <c r="G236" s="1032"/>
      <c r="H236" s="1034"/>
      <c r="I236" s="1030"/>
      <c r="J236" s="1032"/>
      <c r="K236" s="1034"/>
      <c r="L236" s="1030"/>
      <c r="M236" s="1036"/>
    </row>
    <row r="237" spans="2:17" s="4" customFormat="1" ht="15.5" thickBot="1" x14ac:dyDescent="0.3">
      <c r="B237" s="986"/>
      <c r="C237" s="986"/>
      <c r="D237" s="987"/>
      <c r="E237" s="1035"/>
      <c r="F237" s="1031"/>
      <c r="G237" s="1033"/>
      <c r="H237" s="1035"/>
      <c r="I237" s="1031"/>
      <c r="J237" s="1033"/>
      <c r="K237" s="1035"/>
      <c r="L237" s="1031"/>
      <c r="M237" s="1037"/>
    </row>
    <row r="238" spans="2:17" s="4" customFormat="1" ht="15.5" thickTop="1" x14ac:dyDescent="0.25">
      <c r="B238" s="746" t="s">
        <v>180</v>
      </c>
      <c r="C238" s="746"/>
      <c r="D238" s="747"/>
      <c r="E238" s="168">
        <v>0</v>
      </c>
      <c r="F238" s="169">
        <v>1</v>
      </c>
      <c r="G238" s="170">
        <v>0</v>
      </c>
      <c r="H238" s="168">
        <v>0</v>
      </c>
      <c r="I238" s="169">
        <v>1</v>
      </c>
      <c r="J238" s="170">
        <v>0</v>
      </c>
      <c r="K238" s="168">
        <v>0</v>
      </c>
      <c r="L238" s="169">
        <v>1</v>
      </c>
      <c r="M238" s="171">
        <v>0</v>
      </c>
      <c r="O238" s="495"/>
      <c r="P238" s="495"/>
      <c r="Q238" s="495"/>
    </row>
    <row r="239" spans="2:17" s="4" customFormat="1" ht="15" x14ac:dyDescent="0.25">
      <c r="B239" s="758" t="s">
        <v>181</v>
      </c>
      <c r="C239" s="758"/>
      <c r="D239" s="759"/>
      <c r="E239" s="93">
        <v>2.1000000000000001E-2</v>
      </c>
      <c r="F239" s="105">
        <v>0.78900000000000003</v>
      </c>
      <c r="G239" s="94">
        <v>0.19</v>
      </c>
      <c r="H239" s="93">
        <v>3.4000000000000002E-2</v>
      </c>
      <c r="I239" s="105">
        <v>0.77500000000000002</v>
      </c>
      <c r="J239" s="94">
        <v>0.191</v>
      </c>
      <c r="K239" s="93">
        <v>4.0247678018575851E-2</v>
      </c>
      <c r="L239" s="105">
        <v>0.77089783281733748</v>
      </c>
      <c r="M239" s="99">
        <v>0.18885448916408668</v>
      </c>
      <c r="O239" s="495"/>
      <c r="P239" s="495"/>
      <c r="Q239" s="495"/>
    </row>
    <row r="240" spans="2:17" s="4" customFormat="1" ht="15" x14ac:dyDescent="0.25">
      <c r="B240" s="758" t="s">
        <v>182</v>
      </c>
      <c r="C240" s="758"/>
      <c r="D240" s="759"/>
      <c r="E240" s="93">
        <v>0</v>
      </c>
      <c r="F240" s="105">
        <v>0.81</v>
      </c>
      <c r="G240" s="94">
        <v>0.19</v>
      </c>
      <c r="H240" s="93">
        <v>4.2999999999999997E-2</v>
      </c>
      <c r="I240" s="105">
        <v>0.76100000000000001</v>
      </c>
      <c r="J240" s="94">
        <v>0.19600000000000001</v>
      </c>
      <c r="K240" s="93">
        <v>1.9230769230769232E-2</v>
      </c>
      <c r="L240" s="105">
        <v>0.69230769230769229</v>
      </c>
      <c r="M240" s="99">
        <v>0.28846153846153844</v>
      </c>
      <c r="O240" s="495"/>
      <c r="P240" s="495"/>
      <c r="Q240" s="495"/>
    </row>
    <row r="241" spans="2:17" s="4" customFormat="1" ht="15" x14ac:dyDescent="0.25">
      <c r="B241" s="758" t="s">
        <v>183</v>
      </c>
      <c r="C241" s="758"/>
      <c r="D241" s="759"/>
      <c r="E241" s="93">
        <v>0.13200000000000001</v>
      </c>
      <c r="F241" s="105">
        <v>0.82099999999999995</v>
      </c>
      <c r="G241" s="94">
        <v>4.5999999999999999E-2</v>
      </c>
      <c r="H241" s="93">
        <v>0.109</v>
      </c>
      <c r="I241" s="105">
        <v>0.82399999999999995</v>
      </c>
      <c r="J241" s="94">
        <v>6.7000000000000004E-2</v>
      </c>
      <c r="K241" s="93">
        <v>0.11849710982658959</v>
      </c>
      <c r="L241" s="105">
        <v>0.80057803468208089</v>
      </c>
      <c r="M241" s="99">
        <v>8.0924855491329481E-2</v>
      </c>
      <c r="O241" s="495"/>
      <c r="P241" s="495"/>
      <c r="Q241" s="495"/>
    </row>
    <row r="242" spans="2:17" s="4" customFormat="1" ht="15" x14ac:dyDescent="0.25">
      <c r="B242" s="758" t="s">
        <v>193</v>
      </c>
      <c r="C242" s="758"/>
      <c r="D242" s="759"/>
      <c r="E242" s="93">
        <v>0.16300000000000001</v>
      </c>
      <c r="F242" s="105">
        <v>0.75600000000000001</v>
      </c>
      <c r="G242" s="94">
        <v>7.9000000000000001E-2</v>
      </c>
      <c r="H242" s="93">
        <v>0.14599999999999999</v>
      </c>
      <c r="I242" s="105">
        <v>0.77600000000000002</v>
      </c>
      <c r="J242" s="94">
        <v>7.8E-2</v>
      </c>
      <c r="K242" s="93">
        <v>0.15068493150684931</v>
      </c>
      <c r="L242" s="105">
        <v>0.76255707762557079</v>
      </c>
      <c r="M242" s="99">
        <v>8.6757990867579904E-2</v>
      </c>
      <c r="O242" s="495"/>
      <c r="P242" s="495"/>
      <c r="Q242" s="495"/>
    </row>
    <row r="243" spans="2:17" s="4" customFormat="1" ht="15" x14ac:dyDescent="0.25">
      <c r="B243" s="758" t="s">
        <v>184</v>
      </c>
      <c r="C243" s="758"/>
      <c r="D243" s="759"/>
      <c r="E243" s="93">
        <v>0.26300000000000001</v>
      </c>
      <c r="F243" s="105">
        <v>0.67200000000000004</v>
      </c>
      <c r="G243" s="94">
        <v>6.4000000000000001E-2</v>
      </c>
      <c r="H243" s="93">
        <v>0.223</v>
      </c>
      <c r="I243" s="105">
        <v>0.70599999999999996</v>
      </c>
      <c r="J243" s="94">
        <v>7.0999999999999994E-2</v>
      </c>
      <c r="K243" s="93">
        <v>0.21236559139784947</v>
      </c>
      <c r="L243" s="105">
        <v>0.70295698924731187</v>
      </c>
      <c r="M243" s="99">
        <v>8.4677419354838704E-2</v>
      </c>
      <c r="O243" s="495"/>
      <c r="P243" s="495"/>
      <c r="Q243" s="495"/>
    </row>
    <row r="244" spans="2:17" s="4" customFormat="1" ht="15" x14ac:dyDescent="0.25">
      <c r="B244" s="758" t="s">
        <v>185</v>
      </c>
      <c r="C244" s="758"/>
      <c r="D244" s="759"/>
      <c r="E244" s="93">
        <v>0.34300000000000003</v>
      </c>
      <c r="F244" s="105">
        <v>0.57599999999999996</v>
      </c>
      <c r="G244" s="94">
        <v>8.1000000000000003E-2</v>
      </c>
      <c r="H244" s="93">
        <v>0.34699999999999998</v>
      </c>
      <c r="I244" s="105">
        <v>0.56100000000000005</v>
      </c>
      <c r="J244" s="94">
        <v>9.1999999999999998E-2</v>
      </c>
      <c r="K244" s="93">
        <v>0.35294117647058826</v>
      </c>
      <c r="L244" s="105">
        <v>0.56862745098039214</v>
      </c>
      <c r="M244" s="99">
        <v>7.8431372549019607E-2</v>
      </c>
      <c r="O244" s="495"/>
      <c r="P244" s="495"/>
      <c r="Q244" s="495"/>
    </row>
    <row r="245" spans="2:17" s="4" customFormat="1" ht="15" x14ac:dyDescent="0.25">
      <c r="B245" s="758" t="s">
        <v>186</v>
      </c>
      <c r="C245" s="758"/>
      <c r="D245" s="759"/>
      <c r="E245" s="93">
        <v>0.33300000000000002</v>
      </c>
      <c r="F245" s="105">
        <v>0.55400000000000005</v>
      </c>
      <c r="G245" s="94">
        <v>0.113</v>
      </c>
      <c r="H245" s="93">
        <v>0.34</v>
      </c>
      <c r="I245" s="105">
        <v>0.53600000000000003</v>
      </c>
      <c r="J245" s="94">
        <v>0.124</v>
      </c>
      <c r="K245" s="93">
        <v>0.32451972732906426</v>
      </c>
      <c r="L245" s="105">
        <v>0.54348275149762448</v>
      </c>
      <c r="M245" s="99">
        <v>0.13199752117331129</v>
      </c>
      <c r="O245" s="495"/>
      <c r="P245" s="495"/>
      <c r="Q245" s="495"/>
    </row>
    <row r="246" spans="2:17" s="4" customFormat="1" ht="15" x14ac:dyDescent="0.25">
      <c r="B246" s="758" t="s">
        <v>188</v>
      </c>
      <c r="C246" s="758"/>
      <c r="D246" s="759"/>
      <c r="E246" s="93">
        <v>0.72299999999999998</v>
      </c>
      <c r="F246" s="105">
        <v>0.27700000000000002</v>
      </c>
      <c r="G246" s="94">
        <v>0</v>
      </c>
      <c r="H246" s="93">
        <v>0.77400000000000002</v>
      </c>
      <c r="I246" s="105">
        <v>0.22600000000000001</v>
      </c>
      <c r="J246" s="94">
        <v>0</v>
      </c>
      <c r="K246" s="93">
        <v>0.66089965397923878</v>
      </c>
      <c r="L246" s="105">
        <v>0.33910034602076122</v>
      </c>
      <c r="M246" s="99">
        <v>0</v>
      </c>
      <c r="O246" s="495"/>
      <c r="P246" s="495"/>
      <c r="Q246" s="495"/>
    </row>
    <row r="247" spans="2:17" s="4" customFormat="1" ht="15" x14ac:dyDescent="0.25">
      <c r="B247" s="758" t="s">
        <v>189</v>
      </c>
      <c r="C247" s="758"/>
      <c r="D247" s="759"/>
      <c r="E247" s="93">
        <v>1</v>
      </c>
      <c r="F247" s="105">
        <v>0</v>
      </c>
      <c r="G247" s="94">
        <v>0</v>
      </c>
      <c r="H247" s="93">
        <v>1</v>
      </c>
      <c r="I247" s="105">
        <v>0</v>
      </c>
      <c r="J247" s="94">
        <v>0</v>
      </c>
      <c r="K247" s="93">
        <v>0.99528301886792447</v>
      </c>
      <c r="L247" s="105">
        <v>4.7169811320754715E-3</v>
      </c>
      <c r="M247" s="99">
        <v>0</v>
      </c>
      <c r="O247" s="495"/>
      <c r="P247" s="495"/>
      <c r="Q247" s="495"/>
    </row>
    <row r="248" spans="2:17" s="4" customFormat="1" ht="15" x14ac:dyDescent="0.25">
      <c r="B248" s="764" t="s">
        <v>156</v>
      </c>
      <c r="C248" s="764"/>
      <c r="D248" s="765"/>
      <c r="E248" s="95">
        <v>0.309</v>
      </c>
      <c r="F248" s="106">
        <v>0.59299999999999997</v>
      </c>
      <c r="G248" s="96">
        <v>9.8000000000000004E-2</v>
      </c>
      <c r="H248" s="95">
        <v>0.32</v>
      </c>
      <c r="I248" s="106">
        <v>0.57399999999999995</v>
      </c>
      <c r="J248" s="96">
        <v>0.106</v>
      </c>
      <c r="K248" s="95">
        <v>0.30641269841269841</v>
      </c>
      <c r="L248" s="106">
        <v>0.57980952380952377</v>
      </c>
      <c r="M248" s="100">
        <v>0.11377777777777778</v>
      </c>
      <c r="O248" s="495"/>
      <c r="P248" s="495"/>
      <c r="Q248" s="495"/>
    </row>
    <row r="249" spans="2:17" s="4" customFormat="1" ht="15" x14ac:dyDescent="0.25">
      <c r="B249" s="915" t="s">
        <v>418</v>
      </c>
      <c r="C249" s="915"/>
      <c r="D249" s="915"/>
      <c r="E249" s="915"/>
      <c r="F249" s="915"/>
      <c r="G249" s="915"/>
      <c r="H249" s="915"/>
      <c r="I249" s="915"/>
      <c r="J249" s="915"/>
      <c r="K249" s="915"/>
      <c r="L249" s="915"/>
      <c r="M249" s="915"/>
    </row>
    <row r="250" spans="2:17" s="4" customFormat="1" ht="15" x14ac:dyDescent="0.25"/>
    <row r="251" spans="2:17" s="4" customFormat="1" ht="15" customHeight="1" x14ac:dyDescent="0.25">
      <c r="B251" s="984" t="s">
        <v>421</v>
      </c>
      <c r="C251" s="984"/>
      <c r="D251" s="984"/>
      <c r="E251" s="984"/>
      <c r="F251" s="984"/>
      <c r="G251" s="985"/>
      <c r="H251" s="994">
        <v>2021</v>
      </c>
      <c r="I251" s="1017"/>
      <c r="J251" s="994">
        <v>2022</v>
      </c>
      <c r="K251" s="1017"/>
      <c r="L251" s="994">
        <v>2023</v>
      </c>
      <c r="M251" s="1000"/>
    </row>
    <row r="252" spans="2:17" s="4" customFormat="1" ht="15.5" thickBot="1" x14ac:dyDescent="0.3">
      <c r="B252" s="986"/>
      <c r="C252" s="986"/>
      <c r="D252" s="986"/>
      <c r="E252" s="986"/>
      <c r="F252" s="986"/>
      <c r="G252" s="987"/>
      <c r="H252" s="204" t="s">
        <v>154</v>
      </c>
      <c r="I252" s="206" t="s">
        <v>155</v>
      </c>
      <c r="J252" s="204" t="s">
        <v>154</v>
      </c>
      <c r="K252" s="206" t="s">
        <v>155</v>
      </c>
      <c r="L252" s="204" t="s">
        <v>154</v>
      </c>
      <c r="M252" s="208" t="s">
        <v>155</v>
      </c>
    </row>
    <row r="253" spans="2:17" s="4" customFormat="1" ht="15.5" thickTop="1" x14ac:dyDescent="0.25">
      <c r="B253" s="746" t="s">
        <v>181</v>
      </c>
      <c r="C253" s="746"/>
      <c r="D253" s="746"/>
      <c r="E253" s="746"/>
      <c r="F253" s="746"/>
      <c r="G253" s="747"/>
      <c r="H253" s="90">
        <v>0.90900000000000003</v>
      </c>
      <c r="I253" s="91">
        <v>9.0999999999999998E-2</v>
      </c>
      <c r="J253" s="90">
        <v>0.90600000000000003</v>
      </c>
      <c r="K253" s="91">
        <v>9.4E-2</v>
      </c>
      <c r="L253" s="90">
        <v>0.90909090909090906</v>
      </c>
      <c r="M253" s="97">
        <v>9.0909090909090912E-2</v>
      </c>
      <c r="O253" s="497"/>
      <c r="P253" s="497"/>
    </row>
    <row r="254" spans="2:17" s="4" customFormat="1" ht="15" x14ac:dyDescent="0.25">
      <c r="B254" s="758" t="s">
        <v>183</v>
      </c>
      <c r="C254" s="758"/>
      <c r="D254" s="758"/>
      <c r="E254" s="758"/>
      <c r="F254" s="758"/>
      <c r="G254" s="759"/>
      <c r="H254" s="93">
        <v>0.84599999999999997</v>
      </c>
      <c r="I254" s="94">
        <v>0.154</v>
      </c>
      <c r="J254" s="93">
        <v>0.8</v>
      </c>
      <c r="K254" s="94">
        <v>0.2</v>
      </c>
      <c r="L254" s="93">
        <v>0.76190476190476186</v>
      </c>
      <c r="M254" s="99">
        <v>0.23809523809523808</v>
      </c>
      <c r="O254" s="497"/>
      <c r="P254" s="497"/>
    </row>
    <row r="255" spans="2:17" s="4" customFormat="1" ht="15" x14ac:dyDescent="0.25">
      <c r="B255" s="758" t="s">
        <v>193</v>
      </c>
      <c r="C255" s="758"/>
      <c r="D255" s="758"/>
      <c r="E255" s="758"/>
      <c r="F255" s="758"/>
      <c r="G255" s="759"/>
      <c r="H255" s="93">
        <v>0.38500000000000001</v>
      </c>
      <c r="I255" s="94">
        <v>0.61499999999999999</v>
      </c>
      <c r="J255" s="93">
        <v>0.26100000000000001</v>
      </c>
      <c r="K255" s="94">
        <v>0.73899999999999999</v>
      </c>
      <c r="L255" s="93">
        <v>0.46153846153846156</v>
      </c>
      <c r="M255" s="99">
        <v>0.53846153846153844</v>
      </c>
      <c r="O255" s="497"/>
      <c r="P255" s="497"/>
    </row>
    <row r="256" spans="2:17" s="4" customFormat="1" ht="15" x14ac:dyDescent="0.25">
      <c r="B256" s="758" t="s">
        <v>184</v>
      </c>
      <c r="C256" s="758"/>
      <c r="D256" s="758"/>
      <c r="E256" s="758"/>
      <c r="F256" s="758"/>
      <c r="G256" s="759"/>
      <c r="H256" s="93">
        <v>0.83299999999999996</v>
      </c>
      <c r="I256" s="94">
        <v>0.16700000000000001</v>
      </c>
      <c r="J256" s="93">
        <v>0.94699999999999995</v>
      </c>
      <c r="K256" s="94">
        <v>5.2999999999999999E-2</v>
      </c>
      <c r="L256" s="93">
        <v>0.87804878048780488</v>
      </c>
      <c r="M256" s="99">
        <v>0.12195121951219512</v>
      </c>
      <c r="O256" s="497"/>
      <c r="P256" s="497"/>
    </row>
    <row r="257" spans="2:17" s="4" customFormat="1" ht="15" x14ac:dyDescent="0.25">
      <c r="B257" s="758" t="s">
        <v>185</v>
      </c>
      <c r="C257" s="758"/>
      <c r="D257" s="758"/>
      <c r="E257" s="758"/>
      <c r="F257" s="758"/>
      <c r="G257" s="759"/>
      <c r="H257" s="93">
        <v>0.35699999999999998</v>
      </c>
      <c r="I257" s="94">
        <v>0.64300000000000002</v>
      </c>
      <c r="J257" s="93">
        <v>0.308</v>
      </c>
      <c r="K257" s="94">
        <v>0.69199999999999995</v>
      </c>
      <c r="L257" s="93">
        <v>0.31818181818181818</v>
      </c>
      <c r="M257" s="99">
        <v>0.68181818181818177</v>
      </c>
      <c r="O257" s="497"/>
      <c r="P257" s="497"/>
    </row>
    <row r="258" spans="2:17" s="4" customFormat="1" ht="15" x14ac:dyDescent="0.25">
      <c r="B258" s="758" t="s">
        <v>186</v>
      </c>
      <c r="C258" s="758"/>
      <c r="D258" s="758"/>
      <c r="E258" s="758"/>
      <c r="F258" s="758"/>
      <c r="G258" s="759"/>
      <c r="H258" s="93">
        <v>0.91100000000000003</v>
      </c>
      <c r="I258" s="94">
        <v>8.8999999999999996E-2</v>
      </c>
      <c r="J258" s="93">
        <v>0.86699999999999999</v>
      </c>
      <c r="K258" s="94">
        <v>0.13300000000000001</v>
      </c>
      <c r="L258" s="93">
        <v>0.83588621444201316</v>
      </c>
      <c r="M258" s="99">
        <v>0.16411378555798686</v>
      </c>
      <c r="O258" s="497"/>
      <c r="P258" s="497"/>
    </row>
    <row r="259" spans="2:17" s="4" customFormat="1" ht="15" x14ac:dyDescent="0.25">
      <c r="B259" s="758" t="s">
        <v>188</v>
      </c>
      <c r="C259" s="758"/>
      <c r="D259" s="758"/>
      <c r="E259" s="758"/>
      <c r="F259" s="758"/>
      <c r="G259" s="759"/>
      <c r="H259" s="101" t="s">
        <v>196</v>
      </c>
      <c r="I259" s="102" t="s">
        <v>196</v>
      </c>
      <c r="J259" s="93">
        <v>0.66700000000000004</v>
      </c>
      <c r="K259" s="94">
        <v>0.33300000000000002</v>
      </c>
      <c r="L259" s="93">
        <v>0</v>
      </c>
      <c r="M259" s="99">
        <v>1</v>
      </c>
      <c r="O259" s="497"/>
      <c r="P259" s="497"/>
    </row>
    <row r="260" spans="2:17" s="4" customFormat="1" ht="15" x14ac:dyDescent="0.25">
      <c r="B260" s="758" t="s">
        <v>189</v>
      </c>
      <c r="C260" s="758"/>
      <c r="D260" s="758"/>
      <c r="E260" s="758"/>
      <c r="F260" s="758"/>
      <c r="G260" s="759"/>
      <c r="H260" s="101" t="s">
        <v>196</v>
      </c>
      <c r="I260" s="102" t="s">
        <v>196</v>
      </c>
      <c r="J260" s="93">
        <v>0.33300000000000002</v>
      </c>
      <c r="K260" s="94">
        <v>0.66700000000000004</v>
      </c>
      <c r="L260" s="93">
        <v>0.5714285714285714</v>
      </c>
      <c r="M260" s="99">
        <v>0.42857142857142855</v>
      </c>
      <c r="O260" s="497"/>
      <c r="P260" s="497"/>
    </row>
    <row r="261" spans="2:17" s="4" customFormat="1" ht="15" x14ac:dyDescent="0.25">
      <c r="B261" s="764" t="s">
        <v>156</v>
      </c>
      <c r="C261" s="764"/>
      <c r="D261" s="764"/>
      <c r="E261" s="764"/>
      <c r="F261" s="764"/>
      <c r="G261" s="765"/>
      <c r="H261" s="95">
        <v>0.873</v>
      </c>
      <c r="I261" s="96">
        <v>0.127</v>
      </c>
      <c r="J261" s="95">
        <v>0.81599999999999995</v>
      </c>
      <c r="K261" s="96">
        <v>0.184</v>
      </c>
      <c r="L261" s="95">
        <v>0.80098684210526316</v>
      </c>
      <c r="M261" s="100">
        <v>0.19901315789473684</v>
      </c>
      <c r="O261" s="497"/>
      <c r="P261" s="497"/>
    </row>
    <row r="262" spans="2:17" s="4" customFormat="1" ht="15" customHeight="1" x14ac:dyDescent="0.25">
      <c r="B262" s="768" t="s">
        <v>780</v>
      </c>
      <c r="C262" s="768"/>
      <c r="D262" s="768"/>
      <c r="E262" s="768"/>
      <c r="F262" s="768"/>
      <c r="G262" s="768"/>
      <c r="H262" s="768"/>
      <c r="I262" s="768"/>
      <c r="J262" s="768"/>
      <c r="K262" s="768"/>
      <c r="L262" s="768"/>
      <c r="M262" s="768"/>
    </row>
    <row r="263" spans="2:17" s="4" customFormat="1" ht="15" customHeight="1" x14ac:dyDescent="0.25">
      <c r="B263" s="769"/>
      <c r="C263" s="769"/>
      <c r="D263" s="769"/>
      <c r="E263" s="769"/>
      <c r="F263" s="769"/>
      <c r="G263" s="769"/>
      <c r="H263" s="769"/>
      <c r="I263" s="769"/>
      <c r="J263" s="769"/>
      <c r="K263" s="769"/>
      <c r="L263" s="769"/>
      <c r="M263" s="769"/>
    </row>
    <row r="264" spans="2:17" s="4" customFormat="1" ht="15" customHeight="1" x14ac:dyDescent="0.25">
      <c r="B264" s="770"/>
      <c r="C264" s="770"/>
      <c r="D264" s="770"/>
      <c r="E264" s="770"/>
      <c r="F264" s="770"/>
      <c r="G264" s="770"/>
      <c r="H264" s="770"/>
      <c r="I264" s="770"/>
      <c r="J264" s="770"/>
      <c r="K264" s="770"/>
      <c r="L264" s="770"/>
      <c r="M264" s="770"/>
    </row>
    <row r="265" spans="2:17" s="4" customFormat="1" ht="15" x14ac:dyDescent="0.25"/>
    <row r="266" spans="2:17" s="4" customFormat="1" ht="15" customHeight="1" x14ac:dyDescent="0.25">
      <c r="B266" s="984" t="s">
        <v>422</v>
      </c>
      <c r="C266" s="984"/>
      <c r="D266" s="985"/>
      <c r="E266" s="993">
        <v>2021</v>
      </c>
      <c r="F266" s="993"/>
      <c r="G266" s="993"/>
      <c r="H266" s="993">
        <v>2022</v>
      </c>
      <c r="I266" s="993"/>
      <c r="J266" s="993"/>
      <c r="K266" s="993">
        <v>2023</v>
      </c>
      <c r="L266" s="993"/>
      <c r="M266" s="994"/>
    </row>
    <row r="267" spans="2:17" s="4" customFormat="1" ht="15" x14ac:dyDescent="0.25">
      <c r="B267" s="984"/>
      <c r="C267" s="984"/>
      <c r="D267" s="985"/>
      <c r="E267" s="1034" t="s">
        <v>174</v>
      </c>
      <c r="F267" s="1030" t="s">
        <v>176</v>
      </c>
      <c r="G267" s="1032" t="s">
        <v>177</v>
      </c>
      <c r="H267" s="1034" t="s">
        <v>174</v>
      </c>
      <c r="I267" s="1030" t="s">
        <v>176</v>
      </c>
      <c r="J267" s="1032" t="s">
        <v>177</v>
      </c>
      <c r="K267" s="1034" t="s">
        <v>174</v>
      </c>
      <c r="L267" s="1030" t="s">
        <v>176</v>
      </c>
      <c r="M267" s="1036" t="s">
        <v>177</v>
      </c>
    </row>
    <row r="268" spans="2:17" s="4" customFormat="1" ht="15" x14ac:dyDescent="0.25">
      <c r="B268" s="984"/>
      <c r="C268" s="984"/>
      <c r="D268" s="985"/>
      <c r="E268" s="1034"/>
      <c r="F268" s="1030"/>
      <c r="G268" s="1032"/>
      <c r="H268" s="1034"/>
      <c r="I268" s="1030"/>
      <c r="J268" s="1032"/>
      <c r="K268" s="1034"/>
      <c r="L268" s="1030"/>
      <c r="M268" s="1036"/>
    </row>
    <row r="269" spans="2:17" s="4" customFormat="1" ht="15.5" thickBot="1" x14ac:dyDescent="0.3">
      <c r="B269" s="986"/>
      <c r="C269" s="986"/>
      <c r="D269" s="987"/>
      <c r="E269" s="1035"/>
      <c r="F269" s="1031"/>
      <c r="G269" s="1033"/>
      <c r="H269" s="1035"/>
      <c r="I269" s="1031"/>
      <c r="J269" s="1033"/>
      <c r="K269" s="1035"/>
      <c r="L269" s="1031"/>
      <c r="M269" s="1037"/>
    </row>
    <row r="270" spans="2:17" s="4" customFormat="1" ht="15.5" thickTop="1" x14ac:dyDescent="0.25">
      <c r="B270" s="758" t="s">
        <v>181</v>
      </c>
      <c r="C270" s="758"/>
      <c r="D270" s="759"/>
      <c r="E270" s="168">
        <v>0.182</v>
      </c>
      <c r="F270" s="169">
        <v>0.54500000000000004</v>
      </c>
      <c r="G270" s="170">
        <v>0.17299999999999999</v>
      </c>
      <c r="H270" s="168">
        <v>9.4E-2</v>
      </c>
      <c r="I270" s="169">
        <v>0.71899999999999997</v>
      </c>
      <c r="J270" s="170">
        <v>0.188</v>
      </c>
      <c r="K270" s="168">
        <v>0</v>
      </c>
      <c r="L270" s="169">
        <v>0.84848484848484851</v>
      </c>
      <c r="M270" s="171">
        <v>0.15151515151515152</v>
      </c>
      <c r="O270" s="495"/>
      <c r="P270" s="495"/>
      <c r="Q270" s="495"/>
    </row>
    <row r="271" spans="2:17" s="4" customFormat="1" ht="15" x14ac:dyDescent="0.25">
      <c r="B271" s="758" t="s">
        <v>183</v>
      </c>
      <c r="C271" s="758"/>
      <c r="D271" s="759"/>
      <c r="E271" s="93">
        <v>0.38500000000000001</v>
      </c>
      <c r="F271" s="105">
        <v>0.61499999999999999</v>
      </c>
      <c r="G271" s="94">
        <v>0</v>
      </c>
      <c r="H271" s="93">
        <v>0.4</v>
      </c>
      <c r="I271" s="105">
        <v>0.6</v>
      </c>
      <c r="J271" s="94">
        <v>0</v>
      </c>
      <c r="K271" s="93">
        <v>0.2857142857142857</v>
      </c>
      <c r="L271" s="105">
        <v>0.66666666666666663</v>
      </c>
      <c r="M271" s="99">
        <v>4.7619047619047616E-2</v>
      </c>
      <c r="O271" s="495"/>
      <c r="P271" s="495"/>
      <c r="Q271" s="495"/>
    </row>
    <row r="272" spans="2:17" s="4" customFormat="1" ht="15" x14ac:dyDescent="0.25">
      <c r="B272" s="758" t="s">
        <v>193</v>
      </c>
      <c r="C272" s="758"/>
      <c r="D272" s="759"/>
      <c r="E272" s="93">
        <v>0</v>
      </c>
      <c r="F272" s="105">
        <v>1</v>
      </c>
      <c r="G272" s="94">
        <v>0</v>
      </c>
      <c r="H272" s="93">
        <v>0.13</v>
      </c>
      <c r="I272" s="105">
        <v>0.82599999999999996</v>
      </c>
      <c r="J272" s="94">
        <v>4.2999999999999997E-2</v>
      </c>
      <c r="K272" s="93">
        <v>0.23076923076923078</v>
      </c>
      <c r="L272" s="105">
        <v>0.69230769230769229</v>
      </c>
      <c r="M272" s="99">
        <v>7.6923076923076927E-2</v>
      </c>
      <c r="O272" s="495"/>
      <c r="P272" s="495"/>
      <c r="Q272" s="495"/>
    </row>
    <row r="273" spans="1:17" s="4" customFormat="1" ht="15" x14ac:dyDescent="0.25">
      <c r="B273" s="758" t="s">
        <v>184</v>
      </c>
      <c r="C273" s="758"/>
      <c r="D273" s="759"/>
      <c r="E273" s="93">
        <v>0.26700000000000002</v>
      </c>
      <c r="F273" s="105">
        <v>0.63300000000000001</v>
      </c>
      <c r="G273" s="94">
        <v>0.1</v>
      </c>
      <c r="H273" s="93">
        <v>0.13200000000000001</v>
      </c>
      <c r="I273" s="105">
        <v>0.71099999999999997</v>
      </c>
      <c r="J273" s="94">
        <v>0.158</v>
      </c>
      <c r="K273" s="93">
        <v>0.1951219512195122</v>
      </c>
      <c r="L273" s="105">
        <v>0.58536585365853655</v>
      </c>
      <c r="M273" s="99">
        <v>0.21951219512195122</v>
      </c>
      <c r="O273" s="495"/>
      <c r="P273" s="495"/>
      <c r="Q273" s="495"/>
    </row>
    <row r="274" spans="1:17" s="4" customFormat="1" ht="15" x14ac:dyDescent="0.25">
      <c r="B274" s="758" t="s">
        <v>185</v>
      </c>
      <c r="C274" s="758"/>
      <c r="D274" s="759"/>
      <c r="E274" s="93">
        <v>0.42899999999999999</v>
      </c>
      <c r="F274" s="105">
        <v>0.5</v>
      </c>
      <c r="G274" s="94">
        <v>7.0999999999999994E-2</v>
      </c>
      <c r="H274" s="93">
        <v>0.53800000000000003</v>
      </c>
      <c r="I274" s="105">
        <v>0.38500000000000001</v>
      </c>
      <c r="J274" s="94">
        <v>7.6999999999999999E-2</v>
      </c>
      <c r="K274" s="93">
        <v>0.5</v>
      </c>
      <c r="L274" s="105">
        <v>0.45454545454545453</v>
      </c>
      <c r="M274" s="99">
        <v>4.5454545454545456E-2</v>
      </c>
      <c r="O274" s="495"/>
      <c r="P274" s="495"/>
      <c r="Q274" s="495"/>
    </row>
    <row r="275" spans="1:17" s="4" customFormat="1" ht="15" x14ac:dyDescent="0.25">
      <c r="B275" s="758" t="s">
        <v>186</v>
      </c>
      <c r="C275" s="758"/>
      <c r="D275" s="759"/>
      <c r="E275" s="93">
        <v>0.28000000000000003</v>
      </c>
      <c r="F275" s="105">
        <v>0.53</v>
      </c>
      <c r="G275" s="94">
        <v>0.191</v>
      </c>
      <c r="H275" s="93">
        <v>0.308</v>
      </c>
      <c r="I275" s="105">
        <v>0.54200000000000004</v>
      </c>
      <c r="J275" s="94">
        <v>0.15</v>
      </c>
      <c r="K275" s="93">
        <v>0.31291028446389496</v>
      </c>
      <c r="L275" s="105">
        <v>0.51422319474835887</v>
      </c>
      <c r="M275" s="99">
        <v>0.17286652078774617</v>
      </c>
      <c r="O275" s="495"/>
      <c r="P275" s="495"/>
      <c r="Q275" s="495"/>
    </row>
    <row r="276" spans="1:17" s="4" customFormat="1" ht="15" x14ac:dyDescent="0.25">
      <c r="B276" s="758" t="s">
        <v>188</v>
      </c>
      <c r="C276" s="758"/>
      <c r="D276" s="759"/>
      <c r="E276" s="101" t="s">
        <v>196</v>
      </c>
      <c r="F276" s="109" t="s">
        <v>196</v>
      </c>
      <c r="G276" s="102" t="s">
        <v>196</v>
      </c>
      <c r="H276" s="93">
        <v>1</v>
      </c>
      <c r="I276" s="105">
        <v>0</v>
      </c>
      <c r="J276" s="94">
        <v>0</v>
      </c>
      <c r="K276" s="93">
        <v>1</v>
      </c>
      <c r="L276" s="105">
        <v>0</v>
      </c>
      <c r="M276" s="99">
        <v>0</v>
      </c>
      <c r="O276" s="495"/>
      <c r="P276" s="495"/>
      <c r="Q276" s="495"/>
    </row>
    <row r="277" spans="1:17" s="4" customFormat="1" ht="15" x14ac:dyDescent="0.25">
      <c r="B277" s="758" t="s">
        <v>189</v>
      </c>
      <c r="C277" s="758"/>
      <c r="D277" s="759"/>
      <c r="E277" s="101" t="s">
        <v>196</v>
      </c>
      <c r="F277" s="109" t="s">
        <v>196</v>
      </c>
      <c r="G277" s="102" t="s">
        <v>196</v>
      </c>
      <c r="H277" s="93">
        <v>1</v>
      </c>
      <c r="I277" s="105">
        <v>0</v>
      </c>
      <c r="J277" s="94">
        <v>0</v>
      </c>
      <c r="K277" s="93">
        <v>1</v>
      </c>
      <c r="L277" s="105">
        <v>0</v>
      </c>
      <c r="M277" s="99">
        <v>0</v>
      </c>
      <c r="O277" s="495"/>
      <c r="P277" s="495"/>
      <c r="Q277" s="495"/>
    </row>
    <row r="278" spans="1:17" s="4" customFormat="1" ht="15" x14ac:dyDescent="0.25">
      <c r="B278" s="788" t="s">
        <v>156</v>
      </c>
      <c r="C278" s="788"/>
      <c r="D278" s="789"/>
      <c r="E278" s="95">
        <v>0.27400000000000002</v>
      </c>
      <c r="F278" s="106">
        <v>0.55200000000000005</v>
      </c>
      <c r="G278" s="96">
        <v>0.17499999999999999</v>
      </c>
      <c r="H278" s="95">
        <v>0.30099999999999999</v>
      </c>
      <c r="I278" s="106">
        <v>0.56000000000000005</v>
      </c>
      <c r="J278" s="96">
        <v>0.13800000000000001</v>
      </c>
      <c r="K278" s="95">
        <v>0.29934210526315791</v>
      </c>
      <c r="L278" s="106">
        <v>0.54111842105263153</v>
      </c>
      <c r="M278" s="100">
        <v>0.15953947368421054</v>
      </c>
      <c r="O278" s="495"/>
      <c r="P278" s="495"/>
      <c r="Q278" s="495"/>
    </row>
    <row r="279" spans="1:17" s="4" customFormat="1" ht="15" customHeight="1" x14ac:dyDescent="0.25">
      <c r="B279" s="768" t="s">
        <v>779</v>
      </c>
      <c r="C279" s="768"/>
      <c r="D279" s="768"/>
      <c r="E279" s="768"/>
      <c r="F279" s="768"/>
      <c r="G279" s="768"/>
      <c r="H279" s="768"/>
      <c r="I279" s="768"/>
      <c r="J279" s="768"/>
      <c r="K279" s="768"/>
      <c r="L279" s="768"/>
      <c r="M279" s="768"/>
      <c r="O279" s="495"/>
      <c r="P279" s="495"/>
      <c r="Q279" s="495"/>
    </row>
    <row r="280" spans="1:17" s="4" customFormat="1" ht="15" customHeight="1" x14ac:dyDescent="0.25">
      <c r="B280" s="769"/>
      <c r="C280" s="769"/>
      <c r="D280" s="769"/>
      <c r="E280" s="769"/>
      <c r="F280" s="769"/>
      <c r="G280" s="769"/>
      <c r="H280" s="769"/>
      <c r="I280" s="769"/>
      <c r="J280" s="769"/>
      <c r="K280" s="769"/>
      <c r="L280" s="769"/>
      <c r="M280" s="769"/>
      <c r="O280" s="495"/>
      <c r="P280" s="495"/>
      <c r="Q280" s="495"/>
    </row>
    <row r="281" spans="1:17" s="4" customFormat="1" ht="15" x14ac:dyDescent="0.25">
      <c r="B281" s="770"/>
      <c r="C281" s="770"/>
      <c r="D281" s="770"/>
      <c r="E281" s="770"/>
      <c r="F281" s="770"/>
      <c r="G281" s="770"/>
      <c r="H281" s="770"/>
      <c r="I281" s="770"/>
      <c r="J281" s="770"/>
      <c r="K281" s="770"/>
      <c r="L281" s="770"/>
      <c r="M281" s="770"/>
      <c r="O281" s="495"/>
      <c r="P281" s="495"/>
      <c r="Q281" s="495"/>
    </row>
    <row r="282" spans="1:17" s="4" customFormat="1" ht="15" x14ac:dyDescent="0.25"/>
    <row r="283" spans="1:17" s="4" customFormat="1" ht="15" x14ac:dyDescent="0.25"/>
    <row r="284" spans="1:17" s="4" customFormat="1" ht="15" x14ac:dyDescent="0.25">
      <c r="A284" s="7"/>
      <c r="B284" s="7" t="s">
        <v>23</v>
      </c>
      <c r="C284" s="7"/>
      <c r="D284" s="7"/>
      <c r="E284" s="7"/>
      <c r="F284" s="7"/>
      <c r="G284" s="7"/>
      <c r="H284" s="7"/>
      <c r="I284" s="7"/>
      <c r="J284" s="7"/>
      <c r="K284" s="7"/>
      <c r="L284" s="7"/>
      <c r="M284" s="7"/>
    </row>
    <row r="285" spans="1:17" s="4" customFormat="1" ht="15" x14ac:dyDescent="0.25"/>
    <row r="286" spans="1:17" s="4" customFormat="1" ht="15" customHeight="1" x14ac:dyDescent="0.25">
      <c r="B286" s="984" t="s">
        <v>424</v>
      </c>
      <c r="C286" s="984"/>
      <c r="D286" s="984"/>
      <c r="E286" s="984"/>
      <c r="F286" s="984"/>
      <c r="G286" s="985"/>
      <c r="H286" s="994" t="s">
        <v>399</v>
      </c>
      <c r="I286" s="1000"/>
      <c r="J286" s="1017"/>
      <c r="K286" s="994" t="s">
        <v>405</v>
      </c>
      <c r="L286" s="1000"/>
      <c r="M286" s="1000"/>
    </row>
    <row r="287" spans="1:17" s="4" customFormat="1" ht="15.5" thickBot="1" x14ac:dyDescent="0.3">
      <c r="B287" s="984"/>
      <c r="C287" s="984"/>
      <c r="D287" s="984"/>
      <c r="E287" s="984"/>
      <c r="F287" s="984"/>
      <c r="G287" s="985"/>
      <c r="H287" s="204">
        <v>2021</v>
      </c>
      <c r="I287" s="205">
        <v>2022</v>
      </c>
      <c r="J287" s="208">
        <v>2023</v>
      </c>
      <c r="K287" s="204">
        <v>2021</v>
      </c>
      <c r="L287" s="205">
        <v>2022</v>
      </c>
      <c r="M287" s="208">
        <v>2023</v>
      </c>
    </row>
    <row r="288" spans="1:17" s="4" customFormat="1" ht="15.5" thickTop="1" x14ac:dyDescent="0.25">
      <c r="B288" s="746" t="s">
        <v>180</v>
      </c>
      <c r="C288" s="746"/>
      <c r="D288" s="746"/>
      <c r="E288" s="746"/>
      <c r="F288" s="746"/>
      <c r="G288" s="747"/>
      <c r="H288" s="114" t="s">
        <v>196</v>
      </c>
      <c r="I288" s="110" t="s">
        <v>196</v>
      </c>
      <c r="J288" s="111" t="s">
        <v>196</v>
      </c>
      <c r="K288" s="114" t="s">
        <v>196</v>
      </c>
      <c r="L288" s="110" t="s">
        <v>196</v>
      </c>
      <c r="M288" s="115" t="s">
        <v>196</v>
      </c>
    </row>
    <row r="289" spans="2:16" s="4" customFormat="1" ht="15" x14ac:dyDescent="0.25">
      <c r="B289" s="758" t="s">
        <v>181</v>
      </c>
      <c r="C289" s="758"/>
      <c r="D289" s="758"/>
      <c r="E289" s="758"/>
      <c r="F289" s="758"/>
      <c r="G289" s="759"/>
      <c r="H289" s="93">
        <v>1.1539999999999999</v>
      </c>
      <c r="I289" s="109">
        <v>1.165</v>
      </c>
      <c r="J289" s="102">
        <v>1.2481957791337619</v>
      </c>
      <c r="K289" s="101">
        <v>1.9119999999999999</v>
      </c>
      <c r="L289" s="109">
        <v>0.94899999999999995</v>
      </c>
      <c r="M289" s="537">
        <v>0.80565444658995677</v>
      </c>
      <c r="O289" s="497"/>
      <c r="P289" s="497"/>
    </row>
    <row r="290" spans="2:16" s="4" customFormat="1" ht="15" x14ac:dyDescent="0.25">
      <c r="B290" s="758" t="s">
        <v>182</v>
      </c>
      <c r="C290" s="758"/>
      <c r="D290" s="758"/>
      <c r="E290" s="758"/>
      <c r="F290" s="758"/>
      <c r="G290" s="759"/>
      <c r="H290" s="93">
        <v>0.91700000000000004</v>
      </c>
      <c r="I290" s="109">
        <v>0.874</v>
      </c>
      <c r="J290" s="102">
        <v>0.90915641404329817</v>
      </c>
      <c r="K290" s="101" t="s">
        <v>196</v>
      </c>
      <c r="L290" s="109" t="s">
        <v>196</v>
      </c>
      <c r="M290" s="537" t="s">
        <v>196</v>
      </c>
      <c r="O290" s="497"/>
      <c r="P290" s="497"/>
    </row>
    <row r="291" spans="2:16" s="4" customFormat="1" ht="15" x14ac:dyDescent="0.25">
      <c r="B291" s="758" t="s">
        <v>183</v>
      </c>
      <c r="C291" s="758"/>
      <c r="D291" s="758"/>
      <c r="E291" s="758"/>
      <c r="F291" s="758"/>
      <c r="G291" s="759"/>
      <c r="H291" s="93">
        <v>0.84499999999999997</v>
      </c>
      <c r="I291" s="109">
        <v>0.80100000000000005</v>
      </c>
      <c r="J291" s="102">
        <v>0.85592844343278462</v>
      </c>
      <c r="K291" s="101">
        <v>0.97599999999999998</v>
      </c>
      <c r="L291" s="109">
        <v>0.94299999999999995</v>
      </c>
      <c r="M291" s="537">
        <v>0.97557423464815773</v>
      </c>
      <c r="O291" s="497"/>
      <c r="P291" s="497"/>
    </row>
    <row r="292" spans="2:16" s="4" customFormat="1" ht="15" x14ac:dyDescent="0.25">
      <c r="B292" s="758" t="s">
        <v>193</v>
      </c>
      <c r="C292" s="758"/>
      <c r="D292" s="758"/>
      <c r="E292" s="758"/>
      <c r="F292" s="758"/>
      <c r="G292" s="759"/>
      <c r="H292" s="93">
        <v>0.81299999999999994</v>
      </c>
      <c r="I292" s="109">
        <v>0.86</v>
      </c>
      <c r="J292" s="102">
        <v>0.86633394498207139</v>
      </c>
      <c r="K292" s="101">
        <v>0.71699999999999997</v>
      </c>
      <c r="L292" s="109">
        <v>0.69099999999999995</v>
      </c>
      <c r="M292" s="537">
        <v>0.76359809798151357</v>
      </c>
      <c r="O292" s="497"/>
      <c r="P292" s="497"/>
    </row>
    <row r="293" spans="2:16" s="4" customFormat="1" ht="15" x14ac:dyDescent="0.25">
      <c r="B293" s="758" t="s">
        <v>184</v>
      </c>
      <c r="C293" s="758"/>
      <c r="D293" s="758"/>
      <c r="E293" s="758"/>
      <c r="F293" s="758"/>
      <c r="G293" s="759"/>
      <c r="H293" s="93">
        <v>0.83699999999999997</v>
      </c>
      <c r="I293" s="109">
        <v>0.90500000000000003</v>
      </c>
      <c r="J293" s="102">
        <v>0.92102761655878573</v>
      </c>
      <c r="K293" s="101">
        <v>0.98099999999999998</v>
      </c>
      <c r="L293" s="109">
        <v>1.111</v>
      </c>
      <c r="M293" s="537">
        <v>0.82485980889806576</v>
      </c>
      <c r="O293" s="497"/>
      <c r="P293" s="497"/>
    </row>
    <row r="294" spans="2:16" s="4" customFormat="1" ht="15" x14ac:dyDescent="0.25">
      <c r="B294" s="758" t="s">
        <v>185</v>
      </c>
      <c r="C294" s="758"/>
      <c r="D294" s="758"/>
      <c r="E294" s="758"/>
      <c r="F294" s="758"/>
      <c r="G294" s="759"/>
      <c r="H294" s="93">
        <v>0.89900000000000002</v>
      </c>
      <c r="I294" s="109">
        <v>0.87</v>
      </c>
      <c r="J294" s="102">
        <v>0.86174632192621636</v>
      </c>
      <c r="K294" s="101">
        <v>0.872</v>
      </c>
      <c r="L294" s="109">
        <v>0.78700000000000003</v>
      </c>
      <c r="M294" s="537">
        <v>0.95377602825828056</v>
      </c>
      <c r="O294" s="497"/>
      <c r="P294" s="497"/>
    </row>
    <row r="295" spans="2:16" s="4" customFormat="1" ht="15" x14ac:dyDescent="0.25">
      <c r="B295" s="758" t="s">
        <v>186</v>
      </c>
      <c r="C295" s="758"/>
      <c r="D295" s="758"/>
      <c r="E295" s="758"/>
      <c r="F295" s="758"/>
      <c r="G295" s="759"/>
      <c r="H295" s="93">
        <v>0.89300000000000002</v>
      </c>
      <c r="I295" s="109">
        <v>0.89300000000000002</v>
      </c>
      <c r="J295" s="102">
        <v>0.90037243139486411</v>
      </c>
      <c r="K295" s="101">
        <v>0.86599999999999999</v>
      </c>
      <c r="L295" s="109">
        <v>0.88900000000000001</v>
      </c>
      <c r="M295" s="116">
        <v>0.88595283724814</v>
      </c>
      <c r="O295" s="497"/>
      <c r="P295" s="497"/>
    </row>
    <row r="296" spans="2:16" s="4" customFormat="1" ht="15" x14ac:dyDescent="0.25">
      <c r="B296" s="758" t="s">
        <v>188</v>
      </c>
      <c r="C296" s="758"/>
      <c r="D296" s="758"/>
      <c r="E296" s="758"/>
      <c r="F296" s="758"/>
      <c r="G296" s="759"/>
      <c r="H296" s="93">
        <v>1</v>
      </c>
      <c r="I296" s="109">
        <v>1.0229999999999999</v>
      </c>
      <c r="J296" s="102">
        <v>1.0076414652535406</v>
      </c>
      <c r="K296" s="101" t="s">
        <v>196</v>
      </c>
      <c r="L296" s="109">
        <v>1</v>
      </c>
      <c r="M296" s="116">
        <v>0</v>
      </c>
      <c r="O296" s="497"/>
      <c r="P296" s="497"/>
    </row>
    <row r="297" spans="2:16" s="4" customFormat="1" ht="15" x14ac:dyDescent="0.25">
      <c r="B297" s="758" t="s">
        <v>189</v>
      </c>
      <c r="C297" s="758"/>
      <c r="D297" s="758"/>
      <c r="E297" s="758"/>
      <c r="F297" s="758"/>
      <c r="G297" s="759"/>
      <c r="H297" s="93">
        <v>1</v>
      </c>
      <c r="I297" s="109">
        <v>1</v>
      </c>
      <c r="J297" s="102">
        <v>1.0303915377311641</v>
      </c>
      <c r="K297" s="101" t="s">
        <v>196</v>
      </c>
      <c r="L297" s="109">
        <v>1.5</v>
      </c>
      <c r="M297" s="116">
        <v>1.3333333333333333</v>
      </c>
      <c r="O297" s="497"/>
      <c r="P297" s="497"/>
    </row>
    <row r="298" spans="2:16" s="4" customFormat="1" ht="15" x14ac:dyDescent="0.25">
      <c r="B298" s="764" t="s">
        <v>200</v>
      </c>
      <c r="C298" s="764"/>
      <c r="D298" s="764"/>
      <c r="E298" s="764"/>
      <c r="F298" s="764"/>
      <c r="G298" s="765"/>
      <c r="H298" s="95">
        <v>0.91300000000000003</v>
      </c>
      <c r="I298" s="112">
        <v>0.84499999999999997</v>
      </c>
      <c r="J298" s="113">
        <v>0.83336436211902476</v>
      </c>
      <c r="K298" s="117">
        <v>1.1719999999999999</v>
      </c>
      <c r="L298" s="112">
        <v>0.98499999999999999</v>
      </c>
      <c r="M298" s="118">
        <v>0.90495421553959821</v>
      </c>
      <c r="O298" s="497"/>
      <c r="P298" s="497"/>
    </row>
    <row r="299" spans="2:16" s="4" customFormat="1" ht="15" customHeight="1" x14ac:dyDescent="0.25">
      <c r="B299" s="768" t="s">
        <v>916</v>
      </c>
      <c r="C299" s="768"/>
      <c r="D299" s="768"/>
      <c r="E299" s="768"/>
      <c r="F299" s="768"/>
      <c r="G299" s="768"/>
      <c r="H299" s="768"/>
      <c r="I299" s="768"/>
      <c r="J299" s="768"/>
      <c r="K299" s="768"/>
      <c r="L299" s="768"/>
      <c r="M299" s="768"/>
    </row>
    <row r="300" spans="2:16" s="4" customFormat="1" ht="15" customHeight="1" x14ac:dyDescent="0.25">
      <c r="B300" s="769"/>
      <c r="C300" s="769"/>
      <c r="D300" s="769"/>
      <c r="E300" s="769"/>
      <c r="F300" s="769"/>
      <c r="G300" s="769"/>
      <c r="H300" s="769"/>
      <c r="I300" s="769"/>
      <c r="J300" s="769"/>
      <c r="K300" s="769"/>
      <c r="L300" s="769"/>
      <c r="M300" s="769"/>
    </row>
    <row r="301" spans="2:16" s="4" customFormat="1" ht="15" customHeight="1" x14ac:dyDescent="0.25">
      <c r="B301" s="769"/>
      <c r="C301" s="769"/>
      <c r="D301" s="769"/>
      <c r="E301" s="769"/>
      <c r="F301" s="769"/>
      <c r="G301" s="769"/>
      <c r="H301" s="769"/>
      <c r="I301" s="769"/>
      <c r="J301" s="769"/>
      <c r="K301" s="769"/>
      <c r="L301" s="769"/>
      <c r="M301" s="769"/>
    </row>
    <row r="302" spans="2:16" s="4" customFormat="1" ht="15" x14ac:dyDescent="0.25">
      <c r="B302" s="770"/>
      <c r="C302" s="770"/>
      <c r="D302" s="770"/>
      <c r="E302" s="770"/>
      <c r="F302" s="770"/>
      <c r="G302" s="770"/>
      <c r="H302" s="770"/>
      <c r="I302" s="770"/>
      <c r="J302" s="770"/>
      <c r="K302" s="770"/>
      <c r="L302" s="770"/>
      <c r="M302" s="770"/>
    </row>
    <row r="303" spans="2:16" s="4" customFormat="1" ht="15" x14ac:dyDescent="0.25"/>
    <row r="304" spans="2:16" s="4" customFormat="1" ht="15" x14ac:dyDescent="0.25"/>
    <row r="305" spans="1:16" s="4" customFormat="1" ht="15" x14ac:dyDescent="0.25">
      <c r="A305" s="7"/>
      <c r="B305" s="7" t="s">
        <v>122</v>
      </c>
      <c r="C305" s="7"/>
      <c r="D305" s="7"/>
      <c r="E305" s="7"/>
      <c r="F305" s="7"/>
      <c r="G305" s="7"/>
      <c r="H305" s="7"/>
      <c r="I305" s="7"/>
      <c r="J305" s="7"/>
      <c r="K305" s="7"/>
      <c r="L305" s="7"/>
      <c r="M305" s="7"/>
    </row>
    <row r="306" spans="1:16" s="4" customFormat="1" ht="15" x14ac:dyDescent="0.25"/>
    <row r="307" spans="1:16" s="4" customFormat="1" ht="15" customHeight="1" x14ac:dyDescent="0.25">
      <c r="B307" s="984" t="s">
        <v>507</v>
      </c>
      <c r="C307" s="984"/>
      <c r="D307" s="984"/>
      <c r="E307" s="984"/>
      <c r="F307" s="984"/>
      <c r="G307" s="985"/>
      <c r="H307" s="993" t="s">
        <v>399</v>
      </c>
      <c r="I307" s="993"/>
      <c r="J307" s="993"/>
      <c r="K307" s="993" t="s">
        <v>435</v>
      </c>
      <c r="L307" s="993"/>
      <c r="M307" s="994"/>
    </row>
    <row r="308" spans="1:16" s="4" customFormat="1" ht="15.5" thickBot="1" x14ac:dyDescent="0.3">
      <c r="B308" s="986"/>
      <c r="C308" s="986"/>
      <c r="D308" s="986"/>
      <c r="E308" s="986"/>
      <c r="F308" s="986"/>
      <c r="G308" s="987"/>
      <c r="H308" s="204">
        <v>2021</v>
      </c>
      <c r="I308" s="205">
        <v>2022</v>
      </c>
      <c r="J308" s="206">
        <v>2023</v>
      </c>
      <c r="K308" s="204">
        <v>2021</v>
      </c>
      <c r="L308" s="205">
        <v>2022</v>
      </c>
      <c r="M308" s="208">
        <v>2023</v>
      </c>
    </row>
    <row r="309" spans="1:16" s="4" customFormat="1" ht="15.5" thickTop="1" x14ac:dyDescent="0.25">
      <c r="B309" s="982" t="s">
        <v>508</v>
      </c>
      <c r="C309" s="982"/>
      <c r="D309" s="982"/>
      <c r="E309" s="982"/>
      <c r="F309" s="982"/>
      <c r="G309" s="983"/>
      <c r="H309" s="131">
        <v>7477</v>
      </c>
      <c r="I309" s="125">
        <v>7572</v>
      </c>
      <c r="J309" s="296">
        <v>7875</v>
      </c>
      <c r="K309" s="131">
        <v>464</v>
      </c>
      <c r="L309" s="125">
        <v>571</v>
      </c>
      <c r="M309" s="126">
        <v>608</v>
      </c>
      <c r="O309" s="495"/>
      <c r="P309" s="495"/>
    </row>
    <row r="310" spans="1:16" s="4" customFormat="1" ht="15" x14ac:dyDescent="0.25">
      <c r="B310" s="758" t="s">
        <v>219</v>
      </c>
      <c r="C310" s="758"/>
      <c r="D310" s="758"/>
      <c r="E310" s="758"/>
      <c r="F310" s="758"/>
      <c r="G310" s="759"/>
      <c r="H310" s="20">
        <v>3828</v>
      </c>
      <c r="I310" s="11">
        <v>2266</v>
      </c>
      <c r="J310" s="37">
        <v>3927</v>
      </c>
      <c r="K310" s="20">
        <v>169</v>
      </c>
      <c r="L310" s="11">
        <v>67</v>
      </c>
      <c r="M310" s="38">
        <v>300</v>
      </c>
      <c r="O310" s="495"/>
      <c r="P310" s="495"/>
    </row>
    <row r="311" spans="1:16" s="4" customFormat="1" ht="15" x14ac:dyDescent="0.25">
      <c r="B311" s="758" t="s">
        <v>786</v>
      </c>
      <c r="C311" s="758"/>
      <c r="D311" s="758"/>
      <c r="E311" s="758"/>
      <c r="F311" s="758"/>
      <c r="G311" s="759"/>
      <c r="H311" s="245">
        <v>0.51200000000000001</v>
      </c>
      <c r="I311" s="246">
        <v>0.29899999999999999</v>
      </c>
      <c r="J311" s="247">
        <f>J310/J309</f>
        <v>0.49866666666666665</v>
      </c>
      <c r="K311" s="245">
        <v>0.36399999999999999</v>
      </c>
      <c r="L311" s="246">
        <v>0.11700000000000001</v>
      </c>
      <c r="M311" s="248">
        <f>M310/M309</f>
        <v>0.49342105263157893</v>
      </c>
      <c r="O311" s="495"/>
      <c r="P311" s="495"/>
    </row>
    <row r="312" spans="1:16" s="4" customFormat="1" ht="15" customHeight="1" x14ac:dyDescent="0.25">
      <c r="B312" s="768" t="s">
        <v>785</v>
      </c>
      <c r="C312" s="768"/>
      <c r="D312" s="768"/>
      <c r="E312" s="768"/>
      <c r="F312" s="768"/>
      <c r="G312" s="768"/>
      <c r="H312" s="768"/>
      <c r="I312" s="768"/>
      <c r="J312" s="768"/>
      <c r="K312" s="768"/>
      <c r="L312" s="768"/>
      <c r="M312" s="768"/>
    </row>
    <row r="313" spans="1:16" s="4" customFormat="1" ht="15" customHeight="1" x14ac:dyDescent="0.25">
      <c r="B313" s="770"/>
      <c r="C313" s="770"/>
      <c r="D313" s="770"/>
      <c r="E313" s="770"/>
      <c r="F313" s="770"/>
      <c r="G313" s="770"/>
      <c r="H313" s="770"/>
      <c r="I313" s="770"/>
      <c r="J313" s="770"/>
      <c r="K313" s="770"/>
      <c r="L313" s="770"/>
      <c r="M313" s="770"/>
    </row>
    <row r="314" spans="1:16" s="4" customFormat="1" ht="15" x14ac:dyDescent="0.25"/>
    <row r="315" spans="1:16" s="4" customFormat="1" ht="15" x14ac:dyDescent="0.25"/>
    <row r="316" spans="1:16" s="4" customFormat="1" ht="15" x14ac:dyDescent="0.25">
      <c r="A316" s="7"/>
      <c r="B316" s="7" t="s">
        <v>24</v>
      </c>
      <c r="C316" s="7"/>
      <c r="D316" s="7"/>
      <c r="E316" s="7"/>
      <c r="F316" s="7"/>
      <c r="G316" s="7"/>
      <c r="H316" s="7"/>
      <c r="I316" s="7"/>
      <c r="J316" s="7"/>
      <c r="K316" s="7"/>
      <c r="L316" s="7"/>
      <c r="M316" s="7"/>
    </row>
    <row r="317" spans="1:16" s="4" customFormat="1" ht="15" x14ac:dyDescent="0.25"/>
    <row r="318" spans="1:16" s="4" customFormat="1" ht="15" customHeight="1" x14ac:dyDescent="0.25">
      <c r="B318" s="735" t="s">
        <v>495</v>
      </c>
      <c r="C318" s="735"/>
      <c r="D318" s="735"/>
      <c r="E318" s="735"/>
      <c r="F318" s="735"/>
      <c r="G318" s="735"/>
      <c r="H318" s="735"/>
      <c r="I318" s="735"/>
      <c r="J318" s="735"/>
      <c r="K318" s="735"/>
      <c r="L318" s="735"/>
      <c r="M318" s="735"/>
    </row>
    <row r="319" spans="1:16" s="4" customFormat="1" ht="15" x14ac:dyDescent="0.25">
      <c r="B319" s="735"/>
      <c r="C319" s="735"/>
      <c r="D319" s="735"/>
      <c r="E319" s="735"/>
      <c r="F319" s="735"/>
      <c r="G319" s="735"/>
      <c r="H319" s="735"/>
      <c r="I319" s="735"/>
      <c r="J319" s="735"/>
      <c r="K319" s="735"/>
      <c r="L319" s="735"/>
      <c r="M319" s="735"/>
    </row>
    <row r="320" spans="1:16" s="4" customFormat="1" ht="15" x14ac:dyDescent="0.25"/>
    <row r="321" spans="1:13" s="4" customFormat="1" ht="15" x14ac:dyDescent="0.25"/>
    <row r="322" spans="1:13" s="4" customFormat="1" ht="15" x14ac:dyDescent="0.25"/>
    <row r="323" spans="1:13" s="4" customFormat="1" ht="15" x14ac:dyDescent="0.25"/>
    <row r="324" spans="1:13" s="154" customFormat="1" ht="24.5" x14ac:dyDescent="0.25">
      <c r="B324" s="198" t="s">
        <v>519</v>
      </c>
    </row>
    <row r="325" spans="1:13" s="4" customFormat="1" ht="15" x14ac:dyDescent="0.25"/>
    <row r="326" spans="1:13" s="4" customFormat="1" ht="15" x14ac:dyDescent="0.25"/>
    <row r="327" spans="1:13" s="4" customFormat="1" ht="15" x14ac:dyDescent="0.25">
      <c r="A327" s="7"/>
      <c r="B327" s="7" t="s">
        <v>26</v>
      </c>
      <c r="C327" s="7"/>
      <c r="D327" s="7"/>
      <c r="E327" s="7"/>
      <c r="F327" s="7"/>
      <c r="G327" s="7"/>
      <c r="H327" s="7"/>
      <c r="I327" s="7"/>
      <c r="J327" s="7"/>
      <c r="K327" s="7"/>
      <c r="L327" s="7"/>
      <c r="M327" s="7"/>
    </row>
    <row r="328" spans="1:13" s="4" customFormat="1" ht="15" x14ac:dyDescent="0.25"/>
    <row r="329" spans="1:13" s="4" customFormat="1" ht="15" customHeight="1" x14ac:dyDescent="0.25">
      <c r="B329" s="735" t="s">
        <v>520</v>
      </c>
      <c r="C329" s="735"/>
      <c r="D329" s="735"/>
      <c r="E329" s="735"/>
      <c r="F329" s="735"/>
      <c r="G329" s="735"/>
      <c r="H329" s="735"/>
      <c r="I329" s="735"/>
      <c r="J329" s="735"/>
      <c r="K329" s="735"/>
      <c r="L329" s="735"/>
      <c r="M329" s="735"/>
    </row>
    <row r="330" spans="1:13" s="4" customFormat="1" ht="15" x14ac:dyDescent="0.25">
      <c r="B330" s="735"/>
      <c r="C330" s="735"/>
      <c r="D330" s="735"/>
      <c r="E330" s="735"/>
      <c r="F330" s="735"/>
      <c r="G330" s="735"/>
      <c r="H330" s="735"/>
      <c r="I330" s="735"/>
      <c r="J330" s="735"/>
      <c r="K330" s="735"/>
      <c r="L330" s="735"/>
      <c r="M330" s="735"/>
    </row>
    <row r="331" spans="1:13" s="4" customFormat="1" ht="15" x14ac:dyDescent="0.25">
      <c r="B331" s="735"/>
      <c r="C331" s="735"/>
      <c r="D331" s="735"/>
      <c r="E331" s="735"/>
      <c r="F331" s="735"/>
      <c r="G331" s="735"/>
      <c r="H331" s="735"/>
      <c r="I331" s="735"/>
      <c r="J331" s="735"/>
      <c r="K331" s="735"/>
      <c r="L331" s="735"/>
      <c r="M331" s="735"/>
    </row>
    <row r="332" spans="1:13" s="4" customFormat="1" ht="15" x14ac:dyDescent="0.25"/>
    <row r="333" spans="1:13" s="4" customFormat="1" ht="15" x14ac:dyDescent="0.25"/>
    <row r="334" spans="1:13" s="4" customFormat="1" ht="15" x14ac:dyDescent="0.25">
      <c r="A334" s="7"/>
      <c r="B334" s="7" t="s">
        <v>27</v>
      </c>
      <c r="C334" s="7"/>
      <c r="D334" s="7"/>
      <c r="E334" s="7"/>
      <c r="F334" s="7"/>
      <c r="G334" s="7"/>
      <c r="H334" s="7"/>
      <c r="I334" s="7"/>
      <c r="J334" s="7"/>
      <c r="K334" s="7"/>
      <c r="L334" s="7"/>
      <c r="M334" s="7"/>
    </row>
    <row r="335" spans="1:13" s="4" customFormat="1" ht="15" x14ac:dyDescent="0.25"/>
    <row r="336" spans="1:13" s="4" customFormat="1" ht="28.5" customHeight="1" x14ac:dyDescent="0.25">
      <c r="B336" s="735" t="s">
        <v>521</v>
      </c>
      <c r="C336" s="735"/>
      <c r="D336" s="735"/>
      <c r="E336" s="735"/>
      <c r="F336" s="735"/>
      <c r="G336" s="735"/>
      <c r="H336" s="735"/>
      <c r="I336" s="735"/>
      <c r="J336" s="735"/>
      <c r="K336" s="735"/>
      <c r="L336" s="735"/>
      <c r="M336" s="735"/>
    </row>
    <row r="337" spans="1:13" s="4" customFormat="1" ht="15" x14ac:dyDescent="0.25">
      <c r="B337" s="735"/>
      <c r="C337" s="735"/>
      <c r="D337" s="735"/>
      <c r="E337" s="735"/>
      <c r="F337" s="735"/>
      <c r="G337" s="735"/>
      <c r="H337" s="735"/>
      <c r="I337" s="735"/>
      <c r="J337" s="735"/>
      <c r="K337" s="735"/>
      <c r="L337" s="735"/>
      <c r="M337" s="735"/>
    </row>
    <row r="338" spans="1:13" s="4" customFormat="1" ht="15" x14ac:dyDescent="0.25"/>
    <row r="339" spans="1:13" s="4" customFormat="1" ht="15" x14ac:dyDescent="0.25"/>
    <row r="340" spans="1:13" s="4" customFormat="1" ht="15" customHeight="1" x14ac:dyDescent="0.25">
      <c r="A340" s="7"/>
      <c r="B340" s="834" t="s">
        <v>28</v>
      </c>
      <c r="C340" s="834"/>
      <c r="D340" s="834"/>
      <c r="E340" s="834"/>
      <c r="F340" s="834"/>
      <c r="G340" s="834"/>
      <c r="H340" s="834"/>
      <c r="I340" s="834"/>
      <c r="J340" s="834"/>
      <c r="K340" s="834"/>
      <c r="L340" s="834"/>
      <c r="M340" s="834"/>
    </row>
    <row r="341" spans="1:13" s="4" customFormat="1" ht="15" hidden="1" x14ac:dyDescent="0.25">
      <c r="A341" s="7"/>
      <c r="B341" s="834"/>
      <c r="C341" s="834"/>
      <c r="D341" s="834"/>
      <c r="E341" s="834"/>
      <c r="F341" s="834"/>
      <c r="G341" s="834"/>
      <c r="H341" s="834"/>
      <c r="I341" s="834"/>
      <c r="J341" s="834"/>
      <c r="K341" s="834"/>
      <c r="L341" s="834"/>
      <c r="M341" s="834"/>
    </row>
    <row r="342" spans="1:13" s="4" customFormat="1" ht="15" x14ac:dyDescent="0.25"/>
    <row r="343" spans="1:13" s="4" customFormat="1" ht="15" x14ac:dyDescent="0.25">
      <c r="B343" s="868" t="s">
        <v>522</v>
      </c>
      <c r="C343" s="868"/>
      <c r="D343" s="868"/>
      <c r="E343" s="868"/>
      <c r="F343" s="868"/>
      <c r="G343" s="868"/>
      <c r="H343" s="868"/>
      <c r="I343" s="868"/>
      <c r="J343" s="868"/>
      <c r="K343" s="868"/>
      <c r="L343" s="868"/>
      <c r="M343" s="868"/>
    </row>
    <row r="344" spans="1:13" s="4" customFormat="1" ht="15" x14ac:dyDescent="0.25">
      <c r="B344" s="868"/>
      <c r="C344" s="868"/>
      <c r="D344" s="868"/>
      <c r="E344" s="868"/>
      <c r="F344" s="868"/>
      <c r="G344" s="868"/>
      <c r="H344" s="868"/>
      <c r="I344" s="868"/>
      <c r="J344" s="868"/>
      <c r="K344" s="868"/>
      <c r="L344" s="868"/>
      <c r="M344" s="868"/>
    </row>
    <row r="345" spans="1:13" s="4" customFormat="1" ht="15" x14ac:dyDescent="0.25">
      <c r="B345" s="868"/>
      <c r="C345" s="868"/>
      <c r="D345" s="868"/>
      <c r="E345" s="868"/>
      <c r="F345" s="868"/>
      <c r="G345" s="868"/>
      <c r="H345" s="868"/>
      <c r="I345" s="868"/>
      <c r="J345" s="868"/>
      <c r="K345" s="868"/>
      <c r="L345" s="868"/>
      <c r="M345" s="868"/>
    </row>
    <row r="346" spans="1:13" s="4" customFormat="1" ht="15" x14ac:dyDescent="0.25"/>
    <row r="347" spans="1:13" s="4" customFormat="1" ht="15" x14ac:dyDescent="0.25"/>
    <row r="348" spans="1:13" s="4" customFormat="1" ht="15" x14ac:dyDescent="0.25"/>
    <row r="349" spans="1:13" s="4" customFormat="1" ht="15" x14ac:dyDescent="0.25"/>
    <row r="350" spans="1:13" s="154" customFormat="1" ht="24.5" x14ac:dyDescent="0.25">
      <c r="B350" s="198" t="s">
        <v>29</v>
      </c>
    </row>
    <row r="351" spans="1:13" s="4" customFormat="1" ht="15" x14ac:dyDescent="0.25"/>
    <row r="352" spans="1:13" s="4" customFormat="1" ht="15" x14ac:dyDescent="0.25"/>
    <row r="353" spans="1:17" s="4" customFormat="1" ht="15" x14ac:dyDescent="0.25">
      <c r="A353" s="7"/>
      <c r="B353" s="7" t="s">
        <v>30</v>
      </c>
      <c r="C353" s="7"/>
      <c r="D353" s="7"/>
      <c r="E353" s="7"/>
      <c r="F353" s="7"/>
      <c r="G353" s="7"/>
      <c r="H353" s="7"/>
      <c r="I353" s="7"/>
      <c r="J353" s="7"/>
      <c r="K353" s="7"/>
      <c r="L353" s="7"/>
      <c r="M353" s="7"/>
    </row>
    <row r="354" spans="1:17" s="4" customFormat="1" ht="15" x14ac:dyDescent="0.25"/>
    <row r="355" spans="1:17" s="4" customFormat="1" ht="15" customHeight="1" x14ac:dyDescent="0.25">
      <c r="B355" s="984" t="s">
        <v>425</v>
      </c>
      <c r="C355" s="984"/>
      <c r="D355" s="985"/>
      <c r="E355" s="993">
        <v>2021</v>
      </c>
      <c r="F355" s="993"/>
      <c r="G355" s="993"/>
      <c r="H355" s="993">
        <v>2022</v>
      </c>
      <c r="I355" s="993"/>
      <c r="J355" s="993"/>
      <c r="K355" s="993">
        <v>2023</v>
      </c>
      <c r="L355" s="993"/>
      <c r="M355" s="994"/>
    </row>
    <row r="356" spans="1:17" s="4" customFormat="1" ht="15.5" thickBot="1" x14ac:dyDescent="0.3">
      <c r="B356" s="986"/>
      <c r="C356" s="986"/>
      <c r="D356" s="987"/>
      <c r="E356" s="459" t="s">
        <v>218</v>
      </c>
      <c r="F356" s="472" t="s">
        <v>219</v>
      </c>
      <c r="G356" s="460" t="s">
        <v>200</v>
      </c>
      <c r="H356" s="459" t="s">
        <v>218</v>
      </c>
      <c r="I356" s="472" t="s">
        <v>219</v>
      </c>
      <c r="J356" s="460" t="s">
        <v>200</v>
      </c>
      <c r="K356" s="459" t="s">
        <v>218</v>
      </c>
      <c r="L356" s="472" t="s">
        <v>219</v>
      </c>
      <c r="M356" s="461" t="s">
        <v>200</v>
      </c>
    </row>
    <row r="357" spans="1:17" s="4" customFormat="1" ht="15.75" customHeight="1" thickTop="1" x14ac:dyDescent="0.25">
      <c r="B357" s="746" t="s">
        <v>221</v>
      </c>
      <c r="C357" s="746"/>
      <c r="D357" s="747"/>
      <c r="E357" s="401">
        <v>11880492</v>
      </c>
      <c r="F357" s="457">
        <v>8528265</v>
      </c>
      <c r="G357" s="455">
        <v>20408757</v>
      </c>
      <c r="H357" s="401">
        <v>12435839</v>
      </c>
      <c r="I357" s="457">
        <v>9121021</v>
      </c>
      <c r="J357" s="455">
        <v>21556860</v>
      </c>
      <c r="K357" s="401">
        <v>13094324.27</v>
      </c>
      <c r="L357" s="457">
        <v>8955336</v>
      </c>
      <c r="M357" s="506">
        <v>22049661</v>
      </c>
      <c r="O357" s="495"/>
      <c r="P357" s="495"/>
      <c r="Q357" s="495"/>
    </row>
    <row r="358" spans="1:17" s="4" customFormat="1" ht="15" customHeight="1" x14ac:dyDescent="0.25">
      <c r="B358" s="771" t="s">
        <v>222</v>
      </c>
      <c r="C358" s="771"/>
      <c r="D358" s="772"/>
      <c r="E358" s="773">
        <v>18</v>
      </c>
      <c r="F358" s="774">
        <v>22</v>
      </c>
      <c r="G358" s="775">
        <v>40</v>
      </c>
      <c r="H358" s="773">
        <v>18</v>
      </c>
      <c r="I358" s="774">
        <v>10</v>
      </c>
      <c r="J358" s="775">
        <v>28</v>
      </c>
      <c r="K358" s="773">
        <v>13</v>
      </c>
      <c r="L358" s="774">
        <v>11</v>
      </c>
      <c r="M358" s="826">
        <v>24</v>
      </c>
      <c r="O358" s="495"/>
      <c r="P358" s="495"/>
      <c r="Q358" s="495"/>
    </row>
    <row r="359" spans="1:17" s="4" customFormat="1" ht="15" x14ac:dyDescent="0.25">
      <c r="B359" s="771"/>
      <c r="C359" s="771"/>
      <c r="D359" s="772"/>
      <c r="E359" s="773"/>
      <c r="F359" s="774"/>
      <c r="G359" s="775"/>
      <c r="H359" s="773"/>
      <c r="I359" s="774"/>
      <c r="J359" s="775"/>
      <c r="K359" s="773"/>
      <c r="L359" s="774"/>
      <c r="M359" s="826"/>
    </row>
    <row r="360" spans="1:17" s="4" customFormat="1" ht="15" customHeight="1" x14ac:dyDescent="0.25">
      <c r="B360" s="771" t="s">
        <v>223</v>
      </c>
      <c r="C360" s="771"/>
      <c r="D360" s="772"/>
      <c r="E360" s="773">
        <v>1</v>
      </c>
      <c r="F360" s="774">
        <v>0</v>
      </c>
      <c r="G360" s="775">
        <v>1</v>
      </c>
      <c r="H360" s="773">
        <v>1</v>
      </c>
      <c r="I360" s="774">
        <v>0</v>
      </c>
      <c r="J360" s="775">
        <v>1</v>
      </c>
      <c r="K360" s="773">
        <v>1</v>
      </c>
      <c r="L360" s="774">
        <v>1</v>
      </c>
      <c r="M360" s="826">
        <v>2</v>
      </c>
      <c r="O360" s="495"/>
      <c r="P360" s="495"/>
      <c r="Q360" s="495"/>
    </row>
    <row r="361" spans="1:17" s="4" customFormat="1" ht="15" x14ac:dyDescent="0.25">
      <c r="B361" s="771"/>
      <c r="C361" s="771"/>
      <c r="D361" s="772"/>
      <c r="E361" s="773"/>
      <c r="F361" s="774"/>
      <c r="G361" s="775"/>
      <c r="H361" s="773"/>
      <c r="I361" s="774"/>
      <c r="J361" s="775"/>
      <c r="K361" s="773"/>
      <c r="L361" s="774"/>
      <c r="M361" s="826"/>
    </row>
    <row r="362" spans="1:17" s="4" customFormat="1" ht="15" customHeight="1" x14ac:dyDescent="0.25">
      <c r="B362" s="758" t="s">
        <v>227</v>
      </c>
      <c r="C362" s="758"/>
      <c r="D362" s="759"/>
      <c r="E362" s="132">
        <v>0</v>
      </c>
      <c r="F362" s="127">
        <v>0</v>
      </c>
      <c r="G362" s="392">
        <v>0</v>
      </c>
      <c r="H362" s="132">
        <v>0</v>
      </c>
      <c r="I362" s="127">
        <v>0</v>
      </c>
      <c r="J362" s="392">
        <v>0</v>
      </c>
      <c r="K362" s="132">
        <v>0</v>
      </c>
      <c r="L362" s="127">
        <v>0</v>
      </c>
      <c r="M362" s="345">
        <v>0</v>
      </c>
      <c r="O362" s="495"/>
      <c r="P362" s="495"/>
      <c r="Q362" s="495"/>
    </row>
    <row r="363" spans="1:17" s="4" customFormat="1" ht="15" customHeight="1" x14ac:dyDescent="0.25">
      <c r="B363" s="771" t="s">
        <v>224</v>
      </c>
      <c r="C363" s="771"/>
      <c r="D363" s="772"/>
      <c r="E363" s="773">
        <v>746</v>
      </c>
      <c r="F363" s="774">
        <v>449</v>
      </c>
      <c r="G363" s="775">
        <v>1195</v>
      </c>
      <c r="H363" s="773">
        <v>845</v>
      </c>
      <c r="I363" s="774">
        <v>543</v>
      </c>
      <c r="J363" s="775">
        <v>1388</v>
      </c>
      <c r="K363" s="773">
        <v>436</v>
      </c>
      <c r="L363" s="774">
        <v>360</v>
      </c>
      <c r="M363" s="826">
        <v>796</v>
      </c>
      <c r="O363" s="495"/>
      <c r="P363" s="495"/>
      <c r="Q363" s="495"/>
    </row>
    <row r="364" spans="1:17" s="4" customFormat="1" ht="15" x14ac:dyDescent="0.25">
      <c r="B364" s="771"/>
      <c r="C364" s="771"/>
      <c r="D364" s="772"/>
      <c r="E364" s="773"/>
      <c r="F364" s="774"/>
      <c r="G364" s="775"/>
      <c r="H364" s="773"/>
      <c r="I364" s="774"/>
      <c r="J364" s="775"/>
      <c r="K364" s="773"/>
      <c r="L364" s="774"/>
      <c r="M364" s="826"/>
    </row>
    <row r="365" spans="1:17" s="4" customFormat="1" ht="15" customHeight="1" x14ac:dyDescent="0.25">
      <c r="B365" s="771" t="s">
        <v>225</v>
      </c>
      <c r="C365" s="771"/>
      <c r="D365" s="772"/>
      <c r="E365" s="827">
        <v>0.3</v>
      </c>
      <c r="F365" s="828">
        <v>0.52</v>
      </c>
      <c r="G365" s="874">
        <v>0.39</v>
      </c>
      <c r="H365" s="827">
        <v>0.28999999999999998</v>
      </c>
      <c r="I365" s="828">
        <v>0.22</v>
      </c>
      <c r="J365" s="874">
        <v>0.26</v>
      </c>
      <c r="K365" s="827">
        <v>0.2</v>
      </c>
      <c r="L365" s="828">
        <v>0.25</v>
      </c>
      <c r="M365" s="873">
        <v>0.22</v>
      </c>
      <c r="O365" s="495"/>
      <c r="P365" s="495"/>
      <c r="Q365" s="495"/>
    </row>
    <row r="366" spans="1:17" s="4" customFormat="1" ht="15" x14ac:dyDescent="0.25">
      <c r="B366" s="771"/>
      <c r="C366" s="771"/>
      <c r="D366" s="772"/>
      <c r="E366" s="827"/>
      <c r="F366" s="828"/>
      <c r="G366" s="874"/>
      <c r="H366" s="827"/>
      <c r="I366" s="828"/>
      <c r="J366" s="874"/>
      <c r="K366" s="827"/>
      <c r="L366" s="828"/>
      <c r="M366" s="873"/>
    </row>
    <row r="367" spans="1:17" s="4" customFormat="1" ht="15" customHeight="1" x14ac:dyDescent="0.25">
      <c r="B367" s="771" t="s">
        <v>226</v>
      </c>
      <c r="C367" s="771"/>
      <c r="D367" s="772"/>
      <c r="E367" s="827">
        <v>0.02</v>
      </c>
      <c r="F367" s="828">
        <v>0</v>
      </c>
      <c r="G367" s="874">
        <v>0.01</v>
      </c>
      <c r="H367" s="827">
        <v>0.02</v>
      </c>
      <c r="I367" s="828">
        <v>0</v>
      </c>
      <c r="J367" s="874">
        <v>0.01</v>
      </c>
      <c r="K367" s="827">
        <v>0.02</v>
      </c>
      <c r="L367" s="828">
        <v>0.02</v>
      </c>
      <c r="M367" s="873">
        <v>0.02</v>
      </c>
      <c r="O367" s="495"/>
      <c r="P367" s="495"/>
      <c r="Q367" s="495"/>
    </row>
    <row r="368" spans="1:17" s="4" customFormat="1" ht="15" x14ac:dyDescent="0.25">
      <c r="B368" s="771"/>
      <c r="C368" s="771"/>
      <c r="D368" s="772"/>
      <c r="E368" s="827"/>
      <c r="F368" s="828"/>
      <c r="G368" s="874"/>
      <c r="H368" s="827"/>
      <c r="I368" s="828"/>
      <c r="J368" s="874"/>
      <c r="K368" s="827"/>
      <c r="L368" s="828"/>
      <c r="M368" s="873"/>
    </row>
    <row r="369" spans="1:17" s="4" customFormat="1" ht="15" customHeight="1" x14ac:dyDescent="0.25">
      <c r="B369" s="771" t="s">
        <v>228</v>
      </c>
      <c r="C369" s="771"/>
      <c r="D369" s="772"/>
      <c r="E369" s="133">
        <v>0</v>
      </c>
      <c r="F369" s="129">
        <v>0</v>
      </c>
      <c r="G369" s="391">
        <v>0</v>
      </c>
      <c r="H369" s="133">
        <v>0</v>
      </c>
      <c r="I369" s="129">
        <v>0</v>
      </c>
      <c r="J369" s="391">
        <v>0</v>
      </c>
      <c r="K369" s="133">
        <v>0</v>
      </c>
      <c r="L369" s="129">
        <v>0</v>
      </c>
      <c r="M369" s="346">
        <v>0</v>
      </c>
      <c r="O369" s="495"/>
      <c r="P369" s="495"/>
      <c r="Q369" s="495"/>
    </row>
    <row r="370" spans="1:17" s="4" customFormat="1" ht="15" customHeight="1" x14ac:dyDescent="0.25">
      <c r="B370" s="831" t="s">
        <v>229</v>
      </c>
      <c r="C370" s="831"/>
      <c r="D370" s="832"/>
      <c r="E370" s="134">
        <v>13</v>
      </c>
      <c r="F370" s="135">
        <v>11</v>
      </c>
      <c r="G370" s="388">
        <v>12</v>
      </c>
      <c r="H370" s="134">
        <v>14</v>
      </c>
      <c r="I370" s="135">
        <v>12</v>
      </c>
      <c r="J370" s="388">
        <v>13</v>
      </c>
      <c r="K370" s="134">
        <v>7</v>
      </c>
      <c r="L370" s="135">
        <v>8</v>
      </c>
      <c r="M370" s="347">
        <v>7</v>
      </c>
      <c r="O370" s="495"/>
      <c r="P370" s="495"/>
      <c r="Q370" s="495"/>
    </row>
    <row r="371" spans="1:17" s="4" customFormat="1" ht="15" customHeight="1" x14ac:dyDescent="0.25">
      <c r="B371" s="768" t="s">
        <v>839</v>
      </c>
      <c r="C371" s="768"/>
      <c r="D371" s="768"/>
      <c r="E371" s="768"/>
      <c r="F371" s="768"/>
      <c r="G371" s="768"/>
      <c r="H371" s="768"/>
      <c r="I371" s="768"/>
      <c r="J371" s="768"/>
      <c r="K371" s="768"/>
      <c r="L371" s="768"/>
      <c r="M371" s="768"/>
    </row>
    <row r="372" spans="1:17" s="4" customFormat="1" ht="15" customHeight="1" x14ac:dyDescent="0.25">
      <c r="B372" s="769"/>
      <c r="C372" s="769"/>
      <c r="D372" s="769"/>
      <c r="E372" s="769"/>
      <c r="F372" s="769"/>
      <c r="G372" s="769"/>
      <c r="H372" s="769"/>
      <c r="I372" s="769"/>
      <c r="J372" s="769"/>
      <c r="K372" s="769"/>
      <c r="L372" s="769"/>
      <c r="M372" s="769"/>
    </row>
    <row r="373" spans="1:17" s="4" customFormat="1" ht="15" x14ac:dyDescent="0.25">
      <c r="B373" s="770"/>
      <c r="C373" s="770"/>
      <c r="D373" s="770"/>
      <c r="E373" s="770"/>
      <c r="F373" s="770"/>
      <c r="G373" s="770"/>
      <c r="H373" s="770"/>
      <c r="I373" s="770"/>
      <c r="J373" s="770"/>
      <c r="K373" s="770"/>
      <c r="L373" s="770"/>
      <c r="M373" s="770"/>
    </row>
    <row r="374" spans="1:17" s="4" customFormat="1" ht="15" x14ac:dyDescent="0.25">
      <c r="A374" s="1"/>
      <c r="B374" s="1"/>
      <c r="C374" s="1"/>
      <c r="D374" s="1"/>
      <c r="E374" s="1"/>
      <c r="F374" s="1"/>
      <c r="G374" s="1"/>
      <c r="H374" s="1"/>
      <c r="I374" s="1"/>
      <c r="J374" s="1"/>
      <c r="K374" s="1"/>
      <c r="L374" s="1"/>
      <c r="M374" s="1"/>
    </row>
    <row r="375" spans="1:17" s="4" customFormat="1" ht="15" customHeight="1" x14ac:dyDescent="0.25">
      <c r="B375" s="984" t="s">
        <v>429</v>
      </c>
      <c r="C375" s="984"/>
      <c r="D375" s="985"/>
      <c r="E375" s="993">
        <v>2021</v>
      </c>
      <c r="F375" s="993"/>
      <c r="G375" s="993"/>
      <c r="H375" s="993">
        <v>2022</v>
      </c>
      <c r="I375" s="993"/>
      <c r="J375" s="993"/>
      <c r="K375" s="993">
        <v>2023</v>
      </c>
      <c r="L375" s="993"/>
      <c r="M375" s="994"/>
    </row>
    <row r="376" spans="1:17" s="4" customFormat="1" ht="15.5" thickBot="1" x14ac:dyDescent="0.3">
      <c r="B376" s="986"/>
      <c r="C376" s="986"/>
      <c r="D376" s="987"/>
      <c r="E376" s="459" t="s">
        <v>218</v>
      </c>
      <c r="F376" s="472" t="s">
        <v>219</v>
      </c>
      <c r="G376" s="460" t="s">
        <v>200</v>
      </c>
      <c r="H376" s="459" t="s">
        <v>218</v>
      </c>
      <c r="I376" s="472" t="s">
        <v>219</v>
      </c>
      <c r="J376" s="460" t="s">
        <v>200</v>
      </c>
      <c r="K376" s="459" t="s">
        <v>218</v>
      </c>
      <c r="L376" s="472" t="s">
        <v>219</v>
      </c>
      <c r="M376" s="461" t="s">
        <v>200</v>
      </c>
    </row>
    <row r="377" spans="1:17" s="4" customFormat="1" ht="15.75" customHeight="1" thickTop="1" x14ac:dyDescent="0.25">
      <c r="B377" s="746" t="s">
        <v>221</v>
      </c>
      <c r="C377" s="746"/>
      <c r="D377" s="747"/>
      <c r="E377" s="131">
        <v>981668</v>
      </c>
      <c r="F377" s="125">
        <v>409659</v>
      </c>
      <c r="G377" s="393">
        <v>1391327</v>
      </c>
      <c r="H377" s="131">
        <v>1216174</v>
      </c>
      <c r="I377" s="125">
        <v>635954</v>
      </c>
      <c r="J377" s="393">
        <v>1852128</v>
      </c>
      <c r="K377" s="131">
        <v>1486854.15118</v>
      </c>
      <c r="L377" s="125">
        <v>529813</v>
      </c>
      <c r="M377" s="344">
        <f>K377+L377</f>
        <v>2016667.15118</v>
      </c>
      <c r="O377" s="495"/>
      <c r="P377" s="495"/>
      <c r="Q377" s="495"/>
    </row>
    <row r="378" spans="1:17" s="4" customFormat="1" ht="15" customHeight="1" x14ac:dyDescent="0.25">
      <c r="B378" s="771" t="s">
        <v>222</v>
      </c>
      <c r="C378" s="771"/>
      <c r="D378" s="772"/>
      <c r="E378" s="773">
        <v>3</v>
      </c>
      <c r="F378" s="774">
        <v>0</v>
      </c>
      <c r="G378" s="775">
        <v>3</v>
      </c>
      <c r="H378" s="773">
        <v>1</v>
      </c>
      <c r="I378" s="774">
        <v>0</v>
      </c>
      <c r="J378" s="775">
        <v>1</v>
      </c>
      <c r="K378" s="773">
        <v>7</v>
      </c>
      <c r="L378" s="774">
        <v>1</v>
      </c>
      <c r="M378" s="826">
        <v>8</v>
      </c>
      <c r="O378" s="495"/>
      <c r="P378" s="495"/>
      <c r="Q378" s="495"/>
    </row>
    <row r="379" spans="1:17" s="4" customFormat="1" ht="15" x14ac:dyDescent="0.25">
      <c r="B379" s="771"/>
      <c r="C379" s="771"/>
      <c r="D379" s="772"/>
      <c r="E379" s="773"/>
      <c r="F379" s="774"/>
      <c r="G379" s="775"/>
      <c r="H379" s="773"/>
      <c r="I379" s="774"/>
      <c r="J379" s="775"/>
      <c r="K379" s="773"/>
      <c r="L379" s="774"/>
      <c r="M379" s="826"/>
    </row>
    <row r="380" spans="1:17" s="4" customFormat="1" ht="15" customHeight="1" x14ac:dyDescent="0.25">
      <c r="B380" s="771" t="s">
        <v>223</v>
      </c>
      <c r="C380" s="771"/>
      <c r="D380" s="772"/>
      <c r="E380" s="773">
        <v>0</v>
      </c>
      <c r="F380" s="774">
        <v>0</v>
      </c>
      <c r="G380" s="775">
        <v>0</v>
      </c>
      <c r="H380" s="773">
        <v>0</v>
      </c>
      <c r="I380" s="774">
        <v>0</v>
      </c>
      <c r="J380" s="775">
        <v>0</v>
      </c>
      <c r="K380" s="773">
        <v>0</v>
      </c>
      <c r="L380" s="774">
        <v>0</v>
      </c>
      <c r="M380" s="826">
        <v>0</v>
      </c>
      <c r="O380" s="495"/>
      <c r="P380" s="495"/>
      <c r="Q380" s="495"/>
    </row>
    <row r="381" spans="1:17" s="4" customFormat="1" ht="15" x14ac:dyDescent="0.25">
      <c r="B381" s="771"/>
      <c r="C381" s="771"/>
      <c r="D381" s="772"/>
      <c r="E381" s="773"/>
      <c r="F381" s="774"/>
      <c r="G381" s="775"/>
      <c r="H381" s="773"/>
      <c r="I381" s="774"/>
      <c r="J381" s="775"/>
      <c r="K381" s="773"/>
      <c r="L381" s="774"/>
      <c r="M381" s="826"/>
    </row>
    <row r="382" spans="1:17" s="4" customFormat="1" ht="15" customHeight="1" x14ac:dyDescent="0.25">
      <c r="B382" s="758" t="s">
        <v>227</v>
      </c>
      <c r="C382" s="758"/>
      <c r="D382" s="759"/>
      <c r="E382" s="132">
        <v>0</v>
      </c>
      <c r="F382" s="127">
        <v>0</v>
      </c>
      <c r="G382" s="392">
        <v>0</v>
      </c>
      <c r="H382" s="132">
        <v>0</v>
      </c>
      <c r="I382" s="127">
        <v>0</v>
      </c>
      <c r="J382" s="392">
        <v>0</v>
      </c>
      <c r="K382" s="132">
        <v>0</v>
      </c>
      <c r="L382" s="127">
        <v>0</v>
      </c>
      <c r="M382" s="345">
        <v>0</v>
      </c>
      <c r="O382" s="495"/>
      <c r="P382" s="495"/>
      <c r="Q382" s="495"/>
    </row>
    <row r="383" spans="1:17" s="4" customFormat="1" ht="15" customHeight="1" x14ac:dyDescent="0.25">
      <c r="B383" s="771" t="s">
        <v>224</v>
      </c>
      <c r="C383" s="771"/>
      <c r="D383" s="772"/>
      <c r="E383" s="773">
        <v>73</v>
      </c>
      <c r="F383" s="774">
        <v>0</v>
      </c>
      <c r="G383" s="775">
        <v>73</v>
      </c>
      <c r="H383" s="773">
        <v>15</v>
      </c>
      <c r="I383" s="774">
        <v>0</v>
      </c>
      <c r="J383" s="775">
        <v>15</v>
      </c>
      <c r="K383" s="773">
        <v>361</v>
      </c>
      <c r="L383" s="774">
        <v>15</v>
      </c>
      <c r="M383" s="826">
        <v>376</v>
      </c>
      <c r="O383" s="495"/>
      <c r="P383" s="495"/>
      <c r="Q383" s="495"/>
    </row>
    <row r="384" spans="1:17" s="4" customFormat="1" ht="15" x14ac:dyDescent="0.25">
      <c r="B384" s="771"/>
      <c r="C384" s="771"/>
      <c r="D384" s="772"/>
      <c r="E384" s="773"/>
      <c r="F384" s="774"/>
      <c r="G384" s="775"/>
      <c r="H384" s="773"/>
      <c r="I384" s="774"/>
      <c r="J384" s="775"/>
      <c r="K384" s="773"/>
      <c r="L384" s="774"/>
      <c r="M384" s="826"/>
    </row>
    <row r="385" spans="1:17" s="4" customFormat="1" ht="15" customHeight="1" x14ac:dyDescent="0.25">
      <c r="B385" s="771" t="s">
        <v>225</v>
      </c>
      <c r="C385" s="771"/>
      <c r="D385" s="772"/>
      <c r="E385" s="827">
        <v>0.61</v>
      </c>
      <c r="F385" s="828">
        <v>0</v>
      </c>
      <c r="G385" s="874">
        <v>0.43</v>
      </c>
      <c r="H385" s="827">
        <v>0.16</v>
      </c>
      <c r="I385" s="828">
        <v>0</v>
      </c>
      <c r="J385" s="874">
        <v>0.11</v>
      </c>
      <c r="K385" s="827">
        <v>0.94</v>
      </c>
      <c r="L385" s="828">
        <v>0.38</v>
      </c>
      <c r="M385" s="873">
        <v>0.79</v>
      </c>
      <c r="O385" s="495"/>
      <c r="P385" s="495"/>
      <c r="Q385" s="495"/>
    </row>
    <row r="386" spans="1:17" s="4" customFormat="1" ht="15" x14ac:dyDescent="0.25">
      <c r="B386" s="771"/>
      <c r="C386" s="771"/>
      <c r="D386" s="772"/>
      <c r="E386" s="827"/>
      <c r="F386" s="828"/>
      <c r="G386" s="874"/>
      <c r="H386" s="827"/>
      <c r="I386" s="828"/>
      <c r="J386" s="874"/>
      <c r="K386" s="827"/>
      <c r="L386" s="828"/>
      <c r="M386" s="873"/>
    </row>
    <row r="387" spans="1:17" s="4" customFormat="1" ht="15" customHeight="1" x14ac:dyDescent="0.25">
      <c r="B387" s="771" t="s">
        <v>226</v>
      </c>
      <c r="C387" s="771"/>
      <c r="D387" s="772"/>
      <c r="E387" s="827">
        <v>0</v>
      </c>
      <c r="F387" s="828">
        <v>0</v>
      </c>
      <c r="G387" s="874">
        <v>0</v>
      </c>
      <c r="H387" s="827">
        <v>0</v>
      </c>
      <c r="I387" s="828">
        <v>0</v>
      </c>
      <c r="J387" s="874">
        <v>0</v>
      </c>
      <c r="K387" s="827">
        <v>0</v>
      </c>
      <c r="L387" s="828">
        <v>0</v>
      </c>
      <c r="M387" s="873">
        <v>0</v>
      </c>
      <c r="O387" s="495"/>
      <c r="P387" s="495"/>
      <c r="Q387" s="495"/>
    </row>
    <row r="388" spans="1:17" s="4" customFormat="1" ht="15" x14ac:dyDescent="0.25">
      <c r="B388" s="771"/>
      <c r="C388" s="771"/>
      <c r="D388" s="772"/>
      <c r="E388" s="827"/>
      <c r="F388" s="828"/>
      <c r="G388" s="874"/>
      <c r="H388" s="827"/>
      <c r="I388" s="828"/>
      <c r="J388" s="874"/>
      <c r="K388" s="827"/>
      <c r="L388" s="828"/>
      <c r="M388" s="873"/>
    </row>
    <row r="389" spans="1:17" s="4" customFormat="1" ht="15" customHeight="1" x14ac:dyDescent="0.25">
      <c r="B389" s="771" t="s">
        <v>228</v>
      </c>
      <c r="C389" s="771"/>
      <c r="D389" s="772"/>
      <c r="E389" s="133">
        <v>0</v>
      </c>
      <c r="F389" s="129">
        <v>0</v>
      </c>
      <c r="G389" s="391">
        <v>0</v>
      </c>
      <c r="H389" s="133">
        <v>0</v>
      </c>
      <c r="I389" s="129">
        <v>0</v>
      </c>
      <c r="J389" s="391">
        <v>0</v>
      </c>
      <c r="K389" s="133">
        <v>0</v>
      </c>
      <c r="L389" s="129">
        <v>0</v>
      </c>
      <c r="M389" s="346">
        <v>0</v>
      </c>
      <c r="O389" s="495"/>
      <c r="P389" s="495"/>
      <c r="Q389" s="495"/>
    </row>
    <row r="390" spans="1:17" s="4" customFormat="1" ht="15" customHeight="1" x14ac:dyDescent="0.25">
      <c r="B390" s="831" t="s">
        <v>229</v>
      </c>
      <c r="C390" s="831"/>
      <c r="D390" s="832"/>
      <c r="E390" s="134">
        <v>15</v>
      </c>
      <c r="F390" s="135">
        <v>0</v>
      </c>
      <c r="G390" s="388">
        <v>10</v>
      </c>
      <c r="H390" s="134">
        <v>2</v>
      </c>
      <c r="I390" s="135">
        <v>0</v>
      </c>
      <c r="J390" s="388">
        <v>2</v>
      </c>
      <c r="K390" s="134">
        <v>49</v>
      </c>
      <c r="L390" s="135">
        <v>6</v>
      </c>
      <c r="M390" s="347">
        <v>37</v>
      </c>
      <c r="O390" s="495"/>
      <c r="P390" s="495"/>
      <c r="Q390" s="495"/>
    </row>
    <row r="391" spans="1:17" s="4" customFormat="1" ht="15" customHeight="1" x14ac:dyDescent="0.25">
      <c r="B391" s="768" t="s">
        <v>840</v>
      </c>
      <c r="C391" s="768"/>
      <c r="D391" s="768"/>
      <c r="E391" s="768"/>
      <c r="F391" s="768"/>
      <c r="G391" s="768"/>
      <c r="H391" s="768"/>
      <c r="I391" s="768"/>
      <c r="J391" s="768"/>
      <c r="K391" s="768"/>
      <c r="L391" s="768"/>
      <c r="M391" s="768"/>
    </row>
    <row r="392" spans="1:17" s="4" customFormat="1" ht="15" customHeight="1" x14ac:dyDescent="0.25">
      <c r="B392" s="769"/>
      <c r="C392" s="769"/>
      <c r="D392" s="769"/>
      <c r="E392" s="769"/>
      <c r="F392" s="769"/>
      <c r="G392" s="769"/>
      <c r="H392" s="769"/>
      <c r="I392" s="769"/>
      <c r="J392" s="769"/>
      <c r="K392" s="769"/>
      <c r="L392" s="769"/>
      <c r="M392" s="769"/>
    </row>
    <row r="393" spans="1:17" s="4" customFormat="1" ht="15" x14ac:dyDescent="0.25">
      <c r="B393" s="770"/>
      <c r="C393" s="770"/>
      <c r="D393" s="770"/>
      <c r="E393" s="770"/>
      <c r="F393" s="770"/>
      <c r="G393" s="770"/>
      <c r="H393" s="770"/>
      <c r="I393" s="770"/>
      <c r="J393" s="770"/>
      <c r="K393" s="770"/>
      <c r="L393" s="770"/>
      <c r="M393" s="770"/>
    </row>
    <row r="394" spans="1:17" s="4" customFormat="1" ht="15" x14ac:dyDescent="0.25"/>
    <row r="395" spans="1:17" s="4" customFormat="1" ht="15" x14ac:dyDescent="0.25"/>
    <row r="396" spans="1:17" s="4" customFormat="1" ht="15" customHeight="1" x14ac:dyDescent="0.25">
      <c r="A396" s="7"/>
      <c r="B396" s="834" t="s">
        <v>120</v>
      </c>
      <c r="C396" s="834"/>
      <c r="D396" s="834"/>
      <c r="E396" s="834"/>
      <c r="F396" s="834"/>
      <c r="G396" s="834"/>
      <c r="H396" s="834"/>
      <c r="I396" s="834"/>
      <c r="J396" s="834"/>
      <c r="K396" s="834"/>
      <c r="L396" s="834"/>
      <c r="M396" s="834"/>
    </row>
    <row r="397" spans="1:17" s="4" customFormat="1" ht="15" x14ac:dyDescent="0.25">
      <c r="A397" s="7"/>
      <c r="B397" s="834"/>
      <c r="C397" s="834"/>
      <c r="D397" s="834"/>
      <c r="E397" s="834"/>
      <c r="F397" s="834"/>
      <c r="G397" s="834"/>
      <c r="H397" s="834"/>
      <c r="I397" s="834"/>
      <c r="J397" s="834"/>
      <c r="K397" s="834"/>
      <c r="L397" s="834"/>
      <c r="M397" s="834"/>
    </row>
    <row r="398" spans="1:17" s="4" customFormat="1" ht="15" x14ac:dyDescent="0.25"/>
    <row r="399" spans="1:17" s="4" customFormat="1" ht="15" customHeight="1" x14ac:dyDescent="0.25">
      <c r="B399" s="984" t="s">
        <v>426</v>
      </c>
      <c r="C399" s="984"/>
      <c r="D399" s="984"/>
      <c r="E399" s="984"/>
      <c r="F399" s="984"/>
      <c r="G399" s="985"/>
      <c r="H399" s="993">
        <v>2021</v>
      </c>
      <c r="I399" s="993"/>
      <c r="J399" s="993">
        <v>2022</v>
      </c>
      <c r="K399" s="993"/>
      <c r="L399" s="993">
        <v>2023</v>
      </c>
      <c r="M399" s="994"/>
    </row>
    <row r="400" spans="1:17" s="4" customFormat="1" ht="15.5" thickBot="1" x14ac:dyDescent="0.3">
      <c r="B400" s="984"/>
      <c r="C400" s="984"/>
      <c r="D400" s="984"/>
      <c r="E400" s="984"/>
      <c r="F400" s="984"/>
      <c r="G400" s="985"/>
      <c r="H400" s="459" t="s">
        <v>218</v>
      </c>
      <c r="I400" s="460" t="s">
        <v>219</v>
      </c>
      <c r="J400" s="459" t="s">
        <v>218</v>
      </c>
      <c r="K400" s="460" t="s">
        <v>219</v>
      </c>
      <c r="L400" s="459" t="s">
        <v>218</v>
      </c>
      <c r="M400" s="461" t="s">
        <v>219</v>
      </c>
    </row>
    <row r="401" spans="2:16" s="4" customFormat="1" ht="15.5" thickTop="1" x14ac:dyDescent="0.25">
      <c r="B401" s="746" t="s">
        <v>236</v>
      </c>
      <c r="C401" s="746"/>
      <c r="D401" s="746"/>
      <c r="E401" s="746"/>
      <c r="F401" s="746"/>
      <c r="G401" s="747"/>
      <c r="H401" s="25">
        <v>11880491.630000001</v>
      </c>
      <c r="I401" s="136">
        <v>8528264.6169999987</v>
      </c>
      <c r="J401" s="25">
        <v>12435839.48</v>
      </c>
      <c r="K401" s="136">
        <v>9121020.9656388909</v>
      </c>
      <c r="L401" s="25">
        <v>13094324.27</v>
      </c>
      <c r="M401" s="137">
        <v>8955336</v>
      </c>
      <c r="O401" s="495"/>
      <c r="P401" s="495"/>
    </row>
    <row r="402" spans="2:16" s="4" customFormat="1" ht="15" x14ac:dyDescent="0.25">
      <c r="B402" s="758" t="s">
        <v>235</v>
      </c>
      <c r="C402" s="758"/>
      <c r="D402" s="758"/>
      <c r="E402" s="758"/>
      <c r="F402" s="758"/>
      <c r="G402" s="759"/>
      <c r="H402" s="20">
        <v>7477</v>
      </c>
      <c r="I402" s="37">
        <v>3828</v>
      </c>
      <c r="J402" s="20">
        <v>7572</v>
      </c>
      <c r="K402" s="37">
        <v>2266</v>
      </c>
      <c r="L402" s="20">
        <v>7709</v>
      </c>
      <c r="M402" s="38">
        <v>3927</v>
      </c>
      <c r="O402" s="495"/>
      <c r="P402" s="495"/>
    </row>
    <row r="403" spans="2:16" s="4" customFormat="1" ht="15" x14ac:dyDescent="0.25">
      <c r="B403" s="758" t="s">
        <v>234</v>
      </c>
      <c r="C403" s="758"/>
      <c r="D403" s="758"/>
      <c r="E403" s="758"/>
      <c r="F403" s="758"/>
      <c r="G403" s="759"/>
      <c r="H403" s="20">
        <v>5981</v>
      </c>
      <c r="I403" s="37">
        <v>405</v>
      </c>
      <c r="J403" s="20">
        <v>9056</v>
      </c>
      <c r="K403" s="37">
        <v>1638</v>
      </c>
      <c r="L403" s="20">
        <v>12100</v>
      </c>
      <c r="M403" s="38">
        <v>1528</v>
      </c>
      <c r="O403" s="495"/>
      <c r="P403" s="495"/>
    </row>
    <row r="404" spans="2:16" s="4" customFormat="1" ht="15" x14ac:dyDescent="0.25">
      <c r="B404" s="758" t="s">
        <v>427</v>
      </c>
      <c r="C404" s="758"/>
      <c r="D404" s="758"/>
      <c r="E404" s="758"/>
      <c r="F404" s="758"/>
      <c r="G404" s="759"/>
      <c r="H404" s="132">
        <v>18</v>
      </c>
      <c r="I404" s="147">
        <v>22</v>
      </c>
      <c r="J404" s="132">
        <v>18</v>
      </c>
      <c r="K404" s="147">
        <v>10</v>
      </c>
      <c r="L404" s="132">
        <v>13</v>
      </c>
      <c r="M404" s="128">
        <v>11</v>
      </c>
      <c r="O404" s="495"/>
      <c r="P404" s="495"/>
    </row>
    <row r="405" spans="2:16" s="4" customFormat="1" ht="15" x14ac:dyDescent="0.25">
      <c r="B405" s="758" t="s">
        <v>227</v>
      </c>
      <c r="C405" s="758"/>
      <c r="D405" s="758"/>
      <c r="E405" s="758"/>
      <c r="F405" s="758"/>
      <c r="G405" s="759"/>
      <c r="H405" s="132">
        <v>0</v>
      </c>
      <c r="I405" s="147">
        <v>0</v>
      </c>
      <c r="J405" s="132">
        <v>0</v>
      </c>
      <c r="K405" s="147">
        <v>0</v>
      </c>
      <c r="L405" s="132">
        <v>0</v>
      </c>
      <c r="M405" s="128">
        <v>0</v>
      </c>
      <c r="O405" s="495"/>
      <c r="P405" s="495"/>
    </row>
    <row r="406" spans="2:16" s="4" customFormat="1" ht="15" x14ac:dyDescent="0.25">
      <c r="B406" s="758" t="s">
        <v>241</v>
      </c>
      <c r="C406" s="758"/>
      <c r="D406" s="758"/>
      <c r="E406" s="758"/>
      <c r="F406" s="758"/>
      <c r="G406" s="759"/>
      <c r="H406" s="133">
        <v>100.68606899898131</v>
      </c>
      <c r="I406" s="148">
        <v>9.4978291173724738</v>
      </c>
      <c r="J406" s="133">
        <v>145.64356535100595</v>
      </c>
      <c r="K406" s="148">
        <v>35.917031792180836</v>
      </c>
      <c r="L406" s="133">
        <v>184.81289680173776</v>
      </c>
      <c r="M406" s="130">
        <f>M403/M401*200000</f>
        <v>34.124906089509089</v>
      </c>
      <c r="O406" s="495"/>
      <c r="P406" s="495"/>
    </row>
    <row r="407" spans="2:16" s="4" customFormat="1" ht="15" x14ac:dyDescent="0.25">
      <c r="B407" s="758" t="s">
        <v>432</v>
      </c>
      <c r="C407" s="758"/>
      <c r="D407" s="758"/>
      <c r="E407" s="758"/>
      <c r="F407" s="758"/>
      <c r="G407" s="759"/>
      <c r="H407" s="133">
        <v>0.30301776324722685</v>
      </c>
      <c r="I407" s="148">
        <v>0.51593145822764064</v>
      </c>
      <c r="J407" s="133">
        <v>0.28948588519413726</v>
      </c>
      <c r="K407" s="148">
        <v>0.21927369836496236</v>
      </c>
      <c r="L407" s="133">
        <v>0.19855931061343726</v>
      </c>
      <c r="M407" s="130">
        <v>0.2452281811776032</v>
      </c>
      <c r="O407" s="495"/>
      <c r="P407" s="495"/>
    </row>
    <row r="408" spans="2:16" s="4" customFormat="1" ht="15" x14ac:dyDescent="0.25">
      <c r="B408" s="758" t="s">
        <v>428</v>
      </c>
      <c r="C408" s="758"/>
      <c r="D408" s="758"/>
      <c r="E408" s="758"/>
      <c r="F408" s="758"/>
      <c r="G408" s="759"/>
      <c r="H408" s="232">
        <v>0</v>
      </c>
      <c r="I408" s="233">
        <v>0</v>
      </c>
      <c r="J408" s="232">
        <v>0</v>
      </c>
      <c r="K408" s="233">
        <v>0</v>
      </c>
      <c r="L408" s="232">
        <v>0</v>
      </c>
      <c r="M408" s="234">
        <v>0</v>
      </c>
      <c r="O408" s="495"/>
      <c r="P408" s="495"/>
    </row>
    <row r="409" spans="2:16" s="4" customFormat="1" ht="15" customHeight="1" x14ac:dyDescent="0.25">
      <c r="B409" s="758" t="s">
        <v>430</v>
      </c>
      <c r="C409" s="758"/>
      <c r="D409" s="758"/>
      <c r="E409" s="758"/>
      <c r="F409" s="758"/>
      <c r="G409" s="759"/>
      <c r="H409" s="399">
        <v>110552</v>
      </c>
      <c r="I409" s="402" t="s">
        <v>165</v>
      </c>
      <c r="J409" s="399">
        <v>118840</v>
      </c>
      <c r="K409" s="402" t="s">
        <v>165</v>
      </c>
      <c r="L409" s="399">
        <v>85130</v>
      </c>
      <c r="M409" s="568">
        <v>16197</v>
      </c>
      <c r="O409" s="495"/>
      <c r="P409" s="495"/>
    </row>
    <row r="410" spans="2:16" s="4" customFormat="1" ht="15" customHeight="1" x14ac:dyDescent="0.25">
      <c r="B410" s="920" t="s">
        <v>431</v>
      </c>
      <c r="C410" s="920"/>
      <c r="D410" s="920"/>
      <c r="E410" s="920"/>
      <c r="F410" s="920"/>
      <c r="G410" s="921"/>
      <c r="H410" s="232">
        <v>14.79</v>
      </c>
      <c r="I410" s="233" t="s">
        <v>165</v>
      </c>
      <c r="J410" s="232">
        <v>15.69</v>
      </c>
      <c r="K410" s="233" t="s">
        <v>165</v>
      </c>
      <c r="L410" s="232">
        <v>4.08</v>
      </c>
      <c r="M410" s="234">
        <v>4.12</v>
      </c>
      <c r="O410" s="495"/>
      <c r="P410" s="495"/>
    </row>
    <row r="411" spans="2:16" s="4" customFormat="1" ht="15" x14ac:dyDescent="0.25">
      <c r="B411" s="768" t="s">
        <v>843</v>
      </c>
      <c r="C411" s="768"/>
      <c r="D411" s="768"/>
      <c r="E411" s="768"/>
      <c r="F411" s="768"/>
      <c r="G411" s="768"/>
      <c r="H411" s="768"/>
      <c r="I411" s="768"/>
      <c r="J411" s="768"/>
      <c r="K411" s="768"/>
      <c r="L411" s="768"/>
      <c r="M411" s="768"/>
    </row>
    <row r="412" spans="2:16" s="4" customFormat="1" ht="15" x14ac:dyDescent="0.25">
      <c r="B412" s="769"/>
      <c r="C412" s="769"/>
      <c r="D412" s="769"/>
      <c r="E412" s="769"/>
      <c r="F412" s="769"/>
      <c r="G412" s="769"/>
      <c r="H412" s="769"/>
      <c r="I412" s="769"/>
      <c r="J412" s="769"/>
      <c r="K412" s="769"/>
      <c r="L412" s="769"/>
      <c r="M412" s="769"/>
    </row>
    <row r="413" spans="2:16" s="4" customFormat="1" ht="15" x14ac:dyDescent="0.25">
      <c r="B413" s="770"/>
      <c r="C413" s="770"/>
      <c r="D413" s="770"/>
      <c r="E413" s="770"/>
      <c r="F413" s="770"/>
      <c r="G413" s="770"/>
      <c r="H413" s="770"/>
      <c r="I413" s="770"/>
      <c r="J413" s="770"/>
      <c r="K413" s="770"/>
      <c r="L413" s="770"/>
      <c r="M413" s="770"/>
    </row>
    <row r="414" spans="2:16" s="4" customFormat="1" ht="15" x14ac:dyDescent="0.25">
      <c r="B414" s="1"/>
      <c r="C414" s="1"/>
      <c r="D414" s="1"/>
      <c r="E414" s="1"/>
      <c r="F414" s="1"/>
      <c r="G414" s="1"/>
      <c r="H414" s="1"/>
      <c r="I414" s="1"/>
      <c r="J414" s="1"/>
      <c r="K414" s="1"/>
      <c r="L414" s="1"/>
      <c r="M414" s="1"/>
    </row>
    <row r="415" spans="2:16" s="4" customFormat="1" ht="15" customHeight="1" x14ac:dyDescent="0.25">
      <c r="B415" s="984" t="s">
        <v>433</v>
      </c>
      <c r="C415" s="984"/>
      <c r="D415" s="984"/>
      <c r="E415" s="984"/>
      <c r="F415" s="984"/>
      <c r="G415" s="985"/>
      <c r="H415" s="993">
        <v>2021</v>
      </c>
      <c r="I415" s="993"/>
      <c r="J415" s="993">
        <v>2022</v>
      </c>
      <c r="K415" s="993"/>
      <c r="L415" s="993">
        <v>2023</v>
      </c>
      <c r="M415" s="994"/>
    </row>
    <row r="416" spans="2:16" s="4" customFormat="1" ht="15.5" thickBot="1" x14ac:dyDescent="0.3">
      <c r="B416" s="984"/>
      <c r="C416" s="984"/>
      <c r="D416" s="984"/>
      <c r="E416" s="984"/>
      <c r="F416" s="984"/>
      <c r="G416" s="985"/>
      <c r="H416" s="459" t="s">
        <v>218</v>
      </c>
      <c r="I416" s="460" t="s">
        <v>219</v>
      </c>
      <c r="J416" s="459" t="s">
        <v>218</v>
      </c>
      <c r="K416" s="460" t="s">
        <v>219</v>
      </c>
      <c r="L416" s="459" t="s">
        <v>218</v>
      </c>
      <c r="M416" s="461" t="s">
        <v>219</v>
      </c>
    </row>
    <row r="417" spans="2:16" s="4" customFormat="1" ht="15.5" thickTop="1" x14ac:dyDescent="0.25">
      <c r="B417" s="746" t="s">
        <v>236</v>
      </c>
      <c r="C417" s="746"/>
      <c r="D417" s="746"/>
      <c r="E417" s="746"/>
      <c r="F417" s="746"/>
      <c r="G417" s="747"/>
      <c r="H417" s="25">
        <v>981668</v>
      </c>
      <c r="I417" s="136">
        <v>409659</v>
      </c>
      <c r="J417" s="25">
        <v>1216173.76</v>
      </c>
      <c r="K417" s="136">
        <v>634499.37999999989</v>
      </c>
      <c r="L417" s="25">
        <v>1486854.15118</v>
      </c>
      <c r="M417" s="137">
        <v>529813</v>
      </c>
      <c r="O417" s="495"/>
      <c r="P417" s="495"/>
    </row>
    <row r="418" spans="2:16" s="4" customFormat="1" ht="15" x14ac:dyDescent="0.25">
      <c r="B418" s="758" t="s">
        <v>235</v>
      </c>
      <c r="C418" s="758"/>
      <c r="D418" s="758"/>
      <c r="E418" s="758"/>
      <c r="F418" s="758"/>
      <c r="G418" s="759"/>
      <c r="H418" s="20">
        <v>464</v>
      </c>
      <c r="I418" s="37">
        <v>169</v>
      </c>
      <c r="J418" s="20">
        <v>571</v>
      </c>
      <c r="K418" s="37">
        <v>67</v>
      </c>
      <c r="L418" s="20">
        <v>435</v>
      </c>
      <c r="M418" s="38">
        <v>300</v>
      </c>
      <c r="O418" s="495"/>
      <c r="P418" s="495"/>
    </row>
    <row r="419" spans="2:16" s="4" customFormat="1" ht="15" x14ac:dyDescent="0.25">
      <c r="B419" s="758" t="s">
        <v>234</v>
      </c>
      <c r="C419" s="758"/>
      <c r="D419" s="758"/>
      <c r="E419" s="758"/>
      <c r="F419" s="758"/>
      <c r="G419" s="759"/>
      <c r="H419" s="132">
        <v>3</v>
      </c>
      <c r="I419" s="147">
        <v>1</v>
      </c>
      <c r="J419" s="20">
        <v>6</v>
      </c>
      <c r="K419" s="37">
        <v>21</v>
      </c>
      <c r="L419" s="20">
        <v>17</v>
      </c>
      <c r="M419" s="38">
        <v>1</v>
      </c>
      <c r="O419" s="495"/>
      <c r="P419" s="495"/>
    </row>
    <row r="420" spans="2:16" s="4" customFormat="1" ht="15" x14ac:dyDescent="0.25">
      <c r="B420" s="758" t="s">
        <v>233</v>
      </c>
      <c r="C420" s="758"/>
      <c r="D420" s="758"/>
      <c r="E420" s="758"/>
      <c r="F420" s="758"/>
      <c r="G420" s="759"/>
      <c r="H420" s="20">
        <v>3</v>
      </c>
      <c r="I420" s="37">
        <v>0</v>
      </c>
      <c r="J420" s="20">
        <v>1</v>
      </c>
      <c r="K420" s="37">
        <v>0</v>
      </c>
      <c r="L420" s="20">
        <v>7</v>
      </c>
      <c r="M420" s="38">
        <v>1</v>
      </c>
      <c r="O420" s="495"/>
      <c r="P420" s="495"/>
    </row>
    <row r="421" spans="2:16" s="4" customFormat="1" ht="15" x14ac:dyDescent="0.25">
      <c r="B421" s="758" t="s">
        <v>227</v>
      </c>
      <c r="C421" s="758"/>
      <c r="D421" s="758"/>
      <c r="E421" s="758"/>
      <c r="F421" s="758"/>
      <c r="G421" s="759"/>
      <c r="H421" s="20">
        <v>0</v>
      </c>
      <c r="I421" s="37">
        <v>0</v>
      </c>
      <c r="J421" s="20">
        <v>0</v>
      </c>
      <c r="K421" s="37">
        <v>0</v>
      </c>
      <c r="L421" s="20">
        <v>0</v>
      </c>
      <c r="M421" s="38">
        <v>0</v>
      </c>
      <c r="O421" s="495"/>
      <c r="P421" s="495"/>
    </row>
    <row r="422" spans="2:16" s="4" customFormat="1" ht="15" x14ac:dyDescent="0.25">
      <c r="B422" s="758" t="s">
        <v>241</v>
      </c>
      <c r="C422" s="758"/>
      <c r="D422" s="758"/>
      <c r="E422" s="758"/>
      <c r="F422" s="758"/>
      <c r="G422" s="759"/>
      <c r="H422" s="133">
        <v>0.6112046027781286</v>
      </c>
      <c r="I422" s="148">
        <v>0.48821092664874932</v>
      </c>
      <c r="J422" s="138">
        <v>0.98670111086757861</v>
      </c>
      <c r="K422" s="139">
        <v>6.619391810910833</v>
      </c>
      <c r="L422" s="138">
        <v>2.2867071375505699</v>
      </c>
      <c r="M422" s="140">
        <v>0.37588926708152187</v>
      </c>
      <c r="O422" s="495"/>
      <c r="P422" s="495"/>
    </row>
    <row r="423" spans="2:16" s="4" customFormat="1" ht="15" x14ac:dyDescent="0.25">
      <c r="B423" s="758" t="s">
        <v>237</v>
      </c>
      <c r="C423" s="758"/>
      <c r="D423" s="758"/>
      <c r="E423" s="758"/>
      <c r="F423" s="758"/>
      <c r="G423" s="759"/>
      <c r="H423" s="138">
        <v>0.6112046027781286</v>
      </c>
      <c r="I423" s="139">
        <v>0</v>
      </c>
      <c r="J423" s="138">
        <v>0.16445018514459644</v>
      </c>
      <c r="K423" s="139">
        <v>0</v>
      </c>
      <c r="L423" s="138">
        <v>0.94158529193258755</v>
      </c>
      <c r="M423" s="140">
        <v>0.37588926708152187</v>
      </c>
      <c r="O423" s="495"/>
      <c r="P423" s="495"/>
    </row>
    <row r="424" spans="2:16" s="4" customFormat="1" ht="15" x14ac:dyDescent="0.25">
      <c r="B424" s="758" t="s">
        <v>428</v>
      </c>
      <c r="C424" s="758"/>
      <c r="D424" s="758"/>
      <c r="E424" s="758"/>
      <c r="F424" s="758"/>
      <c r="G424" s="759"/>
      <c r="H424" s="226">
        <v>0</v>
      </c>
      <c r="I424" s="227">
        <v>0</v>
      </c>
      <c r="J424" s="226">
        <v>0</v>
      </c>
      <c r="K424" s="227">
        <v>0</v>
      </c>
      <c r="L424" s="226">
        <v>0</v>
      </c>
      <c r="M424" s="569">
        <v>0</v>
      </c>
      <c r="O424" s="495"/>
      <c r="P424" s="495"/>
    </row>
    <row r="425" spans="2:16" s="4" customFormat="1" ht="15" customHeight="1" x14ac:dyDescent="0.25">
      <c r="B425" s="758" t="s">
        <v>430</v>
      </c>
      <c r="C425" s="758"/>
      <c r="D425" s="758"/>
      <c r="E425" s="758"/>
      <c r="F425" s="758"/>
      <c r="G425" s="759"/>
      <c r="H425" s="399">
        <v>1209</v>
      </c>
      <c r="I425" s="402" t="s">
        <v>165</v>
      </c>
      <c r="J425" s="399">
        <v>2681</v>
      </c>
      <c r="K425" s="402" t="s">
        <v>165</v>
      </c>
      <c r="L425" s="399">
        <v>4868</v>
      </c>
      <c r="M425" s="128" t="s">
        <v>165</v>
      </c>
      <c r="O425" s="495"/>
      <c r="P425" s="495"/>
    </row>
    <row r="426" spans="2:16" s="4" customFormat="1" ht="15" customHeight="1" x14ac:dyDescent="0.25">
      <c r="B426" s="920" t="s">
        <v>431</v>
      </c>
      <c r="C426" s="920"/>
      <c r="D426" s="920"/>
      <c r="E426" s="920"/>
      <c r="F426" s="920"/>
      <c r="G426" s="921"/>
      <c r="H426" s="232">
        <v>1.3</v>
      </c>
      <c r="I426" s="233" t="s">
        <v>165</v>
      </c>
      <c r="J426" s="232">
        <v>4.66</v>
      </c>
      <c r="K426" s="233" t="s">
        <v>165</v>
      </c>
      <c r="L426" s="232">
        <v>7.68</v>
      </c>
      <c r="M426" s="234" t="s">
        <v>165</v>
      </c>
      <c r="O426" s="495"/>
      <c r="P426" s="495"/>
    </row>
    <row r="427" spans="2:16" s="4" customFormat="1" ht="15" customHeight="1" x14ac:dyDescent="0.25">
      <c r="B427" s="768" t="s">
        <v>844</v>
      </c>
      <c r="C427" s="768"/>
      <c r="D427" s="768"/>
      <c r="E427" s="768"/>
      <c r="F427" s="768"/>
      <c r="G427" s="768"/>
      <c r="H427" s="768"/>
      <c r="I427" s="768"/>
      <c r="J427" s="768"/>
      <c r="K427" s="768"/>
      <c r="L427" s="768"/>
      <c r="M427" s="768"/>
    </row>
    <row r="428" spans="2:16" s="4" customFormat="1" ht="15" customHeight="1" x14ac:dyDescent="0.25">
      <c r="B428" s="769"/>
      <c r="C428" s="769"/>
      <c r="D428" s="769"/>
      <c r="E428" s="769"/>
      <c r="F428" s="769"/>
      <c r="G428" s="769"/>
      <c r="H428" s="769"/>
      <c r="I428" s="769"/>
      <c r="J428" s="769"/>
      <c r="K428" s="769"/>
      <c r="L428" s="769"/>
      <c r="M428" s="769"/>
    </row>
    <row r="429" spans="2:16" s="4" customFormat="1" ht="15" x14ac:dyDescent="0.25">
      <c r="B429" s="770"/>
      <c r="C429" s="770"/>
      <c r="D429" s="770"/>
      <c r="E429" s="770"/>
      <c r="F429" s="770"/>
      <c r="G429" s="770"/>
      <c r="H429" s="770"/>
      <c r="I429" s="770"/>
      <c r="J429" s="770"/>
      <c r="K429" s="770"/>
      <c r="L429" s="770"/>
      <c r="M429" s="770"/>
    </row>
    <row r="430" spans="2:16" s="4" customFormat="1" ht="15" x14ac:dyDescent="0.25"/>
    <row r="431" spans="2:16" s="4" customFormat="1" ht="15" x14ac:dyDescent="0.25"/>
    <row r="432" spans="2:16" s="4" customFormat="1" ht="15" x14ac:dyDescent="0.25"/>
    <row r="433" spans="1:13" s="4" customFormat="1" ht="15" x14ac:dyDescent="0.25"/>
    <row r="434" spans="1:13" s="154" customFormat="1" ht="24.5" x14ac:dyDescent="0.25">
      <c r="B434" s="198" t="s">
        <v>33</v>
      </c>
      <c r="C434" s="235"/>
    </row>
    <row r="435" spans="1:13" s="4" customFormat="1" ht="15" x14ac:dyDescent="0.25"/>
    <row r="436" spans="1:13" s="4" customFormat="1" ht="15" x14ac:dyDescent="0.25"/>
    <row r="437" spans="1:13" s="4" customFormat="1" ht="15" x14ac:dyDescent="0.25">
      <c r="A437" s="7"/>
      <c r="B437" s="7" t="s">
        <v>7</v>
      </c>
      <c r="C437" s="7"/>
      <c r="D437" s="7"/>
      <c r="E437" s="7"/>
      <c r="F437" s="7"/>
      <c r="G437" s="7"/>
      <c r="H437" s="7"/>
      <c r="I437" s="7"/>
      <c r="J437" s="7"/>
      <c r="K437" s="7"/>
      <c r="L437" s="7"/>
      <c r="M437" s="7"/>
    </row>
    <row r="438" spans="1:13" s="4" customFormat="1" ht="15" x14ac:dyDescent="0.25"/>
    <row r="439" spans="1:13" s="4" customFormat="1" ht="15" customHeight="1" x14ac:dyDescent="0.25">
      <c r="B439" s="984" t="s">
        <v>434</v>
      </c>
      <c r="C439" s="984"/>
      <c r="D439" s="984"/>
      <c r="E439" s="984"/>
      <c r="F439" s="984"/>
      <c r="G439" s="985"/>
      <c r="H439" s="993" t="s">
        <v>399</v>
      </c>
      <c r="I439" s="993"/>
      <c r="J439" s="993"/>
      <c r="K439" s="993" t="s">
        <v>435</v>
      </c>
      <c r="L439" s="993"/>
      <c r="M439" s="994"/>
    </row>
    <row r="440" spans="1:13" s="4" customFormat="1" ht="15.5" thickBot="1" x14ac:dyDescent="0.3">
      <c r="B440" s="984"/>
      <c r="C440" s="984"/>
      <c r="D440" s="984"/>
      <c r="E440" s="984"/>
      <c r="F440" s="984"/>
      <c r="G440" s="985"/>
      <c r="H440" s="204">
        <v>2021</v>
      </c>
      <c r="I440" s="205">
        <v>2022</v>
      </c>
      <c r="J440" s="206">
        <v>2023</v>
      </c>
      <c r="K440" s="204">
        <v>2021</v>
      </c>
      <c r="L440" s="205">
        <v>2022</v>
      </c>
      <c r="M440" s="208">
        <v>2023</v>
      </c>
    </row>
    <row r="441" spans="1:13" s="4" customFormat="1" ht="15.5" thickTop="1" x14ac:dyDescent="0.25">
      <c r="B441" s="746" t="s">
        <v>382</v>
      </c>
      <c r="C441" s="746"/>
      <c r="D441" s="746"/>
      <c r="E441" s="746"/>
      <c r="F441" s="746"/>
      <c r="G441" s="747"/>
      <c r="H441" s="240">
        <v>1298</v>
      </c>
      <c r="I441" s="241">
        <v>1353</v>
      </c>
      <c r="J441" s="242">
        <v>1393</v>
      </c>
      <c r="K441" s="240">
        <v>335</v>
      </c>
      <c r="L441" s="241">
        <v>325</v>
      </c>
      <c r="M441" s="243">
        <v>362</v>
      </c>
    </row>
    <row r="442" spans="1:13" s="4" customFormat="1" ht="15" x14ac:dyDescent="0.25">
      <c r="B442" s="831" t="s">
        <v>748</v>
      </c>
      <c r="C442" s="831"/>
      <c r="D442" s="831"/>
      <c r="E442" s="831"/>
      <c r="F442" s="831"/>
      <c r="G442" s="832"/>
      <c r="H442" s="570">
        <v>9727</v>
      </c>
      <c r="I442" s="571">
        <v>8243.68</v>
      </c>
      <c r="J442" s="572">
        <v>11970.05906</v>
      </c>
      <c r="K442" s="570">
        <v>101</v>
      </c>
      <c r="L442" s="571">
        <v>213.9</v>
      </c>
      <c r="M442" s="573">
        <v>171.25766999999999</v>
      </c>
    </row>
    <row r="443" spans="1:13" s="4" customFormat="1" ht="15" x14ac:dyDescent="0.25">
      <c r="B443" s="768" t="s">
        <v>921</v>
      </c>
      <c r="C443" s="1024"/>
      <c r="D443" s="1024"/>
      <c r="E443" s="1024"/>
      <c r="F443" s="1024"/>
      <c r="G443" s="1024"/>
      <c r="H443" s="1024"/>
      <c r="I443" s="1024"/>
      <c r="J443" s="1024"/>
      <c r="K443" s="1024"/>
      <c r="L443" s="1024"/>
      <c r="M443" s="1024"/>
    </row>
    <row r="444" spans="1:13" s="4" customFormat="1" ht="15" x14ac:dyDescent="0.25">
      <c r="B444" s="1025"/>
      <c r="C444" s="1025"/>
      <c r="D444" s="1025"/>
      <c r="E444" s="1025"/>
      <c r="F444" s="1025"/>
      <c r="G444" s="1025"/>
      <c r="H444" s="1025"/>
      <c r="I444" s="1025"/>
      <c r="J444" s="1025"/>
      <c r="K444" s="1025"/>
      <c r="L444" s="1025"/>
      <c r="M444" s="1025"/>
    </row>
    <row r="445" spans="1:13" s="4" customFormat="1" ht="15" x14ac:dyDescent="0.25">
      <c r="B445" s="1026"/>
      <c r="C445" s="1026"/>
      <c r="D445" s="1026"/>
      <c r="E445" s="1026"/>
      <c r="F445" s="1026"/>
      <c r="G445" s="1026"/>
      <c r="H445" s="1026"/>
      <c r="I445" s="1026"/>
      <c r="J445" s="1026"/>
      <c r="K445" s="1026"/>
      <c r="L445" s="1026"/>
      <c r="M445" s="1026"/>
    </row>
    <row r="446" spans="1:13" s="4" customFormat="1" ht="15" x14ac:dyDescent="0.25"/>
    <row r="447" spans="1:13" s="4" customFormat="1" ht="15" x14ac:dyDescent="0.25"/>
    <row r="448" spans="1:13" s="4" customFormat="1" ht="15" x14ac:dyDescent="0.25">
      <c r="A448" s="7"/>
      <c r="B448" s="7" t="s">
        <v>147</v>
      </c>
      <c r="C448" s="7"/>
      <c r="D448" s="7"/>
      <c r="E448" s="7"/>
      <c r="F448" s="7"/>
      <c r="G448" s="7"/>
      <c r="H448" s="7"/>
      <c r="I448" s="7"/>
      <c r="J448" s="7"/>
      <c r="K448" s="7"/>
      <c r="L448" s="7"/>
      <c r="M448" s="7"/>
    </row>
    <row r="449" spans="1:13" s="4" customFormat="1" ht="15" x14ac:dyDescent="0.25"/>
    <row r="450" spans="1:13" s="4" customFormat="1" ht="15" customHeight="1" x14ac:dyDescent="0.25">
      <c r="B450" s="984" t="s">
        <v>502</v>
      </c>
      <c r="C450" s="984"/>
      <c r="D450" s="984"/>
      <c r="E450" s="984"/>
      <c r="F450" s="984"/>
      <c r="G450" s="985"/>
      <c r="H450" s="993" t="s">
        <v>399</v>
      </c>
      <c r="I450" s="993"/>
      <c r="J450" s="993"/>
      <c r="K450" s="993" t="s">
        <v>405</v>
      </c>
      <c r="L450" s="993"/>
      <c r="M450" s="994"/>
    </row>
    <row r="451" spans="1:13" s="4" customFormat="1" ht="15.5" thickBot="1" x14ac:dyDescent="0.3">
      <c r="B451" s="984"/>
      <c r="C451" s="984"/>
      <c r="D451" s="984"/>
      <c r="E451" s="984"/>
      <c r="F451" s="984"/>
      <c r="G451" s="985"/>
      <c r="H451" s="204">
        <v>2021</v>
      </c>
      <c r="I451" s="205">
        <v>2022</v>
      </c>
      <c r="J451" s="206">
        <v>2023</v>
      </c>
      <c r="K451" s="204">
        <v>2021</v>
      </c>
      <c r="L451" s="205">
        <v>2022</v>
      </c>
      <c r="M451" s="208">
        <v>2023</v>
      </c>
    </row>
    <row r="452" spans="1:13" s="4" customFormat="1" ht="15.5" thickTop="1" x14ac:dyDescent="0.25">
      <c r="B452" s="746" t="s">
        <v>372</v>
      </c>
      <c r="C452" s="746"/>
      <c r="D452" s="746"/>
      <c r="E452" s="746"/>
      <c r="F452" s="746"/>
      <c r="G452" s="747"/>
      <c r="H452" s="168">
        <v>0.38300000000000001</v>
      </c>
      <c r="I452" s="169">
        <v>0.41</v>
      </c>
      <c r="J452" s="171">
        <v>0.379</v>
      </c>
      <c r="K452" s="168">
        <v>0.82099999999999995</v>
      </c>
      <c r="L452" s="169">
        <v>0.82599999999999996</v>
      </c>
      <c r="M452" s="171">
        <v>0.78100000000000003</v>
      </c>
    </row>
    <row r="453" spans="1:13" s="4" customFormat="1" ht="15" x14ac:dyDescent="0.25">
      <c r="B453" s="758" t="s">
        <v>373</v>
      </c>
      <c r="C453" s="758"/>
      <c r="D453" s="758">
        <v>0.55500000000000005</v>
      </c>
      <c r="E453" s="758"/>
      <c r="F453" s="758"/>
      <c r="G453" s="759"/>
      <c r="H453" s="184">
        <v>0.40899999999999997</v>
      </c>
      <c r="I453" s="184">
        <v>0.29699999999999999</v>
      </c>
      <c r="J453" s="184">
        <v>0.28699999999999998</v>
      </c>
      <c r="K453" s="87">
        <v>0.91500000000000004</v>
      </c>
      <c r="L453" s="184">
        <v>0.86599999999999999</v>
      </c>
      <c r="M453" s="184">
        <v>0.83399999999999996</v>
      </c>
    </row>
    <row r="454" spans="1:13" s="4" customFormat="1" ht="15" x14ac:dyDescent="0.25">
      <c r="B454" s="764" t="s">
        <v>200</v>
      </c>
      <c r="C454" s="764"/>
      <c r="D454" s="764">
        <v>0.23200000000000001</v>
      </c>
      <c r="E454" s="764"/>
      <c r="F454" s="764"/>
      <c r="G454" s="765"/>
      <c r="H454" s="172">
        <v>0.39100000000000001</v>
      </c>
      <c r="I454" s="172">
        <v>0.372</v>
      </c>
      <c r="J454" s="172">
        <v>0.34699999999999998</v>
      </c>
      <c r="K454" s="186">
        <v>0.88700000000000001</v>
      </c>
      <c r="L454" s="172">
        <v>0.85499999999999998</v>
      </c>
      <c r="M454" s="172">
        <v>0.81699999999999995</v>
      </c>
    </row>
    <row r="455" spans="1:13" s="4" customFormat="1" ht="15" customHeight="1" x14ac:dyDescent="0.25">
      <c r="B455" s="768" t="s">
        <v>501</v>
      </c>
      <c r="C455" s="768"/>
      <c r="D455" s="768"/>
      <c r="E455" s="768"/>
      <c r="F455" s="768"/>
      <c r="G455" s="768"/>
      <c r="H455" s="768"/>
      <c r="I455" s="768"/>
      <c r="J455" s="768"/>
      <c r="K455" s="768"/>
      <c r="L455" s="768"/>
      <c r="M455" s="768"/>
    </row>
    <row r="456" spans="1:13" s="4" customFormat="1" ht="15" x14ac:dyDescent="0.25">
      <c r="B456" s="770"/>
      <c r="C456" s="770"/>
      <c r="D456" s="770"/>
      <c r="E456" s="770"/>
      <c r="F456" s="770"/>
      <c r="G456" s="770"/>
      <c r="H456" s="770"/>
      <c r="I456" s="770"/>
      <c r="J456" s="770"/>
      <c r="K456" s="770"/>
      <c r="L456" s="770"/>
      <c r="M456" s="770"/>
    </row>
    <row r="457" spans="1:13" s="4" customFormat="1" ht="15" x14ac:dyDescent="0.25"/>
    <row r="458" spans="1:13" s="4" customFormat="1" ht="15" x14ac:dyDescent="0.25"/>
    <row r="459" spans="1:13" s="4" customFormat="1" ht="15" x14ac:dyDescent="0.25">
      <c r="A459" s="7"/>
      <c r="B459" s="7" t="s">
        <v>34</v>
      </c>
      <c r="C459" s="7"/>
      <c r="D459" s="7"/>
      <c r="E459" s="7"/>
      <c r="F459" s="7"/>
      <c r="G459" s="7"/>
      <c r="H459" s="7"/>
      <c r="I459" s="7"/>
      <c r="J459" s="7"/>
      <c r="K459" s="7"/>
      <c r="L459" s="7"/>
      <c r="M459" s="7"/>
    </row>
    <row r="460" spans="1:13" s="4" customFormat="1" ht="15" x14ac:dyDescent="0.25"/>
    <row r="461" spans="1:13" s="4" customFormat="1" ht="15" customHeight="1" x14ac:dyDescent="0.25">
      <c r="B461" s="984" t="s">
        <v>530</v>
      </c>
      <c r="C461" s="984"/>
      <c r="D461" s="984"/>
      <c r="E461" s="984"/>
      <c r="F461" s="984"/>
      <c r="G461" s="985"/>
      <c r="H461" s="993" t="s">
        <v>399</v>
      </c>
      <c r="I461" s="993"/>
      <c r="J461" s="993"/>
      <c r="K461" s="993" t="s">
        <v>405</v>
      </c>
      <c r="L461" s="993"/>
      <c r="M461" s="994"/>
    </row>
    <row r="462" spans="1:13" s="4" customFormat="1" ht="15.5" thickBot="1" x14ac:dyDescent="0.3">
      <c r="B462" s="984"/>
      <c r="C462" s="984"/>
      <c r="D462" s="984"/>
      <c r="E462" s="984"/>
      <c r="F462" s="984"/>
      <c r="G462" s="985"/>
      <c r="H462" s="204">
        <v>2021</v>
      </c>
      <c r="I462" s="205">
        <v>2022</v>
      </c>
      <c r="J462" s="206">
        <v>2023</v>
      </c>
      <c r="K462" s="204">
        <v>2021</v>
      </c>
      <c r="L462" s="205">
        <v>2022</v>
      </c>
      <c r="M462" s="208">
        <v>2023</v>
      </c>
    </row>
    <row r="463" spans="1:13" s="4" customFormat="1" ht="15.5" thickTop="1" x14ac:dyDescent="0.25">
      <c r="B463" s="746" t="s">
        <v>244</v>
      </c>
      <c r="C463" s="746"/>
      <c r="D463" s="746"/>
      <c r="E463" s="746"/>
      <c r="F463" s="746"/>
      <c r="G463" s="747"/>
      <c r="H463" s="25">
        <v>1057</v>
      </c>
      <c r="I463" s="149">
        <v>1171</v>
      </c>
      <c r="J463" s="136">
        <v>1251</v>
      </c>
      <c r="K463" s="25">
        <v>1228</v>
      </c>
      <c r="L463" s="149">
        <v>365</v>
      </c>
      <c r="M463" s="137">
        <v>422</v>
      </c>
    </row>
    <row r="464" spans="1:13" s="4" customFormat="1" ht="15" x14ac:dyDescent="0.25">
      <c r="B464" s="758" t="s">
        <v>245</v>
      </c>
      <c r="C464" s="758"/>
      <c r="D464" s="758"/>
      <c r="E464" s="758"/>
      <c r="F464" s="758"/>
      <c r="G464" s="759"/>
      <c r="H464" s="20">
        <v>145</v>
      </c>
      <c r="I464" s="11">
        <v>161</v>
      </c>
      <c r="J464" s="37">
        <v>170</v>
      </c>
      <c r="K464" s="20">
        <v>158</v>
      </c>
      <c r="L464" s="11">
        <v>53</v>
      </c>
      <c r="M464" s="38">
        <v>67</v>
      </c>
    </row>
    <row r="465" spans="1:13" s="4" customFormat="1" ht="15" customHeight="1" x14ac:dyDescent="0.25">
      <c r="B465" s="831" t="s">
        <v>246</v>
      </c>
      <c r="C465" s="831"/>
      <c r="D465" s="831"/>
      <c r="E465" s="831"/>
      <c r="F465" s="831"/>
      <c r="G465" s="832"/>
      <c r="H465" s="244">
        <v>0.14000000000000001</v>
      </c>
      <c r="I465" s="150">
        <v>0.13700000000000001</v>
      </c>
      <c r="J465" s="151">
        <v>0.13589128697042366</v>
      </c>
      <c r="K465" s="244">
        <f>K464/K463</f>
        <v>0.12866449511400652</v>
      </c>
      <c r="L465" s="150">
        <v>0.1452</v>
      </c>
      <c r="M465" s="152">
        <v>0.15876777251184834</v>
      </c>
    </row>
    <row r="466" spans="1:13" s="4" customFormat="1" ht="15" customHeight="1" x14ac:dyDescent="0.25">
      <c r="B466" s="768" t="s">
        <v>924</v>
      </c>
      <c r="C466" s="768"/>
      <c r="D466" s="768"/>
      <c r="E466" s="768"/>
      <c r="F466" s="768"/>
      <c r="G466" s="768"/>
      <c r="H466" s="768"/>
      <c r="I466" s="768"/>
      <c r="J466" s="768"/>
      <c r="K466" s="768"/>
      <c r="L466" s="768"/>
      <c r="M466" s="768"/>
    </row>
    <row r="467" spans="1:13" s="4" customFormat="1" ht="15" x14ac:dyDescent="0.25">
      <c r="B467" s="769"/>
      <c r="C467" s="769"/>
      <c r="D467" s="769"/>
      <c r="E467" s="769"/>
      <c r="F467" s="769"/>
      <c r="G467" s="769"/>
      <c r="H467" s="769"/>
      <c r="I467" s="769"/>
      <c r="J467" s="769"/>
      <c r="K467" s="769"/>
      <c r="L467" s="769"/>
      <c r="M467" s="769"/>
    </row>
    <row r="468" spans="1:13" s="4" customFormat="1" ht="15" x14ac:dyDescent="0.25">
      <c r="B468" s="770"/>
      <c r="C468" s="770"/>
      <c r="D468" s="770"/>
      <c r="E468" s="770"/>
      <c r="F468" s="770"/>
      <c r="G468" s="770"/>
      <c r="H468" s="770"/>
      <c r="I468" s="770"/>
      <c r="J468" s="770"/>
      <c r="K468" s="770"/>
      <c r="L468" s="770"/>
      <c r="M468" s="770"/>
    </row>
    <row r="469" spans="1:13" s="4" customFormat="1" ht="15" x14ac:dyDescent="0.25"/>
    <row r="470" spans="1:13" s="4" customFormat="1" ht="15" x14ac:dyDescent="0.25"/>
    <row r="471" spans="1:13" s="4" customFormat="1" ht="15" x14ac:dyDescent="0.25">
      <c r="A471" s="7"/>
      <c r="B471" s="7" t="s">
        <v>35</v>
      </c>
      <c r="C471" s="7"/>
      <c r="D471" s="7"/>
      <c r="E471" s="7"/>
      <c r="F471" s="7"/>
      <c r="G471" s="7"/>
      <c r="H471" s="7"/>
      <c r="I471" s="7"/>
      <c r="J471" s="7"/>
      <c r="K471" s="7"/>
      <c r="L471" s="7"/>
      <c r="M471" s="7"/>
    </row>
    <row r="472" spans="1:13" s="4" customFormat="1" ht="15" x14ac:dyDescent="0.25"/>
    <row r="473" spans="1:13" s="4" customFormat="1" ht="15" customHeight="1" x14ac:dyDescent="0.25">
      <c r="B473" s="984" t="s">
        <v>436</v>
      </c>
      <c r="C473" s="984"/>
      <c r="D473" s="984"/>
      <c r="E473" s="984"/>
      <c r="F473" s="984"/>
      <c r="G473" s="985"/>
      <c r="H473" s="993" t="s">
        <v>399</v>
      </c>
      <c r="I473" s="993"/>
      <c r="J473" s="993"/>
      <c r="K473" s="993" t="s">
        <v>435</v>
      </c>
      <c r="L473" s="993"/>
      <c r="M473" s="994"/>
    </row>
    <row r="474" spans="1:13" s="4" customFormat="1" ht="15.5" thickBot="1" x14ac:dyDescent="0.3">
      <c r="B474" s="984"/>
      <c r="C474" s="984"/>
      <c r="D474" s="984"/>
      <c r="E474" s="984"/>
      <c r="F474" s="984"/>
      <c r="G474" s="985"/>
      <c r="H474" s="204">
        <v>2021</v>
      </c>
      <c r="I474" s="205">
        <v>2022</v>
      </c>
      <c r="J474" s="206">
        <v>2023</v>
      </c>
      <c r="K474" s="204">
        <v>2021</v>
      </c>
      <c r="L474" s="205">
        <v>2022</v>
      </c>
      <c r="M474" s="208">
        <v>2023</v>
      </c>
    </row>
    <row r="475" spans="1:13" s="4" customFormat="1" ht="15.5" thickTop="1" x14ac:dyDescent="0.25">
      <c r="B475" s="746" t="s">
        <v>244</v>
      </c>
      <c r="C475" s="746"/>
      <c r="D475" s="746"/>
      <c r="E475" s="746"/>
      <c r="F475" s="746"/>
      <c r="G475" s="747"/>
      <c r="H475" s="25">
        <v>1057</v>
      </c>
      <c r="I475" s="149">
        <v>1171</v>
      </c>
      <c r="J475" s="136">
        <v>1251</v>
      </c>
      <c r="K475" s="25">
        <v>1228</v>
      </c>
      <c r="L475" s="149">
        <v>365</v>
      </c>
      <c r="M475" s="137">
        <v>422</v>
      </c>
    </row>
    <row r="476" spans="1:13" s="4" customFormat="1" ht="15" x14ac:dyDescent="0.25">
      <c r="B476" s="758" t="s">
        <v>247</v>
      </c>
      <c r="C476" s="758"/>
      <c r="D476" s="758"/>
      <c r="E476" s="758"/>
      <c r="F476" s="758"/>
      <c r="G476" s="759"/>
      <c r="H476" s="20">
        <v>1057</v>
      </c>
      <c r="I476" s="11">
        <v>1171</v>
      </c>
      <c r="J476" s="37">
        <v>1251</v>
      </c>
      <c r="K476" s="20">
        <v>1228</v>
      </c>
      <c r="L476" s="11">
        <v>365</v>
      </c>
      <c r="M476" s="38">
        <v>422</v>
      </c>
    </row>
    <row r="477" spans="1:13" s="4" customFormat="1" ht="15" customHeight="1" x14ac:dyDescent="0.25">
      <c r="B477" s="831" t="s">
        <v>248</v>
      </c>
      <c r="C477" s="831"/>
      <c r="D477" s="831"/>
      <c r="E477" s="831"/>
      <c r="F477" s="831"/>
      <c r="G477" s="832"/>
      <c r="H477" s="244">
        <v>1</v>
      </c>
      <c r="I477" s="150">
        <v>1</v>
      </c>
      <c r="J477" s="578">
        <v>1</v>
      </c>
      <c r="K477" s="579">
        <v>1</v>
      </c>
      <c r="L477" s="580">
        <v>1</v>
      </c>
      <c r="M477" s="581">
        <v>1</v>
      </c>
    </row>
    <row r="478" spans="1:13" s="4" customFormat="1" ht="15" customHeight="1" x14ac:dyDescent="0.25">
      <c r="B478" s="835" t="s">
        <v>423</v>
      </c>
      <c r="C478" s="835"/>
      <c r="D478" s="835"/>
      <c r="E478" s="835"/>
      <c r="F478" s="835"/>
      <c r="G478" s="835"/>
      <c r="H478" s="835"/>
      <c r="I478" s="835"/>
      <c r="J478" s="835"/>
      <c r="K478" s="835"/>
      <c r="L478" s="835"/>
      <c r="M478" s="835"/>
    </row>
    <row r="479" spans="1:13" s="4" customFormat="1" ht="15" x14ac:dyDescent="0.25"/>
    <row r="480" spans="1:13" s="4" customFormat="1" ht="15" x14ac:dyDescent="0.25"/>
    <row r="481" spans="1:13" s="4" customFormat="1" ht="15" x14ac:dyDescent="0.25"/>
    <row r="482" spans="1:13" s="4" customFormat="1" ht="15" x14ac:dyDescent="0.25"/>
    <row r="483" spans="1:13" s="154" customFormat="1" ht="24.5" x14ac:dyDescent="0.25">
      <c r="B483" s="198" t="s">
        <v>526</v>
      </c>
    </row>
    <row r="484" spans="1:13" s="4" customFormat="1" ht="15" x14ac:dyDescent="0.25"/>
    <row r="485" spans="1:13" s="4" customFormat="1" ht="15" x14ac:dyDescent="0.25"/>
    <row r="486" spans="1:13" s="4" customFormat="1" ht="15" x14ac:dyDescent="0.25">
      <c r="A486" s="7"/>
      <c r="B486" s="7" t="s">
        <v>115</v>
      </c>
      <c r="C486" s="7"/>
      <c r="D486" s="7"/>
      <c r="E486" s="7"/>
      <c r="F486" s="7"/>
      <c r="G486" s="7"/>
      <c r="H486" s="7"/>
      <c r="I486" s="7"/>
      <c r="J486" s="7"/>
      <c r="K486" s="7"/>
      <c r="L486" s="7"/>
      <c r="M486" s="7"/>
    </row>
    <row r="487" spans="1:13" s="4" customFormat="1" ht="15" x14ac:dyDescent="0.25"/>
    <row r="488" spans="1:13" s="4" customFormat="1" ht="15" customHeight="1" x14ac:dyDescent="0.25">
      <c r="B488" s="735" t="s">
        <v>527</v>
      </c>
      <c r="C488" s="735"/>
      <c r="D488" s="735"/>
      <c r="E488" s="735"/>
      <c r="F488" s="735"/>
      <c r="G488" s="735"/>
      <c r="H488" s="735"/>
      <c r="I488" s="735"/>
      <c r="J488" s="735"/>
      <c r="K488" s="735"/>
      <c r="L488" s="735"/>
      <c r="M488" s="735"/>
    </row>
    <row r="489" spans="1:13" s="4" customFormat="1" ht="15" x14ac:dyDescent="0.25"/>
    <row r="490" spans="1:13" s="4" customFormat="1" ht="15" x14ac:dyDescent="0.25"/>
    <row r="491" spans="1:13" s="4" customFormat="1" ht="15" x14ac:dyDescent="0.25"/>
    <row r="492" spans="1:13" s="4" customFormat="1" ht="15" x14ac:dyDescent="0.25"/>
    <row r="493" spans="1:13" s="154" customFormat="1" ht="24.5" x14ac:dyDescent="0.25">
      <c r="B493" s="198" t="s">
        <v>17</v>
      </c>
    </row>
    <row r="494" spans="1:13" s="4" customFormat="1" ht="15" x14ac:dyDescent="0.25"/>
    <row r="495" spans="1:13" s="4" customFormat="1" ht="15" x14ac:dyDescent="0.25"/>
    <row r="496" spans="1:13" s="4" customFormat="1" ht="15" x14ac:dyDescent="0.25">
      <c r="A496" s="7"/>
      <c r="B496" s="7" t="s">
        <v>37</v>
      </c>
      <c r="C496" s="7"/>
      <c r="D496" s="7"/>
      <c r="E496" s="7"/>
      <c r="F496" s="7"/>
      <c r="G496" s="7"/>
      <c r="H496" s="7"/>
      <c r="I496" s="7"/>
      <c r="J496" s="7"/>
      <c r="K496" s="7"/>
      <c r="L496" s="7"/>
      <c r="M496" s="7"/>
    </row>
    <row r="497" spans="2:13" s="4" customFormat="1" ht="15" x14ac:dyDescent="0.25"/>
    <row r="498" spans="2:13" s="4" customFormat="1" ht="15" customHeight="1" x14ac:dyDescent="0.25">
      <c r="B498" s="984" t="s">
        <v>437</v>
      </c>
      <c r="C498" s="984"/>
      <c r="D498" s="984"/>
      <c r="E498" s="984"/>
      <c r="F498" s="984"/>
      <c r="G498" s="985"/>
      <c r="H498" s="993" t="s">
        <v>399</v>
      </c>
      <c r="I498" s="993"/>
      <c r="J498" s="993"/>
      <c r="K498" s="993" t="s">
        <v>405</v>
      </c>
      <c r="L498" s="993"/>
      <c r="M498" s="994"/>
    </row>
    <row r="499" spans="2:13" s="4" customFormat="1" ht="15.5" thickBot="1" x14ac:dyDescent="0.3">
      <c r="B499" s="986"/>
      <c r="C499" s="986"/>
      <c r="D499" s="986"/>
      <c r="E499" s="986"/>
      <c r="F499" s="986"/>
      <c r="G499" s="987"/>
      <c r="H499" s="204">
        <v>2021</v>
      </c>
      <c r="I499" s="205">
        <v>2022</v>
      </c>
      <c r="J499" s="206">
        <v>2023</v>
      </c>
      <c r="K499" s="204">
        <v>2021</v>
      </c>
      <c r="L499" s="205">
        <v>2022</v>
      </c>
      <c r="M499" s="208">
        <v>2023</v>
      </c>
    </row>
    <row r="500" spans="2:13" s="4" customFormat="1" ht="15.75" customHeight="1" thickTop="1" x14ac:dyDescent="0.25">
      <c r="B500" s="1028" t="s">
        <v>266</v>
      </c>
      <c r="C500" s="1028"/>
      <c r="D500" s="1028"/>
      <c r="E500" s="1028"/>
      <c r="F500" s="1028"/>
      <c r="G500" s="1028"/>
      <c r="H500" s="1028"/>
      <c r="I500" s="1028"/>
      <c r="J500" s="1028"/>
      <c r="K500" s="1028"/>
      <c r="L500" s="1028"/>
      <c r="M500" s="1028"/>
    </row>
    <row r="501" spans="2:13" s="4" customFormat="1" ht="15" x14ac:dyDescent="0.25">
      <c r="B501" s="758" t="s">
        <v>250</v>
      </c>
      <c r="C501" s="758"/>
      <c r="D501" s="758"/>
      <c r="E501" s="758"/>
      <c r="F501" s="758"/>
      <c r="G501" s="759"/>
      <c r="H501" s="18">
        <v>0</v>
      </c>
      <c r="I501" s="241">
        <v>0</v>
      </c>
      <c r="J501" s="242">
        <v>0</v>
      </c>
      <c r="K501" s="18">
        <v>3471</v>
      </c>
      <c r="L501" s="241">
        <v>6906</v>
      </c>
      <c r="M501" s="588">
        <v>9397.2999999999993</v>
      </c>
    </row>
    <row r="502" spans="2:13" s="4" customFormat="1" ht="15" x14ac:dyDescent="0.25">
      <c r="B502" s="758" t="s">
        <v>254</v>
      </c>
      <c r="C502" s="758"/>
      <c r="D502" s="758"/>
      <c r="E502" s="758"/>
      <c r="F502" s="758"/>
      <c r="G502" s="759"/>
      <c r="H502" s="20">
        <v>2604852</v>
      </c>
      <c r="I502" s="250">
        <v>2675282</v>
      </c>
      <c r="J502" s="251">
        <v>2775716.88</v>
      </c>
      <c r="K502" s="20">
        <v>127979</v>
      </c>
      <c r="L502" s="250">
        <v>211919</v>
      </c>
      <c r="M502" s="589">
        <v>187866.07</v>
      </c>
    </row>
    <row r="503" spans="2:13" s="4" customFormat="1" ht="15" x14ac:dyDescent="0.25">
      <c r="B503" s="758" t="s">
        <v>255</v>
      </c>
      <c r="C503" s="758"/>
      <c r="D503" s="758"/>
      <c r="E503" s="758"/>
      <c r="F503" s="758"/>
      <c r="G503" s="759"/>
      <c r="H503" s="20">
        <v>2660</v>
      </c>
      <c r="I503" s="250">
        <v>3010</v>
      </c>
      <c r="J503" s="251">
        <v>3260.3</v>
      </c>
      <c r="K503" s="20">
        <v>1795</v>
      </c>
      <c r="L503" s="250">
        <v>2695</v>
      </c>
      <c r="M503" s="589">
        <v>2974.88</v>
      </c>
    </row>
    <row r="504" spans="2:13" s="4" customFormat="1" ht="15" x14ac:dyDescent="0.25">
      <c r="B504" s="758" t="s">
        <v>257</v>
      </c>
      <c r="C504" s="758"/>
      <c r="D504" s="758"/>
      <c r="E504" s="758"/>
      <c r="F504" s="758"/>
      <c r="G504" s="759"/>
      <c r="H504" s="20">
        <v>6466</v>
      </c>
      <c r="I504" s="250">
        <v>6424</v>
      </c>
      <c r="J504" s="251">
        <v>7461.43</v>
      </c>
      <c r="K504" s="20">
        <v>833</v>
      </c>
      <c r="L504" s="250">
        <v>1157</v>
      </c>
      <c r="M504" s="589">
        <v>440.49</v>
      </c>
    </row>
    <row r="505" spans="2:13" s="4" customFormat="1" ht="15" x14ac:dyDescent="0.25">
      <c r="B505" s="788" t="s">
        <v>259</v>
      </c>
      <c r="C505" s="788"/>
      <c r="D505" s="788"/>
      <c r="E505" s="788"/>
      <c r="F505" s="788"/>
      <c r="G505" s="789"/>
      <c r="H505" s="211">
        <f>SUM(H501:H504)</f>
        <v>2613978</v>
      </c>
      <c r="I505" s="252">
        <v>2684715</v>
      </c>
      <c r="J505" s="253">
        <f>SUM(J501:J504)</f>
        <v>2786438.61</v>
      </c>
      <c r="K505" s="211">
        <v>134080</v>
      </c>
      <c r="L505" s="252">
        <v>222678</v>
      </c>
      <c r="M505" s="590">
        <f>SUM(M501:M504)</f>
        <v>200678.74</v>
      </c>
    </row>
    <row r="506" spans="2:13" s="4" customFormat="1" ht="15" x14ac:dyDescent="0.25">
      <c r="B506" s="788" t="s">
        <v>260</v>
      </c>
      <c r="C506" s="788"/>
      <c r="D506" s="788"/>
      <c r="E506" s="788"/>
      <c r="F506" s="788"/>
      <c r="G506" s="789"/>
      <c r="H506" s="211">
        <v>0</v>
      </c>
      <c r="I506" s="252">
        <v>0</v>
      </c>
      <c r="J506" s="253">
        <v>0</v>
      </c>
      <c r="K506" s="211">
        <v>0</v>
      </c>
      <c r="L506" s="252">
        <v>0</v>
      </c>
      <c r="M506" s="590">
        <v>0</v>
      </c>
    </row>
    <row r="507" spans="2:13" s="4" customFormat="1" ht="15" x14ac:dyDescent="0.25">
      <c r="B507" s="988" t="s">
        <v>261</v>
      </c>
      <c r="C507" s="988"/>
      <c r="D507" s="988"/>
      <c r="E507" s="988"/>
      <c r="F507" s="988"/>
      <c r="G507" s="989"/>
      <c r="H507" s="257">
        <f t="shared" ref="H507:M507" si="13">H506+H505</f>
        <v>2613978</v>
      </c>
      <c r="I507" s="254">
        <f t="shared" si="13"/>
        <v>2684715</v>
      </c>
      <c r="J507" s="255">
        <f t="shared" si="13"/>
        <v>2786438.61</v>
      </c>
      <c r="K507" s="257">
        <f t="shared" si="13"/>
        <v>134080</v>
      </c>
      <c r="L507" s="254">
        <f t="shared" si="13"/>
        <v>222678</v>
      </c>
      <c r="M507" s="591">
        <f t="shared" si="13"/>
        <v>200678.74</v>
      </c>
    </row>
    <row r="508" spans="2:13" s="4" customFormat="1" ht="15" x14ac:dyDescent="0.25">
      <c r="B508" s="1027" t="s">
        <v>249</v>
      </c>
      <c r="C508" s="1027"/>
      <c r="D508" s="1027"/>
      <c r="E508" s="1027"/>
      <c r="F508" s="1027"/>
      <c r="G508" s="1027"/>
      <c r="H508" s="1027"/>
      <c r="I508" s="1027"/>
      <c r="J508" s="1027"/>
      <c r="K508" s="1027"/>
      <c r="L508" s="1027"/>
      <c r="M508" s="1027"/>
    </row>
    <row r="509" spans="2:13" s="4" customFormat="1" ht="15" x14ac:dyDescent="0.25">
      <c r="B509" s="982" t="s">
        <v>262</v>
      </c>
      <c r="C509" s="982"/>
      <c r="D509" s="982"/>
      <c r="E509" s="982"/>
      <c r="F509" s="982"/>
      <c r="G509" s="983"/>
      <c r="H509" s="144">
        <v>0</v>
      </c>
      <c r="I509" s="473">
        <v>0</v>
      </c>
      <c r="J509" s="474">
        <v>0</v>
      </c>
      <c r="K509" s="144">
        <v>27982</v>
      </c>
      <c r="L509" s="473">
        <v>33533</v>
      </c>
      <c r="M509" s="592">
        <v>0</v>
      </c>
    </row>
    <row r="510" spans="2:13" s="4" customFormat="1" ht="15" x14ac:dyDescent="0.25">
      <c r="B510" s="758" t="s">
        <v>264</v>
      </c>
      <c r="C510" s="758"/>
      <c r="D510" s="758"/>
      <c r="E510" s="758"/>
      <c r="F510" s="758"/>
      <c r="G510" s="759"/>
      <c r="H510" s="20">
        <v>1242045</v>
      </c>
      <c r="I510" s="250">
        <v>1286952</v>
      </c>
      <c r="J510" s="251">
        <v>1477820.63</v>
      </c>
      <c r="K510" s="20">
        <v>510</v>
      </c>
      <c r="L510" s="250">
        <v>18688</v>
      </c>
      <c r="M510" s="589">
        <v>69751.58</v>
      </c>
    </row>
    <row r="511" spans="2:13" s="4" customFormat="1" ht="15" x14ac:dyDescent="0.25">
      <c r="B511" s="788" t="s">
        <v>265</v>
      </c>
      <c r="C511" s="788"/>
      <c r="D511" s="788"/>
      <c r="E511" s="788"/>
      <c r="F511" s="788"/>
      <c r="G511" s="789"/>
      <c r="H511" s="211">
        <f t="shared" ref="H511:L511" si="14">H510+H509</f>
        <v>1242045</v>
      </c>
      <c r="I511" s="252">
        <f t="shared" si="14"/>
        <v>1286952</v>
      </c>
      <c r="J511" s="253">
        <v>1477820.63</v>
      </c>
      <c r="K511" s="211">
        <f t="shared" si="14"/>
        <v>28492</v>
      </c>
      <c r="L511" s="252">
        <f t="shared" si="14"/>
        <v>52221</v>
      </c>
      <c r="M511" s="590">
        <v>69751.58</v>
      </c>
    </row>
    <row r="512" spans="2:13" s="4" customFormat="1" ht="15" x14ac:dyDescent="0.25">
      <c r="B512" s="988" t="s">
        <v>267</v>
      </c>
      <c r="C512" s="988"/>
      <c r="D512" s="988"/>
      <c r="E512" s="988"/>
      <c r="F512" s="988"/>
      <c r="G512" s="989"/>
      <c r="H512" s="257">
        <v>3856024</v>
      </c>
      <c r="I512" s="254">
        <f>I507+I511</f>
        <v>3971667</v>
      </c>
      <c r="J512" s="255">
        <f>J507+J511</f>
        <v>4264259.24</v>
      </c>
      <c r="K512" s="257">
        <v>162571</v>
      </c>
      <c r="L512" s="254">
        <v>274900</v>
      </c>
      <c r="M512" s="591">
        <f>M507+M511</f>
        <v>270430.32</v>
      </c>
    </row>
    <row r="513" spans="1:13" s="4" customFormat="1" ht="15" customHeight="1" x14ac:dyDescent="0.25">
      <c r="B513" s="768" t="s">
        <v>1081</v>
      </c>
      <c r="C513" s="768"/>
      <c r="D513" s="768"/>
      <c r="E513" s="768"/>
      <c r="F513" s="768"/>
      <c r="G513" s="768"/>
      <c r="H513" s="768"/>
      <c r="I513" s="768"/>
      <c r="J513" s="768"/>
      <c r="K513" s="768"/>
      <c r="L513" s="768"/>
      <c r="M513" s="768"/>
    </row>
    <row r="514" spans="1:13" s="4" customFormat="1" ht="15" x14ac:dyDescent="0.25">
      <c r="B514" s="770"/>
      <c r="C514" s="770"/>
      <c r="D514" s="770"/>
      <c r="E514" s="770"/>
      <c r="F514" s="770"/>
      <c r="G514" s="770"/>
      <c r="H514" s="770"/>
      <c r="I514" s="770"/>
      <c r="J514" s="770"/>
      <c r="K514" s="770"/>
      <c r="L514" s="770"/>
      <c r="M514" s="770"/>
    </row>
    <row r="515" spans="1:13" s="4" customFormat="1" ht="15" x14ac:dyDescent="0.25"/>
    <row r="516" spans="1:13" s="4" customFormat="1" ht="15" x14ac:dyDescent="0.25"/>
    <row r="517" spans="1:13" s="4" customFormat="1" ht="15" x14ac:dyDescent="0.25">
      <c r="A517" s="7"/>
      <c r="B517" s="7" t="s">
        <v>38</v>
      </c>
      <c r="C517" s="7"/>
      <c r="D517" s="7"/>
      <c r="E517" s="7"/>
      <c r="F517" s="7"/>
      <c r="G517" s="7"/>
      <c r="H517" s="7"/>
      <c r="I517" s="7"/>
      <c r="J517" s="7"/>
      <c r="K517" s="7"/>
      <c r="L517" s="7"/>
      <c r="M517" s="7"/>
    </row>
    <row r="518" spans="1:13" s="4" customFormat="1" ht="15" x14ac:dyDescent="0.25"/>
    <row r="519" spans="1:13" s="4" customFormat="1" ht="15" x14ac:dyDescent="0.25">
      <c r="B519" s="984" t="s">
        <v>1060</v>
      </c>
      <c r="C519" s="984"/>
      <c r="D519" s="984"/>
      <c r="E519" s="993">
        <v>2021</v>
      </c>
      <c r="F519" s="993">
        <v>2022</v>
      </c>
      <c r="G519" s="994">
        <v>2023</v>
      </c>
      <c r="J519" s="1"/>
      <c r="K519" s="1"/>
      <c r="L519" s="1"/>
      <c r="M519" s="1"/>
    </row>
    <row r="520" spans="1:13" s="4" customFormat="1" ht="15" hidden="1" x14ac:dyDescent="0.25">
      <c r="B520" s="984"/>
      <c r="C520" s="984"/>
      <c r="D520" s="984"/>
      <c r="E520" s="993"/>
      <c r="F520" s="993"/>
      <c r="G520" s="994"/>
      <c r="J520" s="1"/>
      <c r="K520" s="1"/>
      <c r="L520" s="1"/>
      <c r="M520" s="1"/>
    </row>
    <row r="521" spans="1:13" s="4" customFormat="1" ht="15.5" thickBot="1" x14ac:dyDescent="0.3">
      <c r="B521" s="986"/>
      <c r="C521" s="986"/>
      <c r="D521" s="986"/>
      <c r="E521" s="1022"/>
      <c r="F521" s="1022"/>
      <c r="G521" s="1023"/>
      <c r="H521" s="1"/>
      <c r="K521" s="1"/>
      <c r="L521" s="1"/>
      <c r="M521" s="1"/>
    </row>
    <row r="522" spans="1:13" s="4" customFormat="1" ht="15.5" thickTop="1" x14ac:dyDescent="0.25">
      <c r="B522" s="746" t="s">
        <v>399</v>
      </c>
      <c r="C522" s="746"/>
      <c r="D522" s="747"/>
      <c r="E522" s="192">
        <v>4670944.92</v>
      </c>
      <c r="F522" s="192">
        <v>26954248</v>
      </c>
      <c r="G522" s="597">
        <v>35426649.079999998</v>
      </c>
      <c r="H522" s="1"/>
      <c r="K522" s="1"/>
      <c r="L522" s="1"/>
      <c r="M522" s="1"/>
    </row>
    <row r="523" spans="1:13" s="4" customFormat="1" ht="15" x14ac:dyDescent="0.25">
      <c r="B523" s="831" t="s">
        <v>420</v>
      </c>
      <c r="C523" s="831"/>
      <c r="D523" s="832"/>
      <c r="E523" s="193">
        <v>1166.53</v>
      </c>
      <c r="F523" s="193">
        <v>49538</v>
      </c>
      <c r="G523" s="598">
        <v>10840.98</v>
      </c>
      <c r="H523" s="1"/>
      <c r="K523" s="1"/>
      <c r="L523" s="1"/>
      <c r="M523" s="1"/>
    </row>
    <row r="524" spans="1:13" s="4" customFormat="1" ht="15" customHeight="1" x14ac:dyDescent="0.25">
      <c r="B524" s="835" t="s">
        <v>423</v>
      </c>
      <c r="C524" s="835"/>
      <c r="D524" s="835"/>
      <c r="E524" s="835"/>
      <c r="F524" s="835"/>
      <c r="G524" s="835"/>
      <c r="I524" s="1"/>
    </row>
    <row r="525" spans="1:13" s="4" customFormat="1" ht="15" x14ac:dyDescent="0.25"/>
    <row r="526" spans="1:13" s="4" customFormat="1" ht="15" x14ac:dyDescent="0.25"/>
    <row r="527" spans="1:13" s="4" customFormat="1" ht="15" x14ac:dyDescent="0.25">
      <c r="A527" s="7"/>
      <c r="B527" s="7" t="s">
        <v>39</v>
      </c>
      <c r="C527" s="7"/>
      <c r="D527" s="7"/>
      <c r="E527" s="7"/>
      <c r="F527" s="7"/>
      <c r="G527" s="7"/>
      <c r="H527" s="7"/>
      <c r="I527" s="7"/>
      <c r="J527" s="7"/>
      <c r="K527" s="7"/>
      <c r="L527" s="7"/>
      <c r="M527" s="7"/>
    </row>
    <row r="528" spans="1:13" s="4" customFormat="1" ht="15" x14ac:dyDescent="0.25"/>
    <row r="529" spans="1:13" s="4" customFormat="1" ht="15" x14ac:dyDescent="0.25">
      <c r="B529" s="984" t="s">
        <v>438</v>
      </c>
      <c r="C529" s="984"/>
      <c r="D529" s="984"/>
      <c r="E529" s="993">
        <v>2021</v>
      </c>
      <c r="F529" s="993">
        <v>2022</v>
      </c>
      <c r="G529" s="994">
        <v>2023</v>
      </c>
    </row>
    <row r="530" spans="1:13" s="4" customFormat="1" ht="15.5" thickBot="1" x14ac:dyDescent="0.3">
      <c r="B530" s="986"/>
      <c r="C530" s="986"/>
      <c r="D530" s="986"/>
      <c r="E530" s="1022"/>
      <c r="F530" s="1022"/>
      <c r="G530" s="1023"/>
    </row>
    <row r="531" spans="1:13" s="4" customFormat="1" ht="15.5" thickTop="1" x14ac:dyDescent="0.25">
      <c r="B531" s="1041" t="s">
        <v>439</v>
      </c>
      <c r="C531" s="1042"/>
      <c r="D531" s="1042"/>
      <c r="E531" s="1045">
        <v>0.14199999999999999</v>
      </c>
      <c r="F531" s="1045">
        <v>0.16400000000000001</v>
      </c>
      <c r="G531" s="1047">
        <v>0.151</v>
      </c>
    </row>
    <row r="532" spans="1:13" s="4" customFormat="1" ht="15" x14ac:dyDescent="0.25">
      <c r="B532" s="1043"/>
      <c r="C532" s="1044"/>
      <c r="D532" s="1044"/>
      <c r="E532" s="1046"/>
      <c r="F532" s="1046"/>
      <c r="G532" s="1048"/>
    </row>
    <row r="533" spans="1:13" s="4" customFormat="1" ht="15" x14ac:dyDescent="0.25">
      <c r="B533" s="1049" t="s">
        <v>1082</v>
      </c>
      <c r="C533" s="1050"/>
      <c r="D533" s="1050"/>
      <c r="E533" s="1050"/>
      <c r="F533" s="1050"/>
      <c r="G533" s="1051"/>
    </row>
    <row r="534" spans="1:13" s="4" customFormat="1" ht="15" x14ac:dyDescent="0.25">
      <c r="B534" s="1049"/>
      <c r="C534" s="1050"/>
      <c r="D534" s="1050"/>
      <c r="E534" s="1050"/>
      <c r="F534" s="1050"/>
      <c r="G534" s="1051"/>
    </row>
    <row r="535" spans="1:13" s="4" customFormat="1" ht="15" x14ac:dyDescent="0.25"/>
    <row r="536" spans="1:13" s="4" customFormat="1" ht="15" x14ac:dyDescent="0.25"/>
    <row r="537" spans="1:13" s="4" customFormat="1" ht="15" x14ac:dyDescent="0.25">
      <c r="A537" s="7"/>
      <c r="B537" s="7" t="s">
        <v>40</v>
      </c>
      <c r="C537" s="7"/>
      <c r="D537" s="7"/>
      <c r="E537" s="7"/>
      <c r="F537" s="7"/>
      <c r="G537" s="7"/>
      <c r="H537" s="7"/>
      <c r="I537" s="7"/>
      <c r="J537" s="7"/>
      <c r="K537" s="7"/>
      <c r="L537" s="7"/>
      <c r="M537" s="7"/>
    </row>
    <row r="538" spans="1:13" s="4" customFormat="1" ht="15" x14ac:dyDescent="0.25">
      <c r="A538" s="7"/>
      <c r="B538" s="7" t="s">
        <v>41</v>
      </c>
      <c r="C538" s="7"/>
      <c r="D538" s="7"/>
      <c r="E538" s="7"/>
      <c r="F538" s="7"/>
      <c r="G538" s="7"/>
      <c r="H538" s="7"/>
      <c r="I538" s="7"/>
      <c r="J538" s="7"/>
      <c r="K538" s="7"/>
      <c r="L538" s="7"/>
      <c r="M538" s="7"/>
    </row>
    <row r="539" spans="1:13" s="4" customFormat="1" ht="15" x14ac:dyDescent="0.25">
      <c r="A539" s="7"/>
      <c r="B539" s="7" t="s">
        <v>42</v>
      </c>
      <c r="C539" s="7"/>
      <c r="D539" s="7"/>
      <c r="E539" s="7"/>
      <c r="F539" s="7"/>
      <c r="G539" s="7"/>
      <c r="H539" s="7"/>
      <c r="I539" s="7"/>
      <c r="J539" s="7"/>
      <c r="K539" s="7"/>
      <c r="L539" s="7"/>
      <c r="M539" s="7"/>
    </row>
    <row r="540" spans="1:13" s="4" customFormat="1" ht="15" x14ac:dyDescent="0.25"/>
    <row r="541" spans="1:13" s="4" customFormat="1" ht="15" customHeight="1" x14ac:dyDescent="0.25">
      <c r="B541" s="984" t="s">
        <v>440</v>
      </c>
      <c r="C541" s="984"/>
      <c r="D541" s="984"/>
      <c r="E541" s="984"/>
      <c r="F541" s="984"/>
      <c r="G541" s="985"/>
      <c r="H541" s="993" t="s">
        <v>399</v>
      </c>
      <c r="I541" s="993"/>
      <c r="J541" s="993"/>
      <c r="K541" s="993" t="s">
        <v>435</v>
      </c>
      <c r="L541" s="993"/>
      <c r="M541" s="994"/>
    </row>
    <row r="542" spans="1:13" s="4" customFormat="1" ht="15.5" thickBot="1" x14ac:dyDescent="0.3">
      <c r="B542" s="986"/>
      <c r="C542" s="986"/>
      <c r="D542" s="986"/>
      <c r="E542" s="986"/>
      <c r="F542" s="986"/>
      <c r="G542" s="987"/>
      <c r="H542" s="204">
        <v>2021</v>
      </c>
      <c r="I542" s="205">
        <v>2022</v>
      </c>
      <c r="J542" s="206">
        <v>2023</v>
      </c>
      <c r="K542" s="204">
        <v>2021</v>
      </c>
      <c r="L542" s="205">
        <v>2022</v>
      </c>
      <c r="M542" s="208">
        <v>2023</v>
      </c>
    </row>
    <row r="543" spans="1:13" s="4" customFormat="1" ht="15.5" thickTop="1" x14ac:dyDescent="0.25">
      <c r="B543" s="982" t="s">
        <v>268</v>
      </c>
      <c r="C543" s="982"/>
      <c r="D543" s="982"/>
      <c r="E543" s="982"/>
      <c r="F543" s="982"/>
      <c r="G543" s="983"/>
      <c r="H543" s="25">
        <v>183437</v>
      </c>
      <c r="I543" s="149">
        <v>208488</v>
      </c>
      <c r="J543" s="136">
        <v>223135.55</v>
      </c>
      <c r="K543" s="25">
        <v>9348</v>
      </c>
      <c r="L543" s="149">
        <v>17905</v>
      </c>
      <c r="M543" s="137">
        <v>16037.53</v>
      </c>
    </row>
    <row r="544" spans="1:13" s="4" customFormat="1" ht="15" x14ac:dyDescent="0.25">
      <c r="B544" s="758" t="s">
        <v>269</v>
      </c>
      <c r="C544" s="758"/>
      <c r="D544" s="758"/>
      <c r="E544" s="758"/>
      <c r="F544" s="758"/>
      <c r="G544" s="759"/>
      <c r="H544" s="20">
        <v>0</v>
      </c>
      <c r="I544" s="11">
        <v>0</v>
      </c>
      <c r="J544" s="37">
        <v>0</v>
      </c>
      <c r="K544" s="20">
        <v>982</v>
      </c>
      <c r="L544" s="11">
        <v>393</v>
      </c>
      <c r="M544" s="38">
        <v>0</v>
      </c>
    </row>
    <row r="545" spans="1:13" s="4" customFormat="1" ht="15" x14ac:dyDescent="0.25">
      <c r="B545" s="758" t="s">
        <v>270</v>
      </c>
      <c r="C545" s="758"/>
      <c r="D545" s="758"/>
      <c r="E545" s="758"/>
      <c r="F545" s="758"/>
      <c r="G545" s="759"/>
      <c r="H545" s="33">
        <v>42948338</v>
      </c>
      <c r="I545" s="201">
        <v>48882721</v>
      </c>
      <c r="J545" s="34">
        <v>50957318.289999999</v>
      </c>
      <c r="K545" s="33">
        <v>256</v>
      </c>
      <c r="L545" s="201">
        <v>3946</v>
      </c>
      <c r="M545" s="36">
        <v>6009.41</v>
      </c>
    </row>
    <row r="546" spans="1:13" s="4" customFormat="1" ht="15" customHeight="1" x14ac:dyDescent="0.25">
      <c r="B546" s="835" t="s">
        <v>423</v>
      </c>
      <c r="C546" s="835"/>
      <c r="D546" s="835"/>
      <c r="E546" s="835"/>
      <c r="F546" s="835"/>
      <c r="G546" s="835"/>
      <c r="H546" s="835"/>
      <c r="I546" s="835"/>
      <c r="J546" s="835"/>
      <c r="K546" s="835"/>
      <c r="L546" s="835"/>
      <c r="M546" s="835"/>
    </row>
    <row r="547" spans="1:13" s="4" customFormat="1" ht="15" x14ac:dyDescent="0.25">
      <c r="B547" s="1"/>
      <c r="C547" s="1"/>
      <c r="D547" s="1"/>
      <c r="E547" s="1"/>
      <c r="F547" s="1"/>
      <c r="G547" s="1"/>
      <c r="H547" s="1"/>
      <c r="I547" s="1"/>
      <c r="J547" s="1"/>
      <c r="K547" s="1"/>
      <c r="L547" s="1"/>
      <c r="M547" s="1"/>
    </row>
    <row r="548" spans="1:13" s="4" customFormat="1" ht="15" customHeight="1" x14ac:dyDescent="0.25">
      <c r="B548" s="984" t="s">
        <v>441</v>
      </c>
      <c r="C548" s="984"/>
      <c r="D548" s="984"/>
      <c r="E548" s="984"/>
      <c r="F548" s="984"/>
      <c r="G548" s="985"/>
      <c r="H548" s="993" t="s">
        <v>399</v>
      </c>
      <c r="I548" s="993"/>
      <c r="J548" s="993"/>
      <c r="K548" s="993" t="s">
        <v>435</v>
      </c>
      <c r="L548" s="993"/>
      <c r="M548" s="994"/>
    </row>
    <row r="549" spans="1:13" s="4" customFormat="1" ht="15.5" thickBot="1" x14ac:dyDescent="0.3">
      <c r="B549" s="986"/>
      <c r="C549" s="986"/>
      <c r="D549" s="986"/>
      <c r="E549" s="986"/>
      <c r="F549" s="986"/>
      <c r="G549" s="987"/>
      <c r="H549" s="204">
        <v>2021</v>
      </c>
      <c r="I549" s="205">
        <v>2022</v>
      </c>
      <c r="J549" s="206">
        <v>2023</v>
      </c>
      <c r="K549" s="204">
        <v>2021</v>
      </c>
      <c r="L549" s="205">
        <v>2022</v>
      </c>
      <c r="M549" s="208">
        <v>2023</v>
      </c>
    </row>
    <row r="550" spans="1:13" s="4" customFormat="1" ht="15.5" thickTop="1" x14ac:dyDescent="0.25">
      <c r="B550" s="982" t="s">
        <v>268</v>
      </c>
      <c r="C550" s="982"/>
      <c r="D550" s="982"/>
      <c r="E550" s="982"/>
      <c r="F550" s="982"/>
      <c r="G550" s="983"/>
      <c r="H550" s="25">
        <v>20470.87</v>
      </c>
      <c r="I550" s="149">
        <v>14959.1</v>
      </c>
      <c r="J550" s="136">
        <v>19214.5</v>
      </c>
      <c r="K550" s="25">
        <v>1012.51</v>
      </c>
      <c r="L550" s="149">
        <v>1451.34</v>
      </c>
      <c r="M550" s="137">
        <v>1297.96</v>
      </c>
    </row>
    <row r="551" spans="1:13" s="4" customFormat="1" ht="15" x14ac:dyDescent="0.25">
      <c r="B551" s="758" t="s">
        <v>270</v>
      </c>
      <c r="C551" s="758"/>
      <c r="D551" s="758"/>
      <c r="E551" s="758"/>
      <c r="F551" s="758"/>
      <c r="G551" s="759"/>
      <c r="H551" s="33">
        <v>38639.449999999997</v>
      </c>
      <c r="I551" s="201">
        <v>35271.949999999997</v>
      </c>
      <c r="J551" s="34">
        <v>43709.2</v>
      </c>
      <c r="K551" s="33">
        <v>6.68</v>
      </c>
      <c r="L551" s="201">
        <v>333.83</v>
      </c>
      <c r="M551" s="36">
        <v>140.03</v>
      </c>
    </row>
    <row r="552" spans="1:13" s="4" customFormat="1" ht="15" customHeight="1" x14ac:dyDescent="0.25">
      <c r="B552" s="835" t="s">
        <v>423</v>
      </c>
      <c r="C552" s="835"/>
      <c r="D552" s="835"/>
      <c r="E552" s="835"/>
      <c r="F552" s="835"/>
      <c r="G552" s="835"/>
      <c r="H552" s="835"/>
      <c r="I552" s="835"/>
      <c r="J552" s="835"/>
      <c r="K552" s="835"/>
      <c r="L552" s="835"/>
      <c r="M552" s="835"/>
    </row>
    <row r="553" spans="1:13" s="4" customFormat="1" ht="15" x14ac:dyDescent="0.25">
      <c r="B553" s="24"/>
      <c r="C553" s="24"/>
      <c r="D553" s="24"/>
      <c r="E553" s="24"/>
      <c r="F553" s="24"/>
      <c r="G553" s="24"/>
      <c r="H553" s="24"/>
      <c r="I553" s="24"/>
      <c r="J553" s="24"/>
      <c r="K553" s="24"/>
      <c r="L553" s="24"/>
      <c r="M553" s="24"/>
    </row>
    <row r="554" spans="1:13" s="4" customFormat="1" ht="15" x14ac:dyDescent="0.25"/>
    <row r="555" spans="1:13" s="4" customFormat="1" ht="15" x14ac:dyDescent="0.25">
      <c r="A555" s="7"/>
      <c r="B555" s="7" t="s">
        <v>43</v>
      </c>
      <c r="C555" s="7"/>
      <c r="D555" s="7"/>
      <c r="E555" s="7"/>
      <c r="F555" s="7"/>
      <c r="G555" s="7"/>
      <c r="H555" s="7"/>
      <c r="I555" s="7"/>
      <c r="J555" s="7"/>
      <c r="K555" s="7"/>
      <c r="L555" s="7"/>
      <c r="M555" s="7"/>
    </row>
    <row r="556" spans="1:13" s="4" customFormat="1" ht="15" x14ac:dyDescent="0.25"/>
    <row r="557" spans="1:13" s="4" customFormat="1" ht="15" hidden="1" x14ac:dyDescent="0.25"/>
    <row r="558" spans="1:13" s="4" customFormat="1" ht="15" customHeight="1" x14ac:dyDescent="0.25">
      <c r="B558" s="984" t="s">
        <v>709</v>
      </c>
      <c r="C558" s="984"/>
      <c r="D558" s="984"/>
      <c r="E558" s="984"/>
      <c r="F558" s="984"/>
      <c r="G558" s="984"/>
      <c r="H558" s="984"/>
      <c r="I558" s="985"/>
      <c r="J558" s="997" t="s">
        <v>1084</v>
      </c>
      <c r="K558" s="993">
        <v>2021</v>
      </c>
      <c r="L558" s="993">
        <v>2022</v>
      </c>
      <c r="M558" s="994">
        <v>2023</v>
      </c>
    </row>
    <row r="559" spans="1:13" s="4" customFormat="1" ht="15.5" thickBot="1" x14ac:dyDescent="0.3">
      <c r="B559" s="984"/>
      <c r="C559" s="984"/>
      <c r="D559" s="984"/>
      <c r="E559" s="984"/>
      <c r="F559" s="984"/>
      <c r="G559" s="984"/>
      <c r="H559" s="984"/>
      <c r="I559" s="985"/>
      <c r="J559" s="995"/>
      <c r="K559" s="1022"/>
      <c r="L559" s="1022"/>
      <c r="M559" s="1023"/>
    </row>
    <row r="560" spans="1:13" s="4" customFormat="1" ht="15.5" thickTop="1" x14ac:dyDescent="0.25">
      <c r="B560" s="746" t="s">
        <v>442</v>
      </c>
      <c r="C560" s="746"/>
      <c r="D560" s="746"/>
      <c r="E560" s="746"/>
      <c r="F560" s="746"/>
      <c r="G560" s="746"/>
      <c r="H560" s="746"/>
      <c r="I560" s="747"/>
      <c r="J560" s="192">
        <v>21891493</v>
      </c>
      <c r="K560" s="27">
        <v>27239253</v>
      </c>
      <c r="L560" s="28">
        <v>24279000</v>
      </c>
      <c r="M560" s="28">
        <v>28240000</v>
      </c>
    </row>
    <row r="561" spans="1:13" s="4" customFormat="1" ht="15.5" x14ac:dyDescent="0.25">
      <c r="B561" s="758" t="s">
        <v>443</v>
      </c>
      <c r="C561" s="758"/>
      <c r="D561" s="758"/>
      <c r="E561" s="758"/>
      <c r="F561" s="758"/>
      <c r="G561" s="758"/>
      <c r="H561" s="758"/>
      <c r="I561" s="759"/>
      <c r="J561" s="716">
        <v>155499452</v>
      </c>
      <c r="K561" s="188">
        <v>179245076</v>
      </c>
      <c r="L561" s="189">
        <v>192436810</v>
      </c>
      <c r="M561" s="189">
        <v>198082560</v>
      </c>
    </row>
    <row r="562" spans="1:13" s="4" customFormat="1" ht="15.5" x14ac:dyDescent="0.25">
      <c r="B562" s="764" t="s">
        <v>444</v>
      </c>
      <c r="C562" s="764"/>
      <c r="D562" s="764"/>
      <c r="E562" s="764"/>
      <c r="F562" s="764"/>
      <c r="G562" s="764"/>
      <c r="H562" s="764"/>
      <c r="I562" s="765"/>
      <c r="J562" s="717">
        <v>7.1</v>
      </c>
      <c r="K562" s="276">
        <v>6.5803961657832541</v>
      </c>
      <c r="L562" s="277">
        <v>7.92</v>
      </c>
      <c r="M562" s="277">
        <v>7.0142549575070818</v>
      </c>
    </row>
    <row r="563" spans="1:13" s="4" customFormat="1" ht="15" x14ac:dyDescent="0.25">
      <c r="B563" s="835" t="s">
        <v>1083</v>
      </c>
      <c r="C563" s="835"/>
      <c r="D563" s="835"/>
      <c r="E563" s="835"/>
      <c r="F563" s="835"/>
      <c r="G563" s="835"/>
      <c r="H563" s="835"/>
      <c r="I563" s="835"/>
      <c r="J563" s="835"/>
      <c r="K563" s="835"/>
      <c r="L563" s="835"/>
      <c r="M563" s="835"/>
    </row>
    <row r="564" spans="1:13" s="4" customFormat="1" ht="15" x14ac:dyDescent="0.25"/>
    <row r="565" spans="1:13" s="4" customFormat="1" ht="15" x14ac:dyDescent="0.25">
      <c r="A565" s="7"/>
      <c r="B565" s="7" t="s">
        <v>47</v>
      </c>
      <c r="C565" s="7"/>
      <c r="D565" s="7"/>
      <c r="E565" s="7"/>
      <c r="F565" s="7"/>
      <c r="G565" s="7"/>
      <c r="H565" s="7"/>
      <c r="I565" s="7"/>
      <c r="J565" s="7"/>
      <c r="K565" s="7"/>
      <c r="L565" s="7"/>
      <c r="M565" s="7"/>
    </row>
    <row r="566" spans="1:13" s="4" customFormat="1" ht="15" x14ac:dyDescent="0.25"/>
    <row r="567" spans="1:13" s="4" customFormat="1" ht="15" customHeight="1" x14ac:dyDescent="0.25">
      <c r="B567" s="984" t="s">
        <v>1085</v>
      </c>
      <c r="C567" s="984"/>
      <c r="D567" s="984"/>
      <c r="E567" s="984"/>
      <c r="F567" s="984"/>
      <c r="G567" s="985"/>
      <c r="H567" s="993" t="s">
        <v>399</v>
      </c>
      <c r="I567" s="993"/>
      <c r="J567" s="993"/>
      <c r="K567" s="993" t="s">
        <v>435</v>
      </c>
      <c r="L567" s="993"/>
      <c r="M567" s="994"/>
    </row>
    <row r="568" spans="1:13" s="4" customFormat="1" ht="15.5" thickBot="1" x14ac:dyDescent="0.3">
      <c r="B568" s="986"/>
      <c r="C568" s="986"/>
      <c r="D568" s="986"/>
      <c r="E568" s="986"/>
      <c r="F568" s="986"/>
      <c r="G568" s="987"/>
      <c r="H568" s="204">
        <v>2021</v>
      </c>
      <c r="I568" s="205">
        <v>2022</v>
      </c>
      <c r="J568" s="206">
        <v>2023</v>
      </c>
      <c r="K568" s="204">
        <v>2021</v>
      </c>
      <c r="L568" s="205">
        <v>2022</v>
      </c>
      <c r="M568" s="208">
        <v>2023</v>
      </c>
    </row>
    <row r="569" spans="1:13" s="4" customFormat="1" ht="16" thickTop="1" x14ac:dyDescent="0.25">
      <c r="B569" s="982" t="s">
        <v>288</v>
      </c>
      <c r="C569" s="982"/>
      <c r="D569" s="982"/>
      <c r="E569" s="982"/>
      <c r="F569" s="982"/>
      <c r="G569" s="983"/>
      <c r="H569" s="25">
        <v>173327</v>
      </c>
      <c r="I569" s="149">
        <v>198658.7</v>
      </c>
      <c r="J569" s="136">
        <v>214305.4</v>
      </c>
      <c r="K569" s="25">
        <v>8985.5</v>
      </c>
      <c r="L569" s="149">
        <v>17516.2</v>
      </c>
      <c r="M569" s="137">
        <v>15686.04</v>
      </c>
    </row>
    <row r="570" spans="1:13" s="4" customFormat="1" ht="15.5" x14ac:dyDescent="0.25">
      <c r="B570" s="758" t="s">
        <v>289</v>
      </c>
      <c r="C570" s="758"/>
      <c r="D570" s="758"/>
      <c r="E570" s="758"/>
      <c r="F570" s="758"/>
      <c r="G570" s="759"/>
      <c r="H570" s="20">
        <v>3003.5</v>
      </c>
      <c r="I570" s="11">
        <v>2588.1999999999998</v>
      </c>
      <c r="J570" s="37">
        <v>858.36</v>
      </c>
      <c r="K570" s="20">
        <v>112</v>
      </c>
      <c r="L570" s="11">
        <v>130.30000000000001</v>
      </c>
      <c r="M570" s="38">
        <v>101.54</v>
      </c>
    </row>
    <row r="571" spans="1:13" s="4" customFormat="1" ht="15.5" x14ac:dyDescent="0.25">
      <c r="B571" s="758" t="s">
        <v>290</v>
      </c>
      <c r="C571" s="758"/>
      <c r="D571" s="758"/>
      <c r="E571" s="758"/>
      <c r="F571" s="758"/>
      <c r="G571" s="759"/>
      <c r="H571" s="20">
        <v>2512.9</v>
      </c>
      <c r="I571" s="11">
        <v>2610.6</v>
      </c>
      <c r="J571" s="37">
        <v>2712.66</v>
      </c>
      <c r="K571" s="20">
        <v>121.8</v>
      </c>
      <c r="L571" s="11">
        <v>203.7</v>
      </c>
      <c r="M571" s="38">
        <v>179.12</v>
      </c>
    </row>
    <row r="572" spans="1:13" s="4" customFormat="1" ht="15" x14ac:dyDescent="0.25">
      <c r="B572" s="758" t="s">
        <v>285</v>
      </c>
      <c r="C572" s="758"/>
      <c r="D572" s="758"/>
      <c r="E572" s="758"/>
      <c r="F572" s="758"/>
      <c r="G572" s="759"/>
      <c r="H572" s="20">
        <v>4593.7</v>
      </c>
      <c r="I572" s="11">
        <v>4630.1000000000004</v>
      </c>
      <c r="J572" s="37">
        <v>5259.13</v>
      </c>
      <c r="K572" s="20">
        <v>128.5</v>
      </c>
      <c r="L572" s="11">
        <v>54.2</v>
      </c>
      <c r="M572" s="38">
        <v>70.819999999999993</v>
      </c>
    </row>
    <row r="573" spans="1:13" s="4" customFormat="1" ht="15" x14ac:dyDescent="0.25">
      <c r="B573" s="758" t="s">
        <v>286</v>
      </c>
      <c r="C573" s="758"/>
      <c r="D573" s="758"/>
      <c r="E573" s="758"/>
      <c r="F573" s="758"/>
      <c r="G573" s="759"/>
      <c r="H573" s="20">
        <v>0</v>
      </c>
      <c r="I573" s="11">
        <v>0</v>
      </c>
      <c r="J573" s="37">
        <v>0</v>
      </c>
      <c r="K573" s="20">
        <v>0</v>
      </c>
      <c r="L573" s="11">
        <v>0</v>
      </c>
      <c r="M573" s="38">
        <v>0</v>
      </c>
    </row>
    <row r="574" spans="1:13" s="4" customFormat="1" ht="15.5" x14ac:dyDescent="0.25">
      <c r="B574" s="758" t="s">
        <v>291</v>
      </c>
      <c r="C574" s="758"/>
      <c r="D574" s="758"/>
      <c r="E574" s="758"/>
      <c r="F574" s="758"/>
      <c r="G574" s="759"/>
      <c r="H574" s="20">
        <v>0</v>
      </c>
      <c r="I574" s="11">
        <v>0</v>
      </c>
      <c r="J574" s="37">
        <v>0</v>
      </c>
      <c r="K574" s="20">
        <v>0</v>
      </c>
      <c r="L574" s="11">
        <v>0</v>
      </c>
      <c r="M574" s="38">
        <v>0</v>
      </c>
    </row>
    <row r="575" spans="1:13" s="4" customFormat="1" ht="15.5" x14ac:dyDescent="0.25">
      <c r="B575" s="758" t="s">
        <v>292</v>
      </c>
      <c r="C575" s="758"/>
      <c r="D575" s="758"/>
      <c r="E575" s="758"/>
      <c r="F575" s="758"/>
      <c r="G575" s="759"/>
      <c r="H575" s="20">
        <v>0</v>
      </c>
      <c r="I575" s="11">
        <v>0</v>
      </c>
      <c r="J575" s="37">
        <v>0</v>
      </c>
      <c r="K575" s="20">
        <v>0</v>
      </c>
      <c r="L575" s="11">
        <v>0</v>
      </c>
      <c r="M575" s="38">
        <v>0</v>
      </c>
    </row>
    <row r="576" spans="1:13" s="4" customFormat="1" ht="15" x14ac:dyDescent="0.25">
      <c r="B576" s="788" t="s">
        <v>156</v>
      </c>
      <c r="C576" s="788"/>
      <c r="D576" s="788"/>
      <c r="E576" s="788"/>
      <c r="F576" s="788"/>
      <c r="G576" s="789"/>
      <c r="H576" s="211">
        <v>183437.1</v>
      </c>
      <c r="I576" s="270">
        <v>208487.60000000003</v>
      </c>
      <c r="J576" s="21">
        <v>223135.55</v>
      </c>
      <c r="K576" s="211">
        <v>9347.7999999999993</v>
      </c>
      <c r="L576" s="270">
        <v>17904.400000000001</v>
      </c>
      <c r="M576" s="12">
        <v>16037.520000000002</v>
      </c>
    </row>
    <row r="577" spans="1:13" s="4" customFormat="1" ht="15" x14ac:dyDescent="0.25">
      <c r="B577" s="758" t="s">
        <v>287</v>
      </c>
      <c r="C577" s="758"/>
      <c r="D577" s="758"/>
      <c r="E577" s="758"/>
      <c r="F577" s="758"/>
      <c r="G577" s="759"/>
      <c r="H577" s="271">
        <v>1</v>
      </c>
      <c r="I577" s="609">
        <v>1</v>
      </c>
      <c r="J577" s="607">
        <v>1</v>
      </c>
      <c r="K577" s="608">
        <v>1</v>
      </c>
      <c r="L577" s="609">
        <v>1</v>
      </c>
      <c r="M577" s="610">
        <v>1</v>
      </c>
    </row>
    <row r="578" spans="1:13" s="4" customFormat="1" ht="15" customHeight="1" x14ac:dyDescent="0.25">
      <c r="B578" s="835" t="s">
        <v>423</v>
      </c>
      <c r="C578" s="835"/>
      <c r="D578" s="835"/>
      <c r="E578" s="835"/>
      <c r="F578" s="835"/>
      <c r="G578" s="835"/>
      <c r="H578" s="835"/>
      <c r="I578" s="835"/>
      <c r="J578" s="835"/>
      <c r="K578" s="835"/>
      <c r="L578" s="835"/>
      <c r="M578" s="835"/>
    </row>
    <row r="579" spans="1:13" s="4" customFormat="1" ht="15" x14ac:dyDescent="0.25"/>
    <row r="580" spans="1:13" s="4" customFormat="1" ht="15" x14ac:dyDescent="0.25"/>
    <row r="581" spans="1:13" s="4" customFormat="1" ht="15" x14ac:dyDescent="0.25">
      <c r="A581" s="7"/>
      <c r="B581" s="7" t="s">
        <v>48</v>
      </c>
      <c r="C581" s="7"/>
      <c r="D581" s="7"/>
      <c r="E581" s="7"/>
      <c r="F581" s="7"/>
      <c r="G581" s="7"/>
      <c r="H581" s="7"/>
      <c r="I581" s="7"/>
      <c r="J581" s="7"/>
      <c r="K581" s="7"/>
      <c r="L581" s="7"/>
      <c r="M581" s="7"/>
    </row>
    <row r="582" spans="1:13" s="4" customFormat="1" ht="15" x14ac:dyDescent="0.25"/>
    <row r="583" spans="1:13" s="4" customFormat="1" ht="15" customHeight="1" x14ac:dyDescent="0.25">
      <c r="B583" s="984" t="s">
        <v>445</v>
      </c>
      <c r="C583" s="984"/>
      <c r="D583" s="984"/>
      <c r="E583" s="984"/>
      <c r="F583" s="984"/>
      <c r="G583" s="985"/>
      <c r="H583" s="993" t="s">
        <v>399</v>
      </c>
      <c r="I583" s="993"/>
      <c r="J583" s="993"/>
      <c r="K583" s="993" t="s">
        <v>435</v>
      </c>
      <c r="L583" s="993"/>
      <c r="M583" s="994"/>
    </row>
    <row r="584" spans="1:13" s="4" customFormat="1" ht="15.5" thickBot="1" x14ac:dyDescent="0.3">
      <c r="B584" s="986"/>
      <c r="C584" s="986"/>
      <c r="D584" s="986"/>
      <c r="E584" s="986"/>
      <c r="F584" s="986"/>
      <c r="G584" s="987"/>
      <c r="H584" s="204">
        <v>2021</v>
      </c>
      <c r="I584" s="205">
        <v>2022</v>
      </c>
      <c r="J584" s="206">
        <v>2023</v>
      </c>
      <c r="K584" s="204">
        <v>2021</v>
      </c>
      <c r="L584" s="205">
        <v>2022</v>
      </c>
      <c r="M584" s="208">
        <v>2023</v>
      </c>
    </row>
    <row r="585" spans="1:13" s="4" customFormat="1" ht="15.5" thickTop="1" x14ac:dyDescent="0.25">
      <c r="B585" s="982" t="s">
        <v>294</v>
      </c>
      <c r="C585" s="982"/>
      <c r="D585" s="982"/>
      <c r="E585" s="982"/>
      <c r="F585" s="982"/>
      <c r="G585" s="983"/>
      <c r="H585" s="25">
        <v>3856023</v>
      </c>
      <c r="I585" s="149">
        <v>3971667</v>
      </c>
      <c r="J585" s="136">
        <v>4264259.24</v>
      </c>
      <c r="K585" s="25">
        <v>28492</v>
      </c>
      <c r="L585" s="149">
        <v>274900</v>
      </c>
      <c r="M585" s="137">
        <v>270430.32</v>
      </c>
    </row>
    <row r="586" spans="1:13" s="4" customFormat="1" ht="15" x14ac:dyDescent="0.25">
      <c r="B586" s="758" t="s">
        <v>295</v>
      </c>
      <c r="C586" s="758"/>
      <c r="D586" s="758"/>
      <c r="E586" s="758"/>
      <c r="F586" s="758"/>
      <c r="G586" s="759"/>
      <c r="H586" s="20">
        <v>1242045</v>
      </c>
      <c r="I586" s="11">
        <v>1286952</v>
      </c>
      <c r="J586" s="37">
        <v>1477820.63</v>
      </c>
      <c r="K586" s="20">
        <v>510</v>
      </c>
      <c r="L586" s="11">
        <v>18688</v>
      </c>
      <c r="M586" s="38">
        <v>69751.58</v>
      </c>
    </row>
    <row r="587" spans="1:13" s="4" customFormat="1" ht="15" x14ac:dyDescent="0.25">
      <c r="B587" s="758" t="s">
        <v>296</v>
      </c>
      <c r="C587" s="758"/>
      <c r="D587" s="758"/>
      <c r="E587" s="758"/>
      <c r="F587" s="758"/>
      <c r="G587" s="759"/>
      <c r="H587" s="93">
        <v>0.32210601987078363</v>
      </c>
      <c r="I587" s="105">
        <v>0.32403320822213949</v>
      </c>
      <c r="J587" s="611">
        <v>0.34655975324802246</v>
      </c>
      <c r="K587" s="553">
        <v>1.7899761336515514E-2</v>
      </c>
      <c r="L587" s="538">
        <v>6.7981084030556568E-2</v>
      </c>
      <c r="M587" s="552">
        <v>0.25792810510300768</v>
      </c>
    </row>
    <row r="588" spans="1:13" s="4" customFormat="1" ht="15" x14ac:dyDescent="0.25">
      <c r="B588" s="758" t="s">
        <v>297</v>
      </c>
      <c r="C588" s="758"/>
      <c r="D588" s="758"/>
      <c r="E588" s="758"/>
      <c r="F588" s="758"/>
      <c r="G588" s="759"/>
      <c r="H588" s="20">
        <v>0</v>
      </c>
      <c r="I588" s="11">
        <v>0</v>
      </c>
      <c r="J588" s="37">
        <v>0</v>
      </c>
      <c r="K588" s="20">
        <v>27982</v>
      </c>
      <c r="L588" s="11">
        <v>33533</v>
      </c>
      <c r="M588" s="38">
        <v>0</v>
      </c>
    </row>
    <row r="589" spans="1:13" s="4" customFormat="1" ht="15" x14ac:dyDescent="0.25">
      <c r="B589" s="758" t="s">
        <v>298</v>
      </c>
      <c r="C589" s="758"/>
      <c r="D589" s="758"/>
      <c r="E589" s="758"/>
      <c r="F589" s="758"/>
      <c r="G589" s="759"/>
      <c r="H589" s="216">
        <v>0</v>
      </c>
      <c r="I589" s="217">
        <v>0</v>
      </c>
      <c r="J589" s="528">
        <v>0</v>
      </c>
      <c r="K589" s="526">
        <v>0.9821002386634845</v>
      </c>
      <c r="L589" s="527">
        <v>0.12198253910512914</v>
      </c>
      <c r="M589" s="529">
        <v>0</v>
      </c>
    </row>
    <row r="590" spans="1:13" s="4" customFormat="1" ht="15" customHeight="1" x14ac:dyDescent="0.25">
      <c r="B590" s="835" t="s">
        <v>423</v>
      </c>
      <c r="C590" s="835"/>
      <c r="D590" s="835"/>
      <c r="E590" s="835"/>
      <c r="F590" s="835"/>
      <c r="G590" s="835"/>
      <c r="H590" s="835"/>
      <c r="I590" s="835"/>
      <c r="J590" s="835"/>
      <c r="K590" s="835"/>
      <c r="L590" s="835"/>
      <c r="M590" s="835"/>
    </row>
    <row r="591" spans="1:13" s="4" customFormat="1" ht="15" x14ac:dyDescent="0.25"/>
    <row r="592" spans="1:13" s="4" customFormat="1" ht="15" x14ac:dyDescent="0.25"/>
    <row r="593" spans="1:16" s="4" customFormat="1" ht="15" x14ac:dyDescent="0.25"/>
    <row r="594" spans="1:16" s="4" customFormat="1" ht="15" x14ac:dyDescent="0.25"/>
    <row r="595" spans="1:16" s="154" customFormat="1" ht="24.5" x14ac:dyDescent="0.25">
      <c r="B595" s="198" t="s">
        <v>56</v>
      </c>
    </row>
    <row r="596" spans="1:16" s="4" customFormat="1" ht="15" x14ac:dyDescent="0.25"/>
    <row r="597" spans="1:16" s="4" customFormat="1" ht="15" x14ac:dyDescent="0.25"/>
    <row r="598" spans="1:16" s="4" customFormat="1" ht="15" x14ac:dyDescent="0.25">
      <c r="A598" s="7"/>
      <c r="B598" s="7" t="s">
        <v>57</v>
      </c>
      <c r="C598" s="7"/>
      <c r="D598" s="7"/>
      <c r="E598" s="7"/>
      <c r="F598" s="7"/>
      <c r="G598" s="7"/>
      <c r="H598" s="7"/>
      <c r="I598" s="7"/>
      <c r="J598" s="7"/>
      <c r="K598" s="7"/>
      <c r="L598" s="7"/>
      <c r="M598" s="7"/>
    </row>
    <row r="599" spans="1:16" s="4" customFormat="1" ht="15" x14ac:dyDescent="0.25"/>
    <row r="600" spans="1:16" s="4" customFormat="1" ht="15" customHeight="1" x14ac:dyDescent="0.25">
      <c r="B600" s="984" t="s">
        <v>447</v>
      </c>
      <c r="C600" s="984"/>
      <c r="D600" s="984"/>
      <c r="E600" s="984"/>
      <c r="F600" s="984"/>
      <c r="G600" s="985"/>
      <c r="H600" s="993" t="s">
        <v>399</v>
      </c>
      <c r="I600" s="993"/>
      <c r="J600" s="993"/>
      <c r="K600" s="993" t="s">
        <v>405</v>
      </c>
      <c r="L600" s="993"/>
      <c r="M600" s="994"/>
    </row>
    <row r="601" spans="1:16" s="4" customFormat="1" ht="15.5" thickBot="1" x14ac:dyDescent="0.3">
      <c r="B601" s="986"/>
      <c r="C601" s="986"/>
      <c r="D601" s="986"/>
      <c r="E601" s="986"/>
      <c r="F601" s="986"/>
      <c r="G601" s="987"/>
      <c r="H601" s="204">
        <v>2021</v>
      </c>
      <c r="I601" s="205">
        <v>2022</v>
      </c>
      <c r="J601" s="206">
        <v>2023</v>
      </c>
      <c r="K601" s="204">
        <v>2021</v>
      </c>
      <c r="L601" s="205">
        <v>2022</v>
      </c>
      <c r="M601" s="208">
        <v>2023</v>
      </c>
    </row>
    <row r="602" spans="1:16" s="4" customFormat="1" ht="15.75" customHeight="1" thickTop="1" x14ac:dyDescent="0.25">
      <c r="B602" s="1021" t="s">
        <v>309</v>
      </c>
      <c r="C602" s="1021"/>
      <c r="D602" s="1021"/>
      <c r="E602" s="1021"/>
      <c r="F602" s="1021"/>
      <c r="G602" s="1021"/>
      <c r="H602" s="1021"/>
      <c r="I602" s="1021"/>
      <c r="J602" s="1021"/>
      <c r="K602" s="1021"/>
      <c r="L602" s="1021"/>
      <c r="M602" s="1021"/>
    </row>
    <row r="603" spans="1:16" s="4" customFormat="1" ht="15" x14ac:dyDescent="0.25">
      <c r="B603" s="758" t="s">
        <v>310</v>
      </c>
      <c r="C603" s="758"/>
      <c r="D603" s="758"/>
      <c r="E603" s="758"/>
      <c r="F603" s="758"/>
      <c r="G603" s="759"/>
      <c r="H603" s="72">
        <v>1697</v>
      </c>
      <c r="I603" s="73">
        <v>1691</v>
      </c>
      <c r="J603" s="74">
        <v>1666.46</v>
      </c>
      <c r="K603" s="72">
        <v>0</v>
      </c>
      <c r="L603" s="73">
        <v>0</v>
      </c>
      <c r="M603" s="79">
        <v>0</v>
      </c>
      <c r="O603" s="495"/>
      <c r="P603" s="495"/>
    </row>
    <row r="604" spans="1:16" s="4" customFormat="1" ht="15" x14ac:dyDescent="0.25">
      <c r="B604" s="758" t="s">
        <v>311</v>
      </c>
      <c r="C604" s="758"/>
      <c r="D604" s="758"/>
      <c r="E604" s="758"/>
      <c r="F604" s="758"/>
      <c r="G604" s="759"/>
      <c r="H604" s="75">
        <v>10505.6</v>
      </c>
      <c r="I604" s="76">
        <v>8849.1</v>
      </c>
      <c r="J604" s="77">
        <v>9493.67</v>
      </c>
      <c r="K604" s="75">
        <v>496.3</v>
      </c>
      <c r="L604" s="76">
        <v>569.9</v>
      </c>
      <c r="M604" s="80">
        <v>665.7</v>
      </c>
      <c r="O604" s="495"/>
      <c r="P604" s="495"/>
    </row>
    <row r="605" spans="1:16" s="4" customFormat="1" ht="15" x14ac:dyDescent="0.25">
      <c r="B605" s="758" t="s">
        <v>446</v>
      </c>
      <c r="C605" s="758"/>
      <c r="D605" s="758"/>
      <c r="E605" s="758"/>
      <c r="F605" s="758"/>
      <c r="G605" s="759"/>
      <c r="H605" s="278">
        <v>4981.3999999999996</v>
      </c>
      <c r="I605" s="621">
        <v>5425.68</v>
      </c>
      <c r="J605" s="279">
        <v>5510.25</v>
      </c>
      <c r="K605" s="278">
        <v>0</v>
      </c>
      <c r="L605" s="621">
        <v>0</v>
      </c>
      <c r="M605" s="280">
        <v>0</v>
      </c>
      <c r="O605" s="495"/>
      <c r="P605" s="495"/>
    </row>
    <row r="606" spans="1:16" s="4" customFormat="1" ht="15" x14ac:dyDescent="0.25">
      <c r="B606" s="758" t="s">
        <v>312</v>
      </c>
      <c r="C606" s="758"/>
      <c r="D606" s="758"/>
      <c r="E606" s="758"/>
      <c r="F606" s="758"/>
      <c r="G606" s="759"/>
      <c r="H606" s="75">
        <v>107.4</v>
      </c>
      <c r="I606" s="76">
        <v>126.7</v>
      </c>
      <c r="J606" s="77">
        <v>141.81</v>
      </c>
      <c r="K606" s="75">
        <v>0</v>
      </c>
      <c r="L606" s="76">
        <v>0.6</v>
      </c>
      <c r="M606" s="80">
        <v>1.61</v>
      </c>
      <c r="O606" s="495"/>
      <c r="P606" s="495"/>
    </row>
    <row r="607" spans="1:16" s="4" customFormat="1" ht="15" x14ac:dyDescent="0.25">
      <c r="B607" s="788" t="s">
        <v>313</v>
      </c>
      <c r="C607" s="788"/>
      <c r="D607" s="788"/>
      <c r="E607" s="788"/>
      <c r="F607" s="788"/>
      <c r="G607" s="789"/>
      <c r="H607" s="266">
        <f>SUM(H603:H606)</f>
        <v>17291.400000000001</v>
      </c>
      <c r="I607" s="616">
        <f>SUM(I603:I606)</f>
        <v>16092.480000000001</v>
      </c>
      <c r="J607" s="268">
        <v>16812.190000000002</v>
      </c>
      <c r="K607" s="266">
        <v>496.3</v>
      </c>
      <c r="L607" s="616">
        <v>570.5</v>
      </c>
      <c r="M607" s="269">
        <v>667.31000000000006</v>
      </c>
      <c r="O607" s="495"/>
      <c r="P607" s="495"/>
    </row>
    <row r="608" spans="1:16" s="4" customFormat="1" ht="15" customHeight="1" x14ac:dyDescent="0.25">
      <c r="B608" s="1020" t="s">
        <v>314</v>
      </c>
      <c r="C608" s="1020"/>
      <c r="D608" s="1020"/>
      <c r="E608" s="1020"/>
      <c r="F608" s="1020"/>
      <c r="G608" s="1020"/>
      <c r="H608" s="1020"/>
      <c r="I608" s="1020"/>
      <c r="J608" s="1020"/>
      <c r="K608" s="1020"/>
      <c r="L608" s="1020"/>
      <c r="M608" s="1020"/>
    </row>
    <row r="609" spans="1:16" s="4" customFormat="1" ht="15" x14ac:dyDescent="0.25">
      <c r="B609" s="758" t="s">
        <v>312</v>
      </c>
      <c r="C609" s="758"/>
      <c r="D609" s="758"/>
      <c r="E609" s="758"/>
      <c r="F609" s="758"/>
      <c r="G609" s="759"/>
      <c r="H609" s="72">
        <v>107.4</v>
      </c>
      <c r="I609" s="73">
        <v>126.7</v>
      </c>
      <c r="J609" s="74">
        <v>141.81</v>
      </c>
      <c r="K609" s="72">
        <v>0</v>
      </c>
      <c r="L609" s="73">
        <v>0</v>
      </c>
      <c r="M609" s="79">
        <v>0</v>
      </c>
      <c r="O609" s="495"/>
    </row>
    <row r="610" spans="1:16" s="4" customFormat="1" ht="15" x14ac:dyDescent="0.25">
      <c r="B610" s="788" t="s">
        <v>320</v>
      </c>
      <c r="C610" s="788"/>
      <c r="D610" s="788"/>
      <c r="E610" s="788"/>
      <c r="F610" s="788"/>
      <c r="G610" s="789"/>
      <c r="H610" s="266">
        <v>107.4</v>
      </c>
      <c r="I610" s="616">
        <v>126.7</v>
      </c>
      <c r="J610" s="268">
        <v>141.81</v>
      </c>
      <c r="K610" s="266">
        <v>0</v>
      </c>
      <c r="L610" s="267">
        <v>0</v>
      </c>
      <c r="M610" s="269">
        <v>0</v>
      </c>
      <c r="O610" s="495"/>
    </row>
    <row r="611" spans="1:16" s="4" customFormat="1" ht="15" customHeight="1" x14ac:dyDescent="0.25">
      <c r="B611" s="768" t="s">
        <v>972</v>
      </c>
      <c r="C611" s="768"/>
      <c r="D611" s="768"/>
      <c r="E611" s="768"/>
      <c r="F611" s="768"/>
      <c r="G611" s="768"/>
      <c r="H611" s="768"/>
      <c r="I611" s="768"/>
      <c r="J611" s="768"/>
      <c r="K611" s="768"/>
      <c r="L611" s="768"/>
      <c r="M611" s="768"/>
    </row>
    <row r="612" spans="1:16" s="4" customFormat="1" ht="15" customHeight="1" x14ac:dyDescent="0.25">
      <c r="B612" s="769"/>
      <c r="C612" s="769"/>
      <c r="D612" s="769"/>
      <c r="E612" s="769"/>
      <c r="F612" s="769"/>
      <c r="G612" s="769"/>
      <c r="H612" s="769"/>
      <c r="I612" s="769"/>
      <c r="J612" s="769"/>
      <c r="K612" s="769"/>
      <c r="L612" s="769"/>
      <c r="M612" s="769"/>
    </row>
    <row r="613" spans="1:16" s="4" customFormat="1" ht="15" x14ac:dyDescent="0.25">
      <c r="B613" s="770"/>
      <c r="C613" s="770"/>
      <c r="D613" s="770"/>
      <c r="E613" s="770"/>
      <c r="F613" s="770"/>
      <c r="G613" s="770"/>
      <c r="H613" s="770"/>
      <c r="I613" s="770"/>
      <c r="J613" s="770"/>
      <c r="K613" s="770"/>
      <c r="L613" s="770"/>
      <c r="M613" s="770"/>
    </row>
    <row r="614" spans="1:16" s="4" customFormat="1" ht="15" x14ac:dyDescent="0.25"/>
    <row r="615" spans="1:16" s="4" customFormat="1" ht="15" x14ac:dyDescent="0.25"/>
    <row r="616" spans="1:16" s="4" customFormat="1" ht="15" x14ac:dyDescent="0.25">
      <c r="A616" s="7"/>
      <c r="B616" s="7" t="s">
        <v>58</v>
      </c>
      <c r="C616" s="7"/>
      <c r="D616" s="7"/>
      <c r="E616" s="7"/>
      <c r="F616" s="7"/>
      <c r="G616" s="7"/>
      <c r="H616" s="7"/>
      <c r="I616" s="7"/>
      <c r="J616" s="7"/>
      <c r="K616" s="7"/>
      <c r="L616" s="7"/>
      <c r="M616" s="7"/>
    </row>
    <row r="617" spans="1:16" s="4" customFormat="1" ht="15" x14ac:dyDescent="0.25"/>
    <row r="618" spans="1:16" s="4" customFormat="1" ht="15" customHeight="1" x14ac:dyDescent="0.25">
      <c r="B618" s="984" t="s">
        <v>448</v>
      </c>
      <c r="C618" s="984"/>
      <c r="D618" s="984"/>
      <c r="E618" s="984"/>
      <c r="F618" s="984"/>
      <c r="G618" s="985"/>
      <c r="H618" s="993" t="s">
        <v>399</v>
      </c>
      <c r="I618" s="993"/>
      <c r="J618" s="993"/>
      <c r="K618" s="993" t="s">
        <v>405</v>
      </c>
      <c r="L618" s="993"/>
      <c r="M618" s="994"/>
    </row>
    <row r="619" spans="1:16" s="4" customFormat="1" ht="15.5" thickBot="1" x14ac:dyDescent="0.3">
      <c r="B619" s="986"/>
      <c r="C619" s="986"/>
      <c r="D619" s="986"/>
      <c r="E619" s="986"/>
      <c r="F619" s="986"/>
      <c r="G619" s="987"/>
      <c r="H619" s="204">
        <v>2021</v>
      </c>
      <c r="I619" s="205">
        <v>2022</v>
      </c>
      <c r="J619" s="206">
        <v>2023</v>
      </c>
      <c r="K619" s="204">
        <v>2021</v>
      </c>
      <c r="L619" s="205">
        <v>2022</v>
      </c>
      <c r="M619" s="208">
        <v>2023</v>
      </c>
    </row>
    <row r="620" spans="1:16" s="4" customFormat="1" ht="15.75" customHeight="1" thickTop="1" x14ac:dyDescent="0.25">
      <c r="B620" s="1021" t="s">
        <v>317</v>
      </c>
      <c r="C620" s="1021"/>
      <c r="D620" s="1021"/>
      <c r="E620" s="1021"/>
      <c r="F620" s="1021"/>
      <c r="G620" s="1021"/>
      <c r="H620" s="1021"/>
      <c r="I620" s="1021"/>
      <c r="J620" s="1021"/>
      <c r="K620" s="1021"/>
      <c r="L620" s="1021"/>
      <c r="M620" s="1021"/>
    </row>
    <row r="621" spans="1:16" s="4" customFormat="1" ht="15" x14ac:dyDescent="0.25">
      <c r="B621" s="758" t="s">
        <v>310</v>
      </c>
      <c r="C621" s="758"/>
      <c r="D621" s="758"/>
      <c r="E621" s="758"/>
      <c r="F621" s="758"/>
      <c r="G621" s="759"/>
      <c r="H621" s="174">
        <v>7008</v>
      </c>
      <c r="I621" s="175">
        <v>6693.6</v>
      </c>
      <c r="J621" s="176">
        <v>8425.69</v>
      </c>
      <c r="K621" s="174">
        <v>11.7</v>
      </c>
      <c r="L621" s="175">
        <v>11.7</v>
      </c>
      <c r="M621" s="177">
        <v>11.65</v>
      </c>
      <c r="O621" s="495"/>
      <c r="P621" s="495"/>
    </row>
    <row r="622" spans="1:16" s="4" customFormat="1" ht="15" x14ac:dyDescent="0.25">
      <c r="B622" s="758" t="s">
        <v>311</v>
      </c>
      <c r="C622" s="758"/>
      <c r="D622" s="758"/>
      <c r="E622" s="758"/>
      <c r="F622" s="758"/>
      <c r="G622" s="759"/>
      <c r="H622" s="75">
        <v>0</v>
      </c>
      <c r="I622" s="76">
        <v>2.5</v>
      </c>
      <c r="J622" s="77">
        <v>2.52</v>
      </c>
      <c r="K622" s="75">
        <v>5.9</v>
      </c>
      <c r="L622" s="76">
        <v>18</v>
      </c>
      <c r="M622" s="80">
        <v>17.420000000000002</v>
      </c>
      <c r="O622" s="495"/>
      <c r="P622" s="495"/>
    </row>
    <row r="623" spans="1:16" s="4" customFormat="1" ht="15" x14ac:dyDescent="0.25">
      <c r="B623" s="758" t="s">
        <v>671</v>
      </c>
      <c r="C623" s="758"/>
      <c r="D623" s="758"/>
      <c r="E623" s="758"/>
      <c r="F623" s="758"/>
      <c r="G623" s="759"/>
      <c r="H623" s="450">
        <v>2.1</v>
      </c>
      <c r="I623" s="451">
        <v>101.8</v>
      </c>
      <c r="J623" s="452">
        <v>111.13</v>
      </c>
      <c r="K623" s="450">
        <v>0</v>
      </c>
      <c r="L623" s="451">
        <v>0</v>
      </c>
      <c r="M623" s="214">
        <v>0</v>
      </c>
      <c r="O623" s="495"/>
      <c r="P623" s="495"/>
    </row>
    <row r="624" spans="1:16" s="4" customFormat="1" ht="15" x14ac:dyDescent="0.25">
      <c r="B624" s="788" t="s">
        <v>318</v>
      </c>
      <c r="C624" s="788"/>
      <c r="D624" s="788"/>
      <c r="E624" s="788"/>
      <c r="F624" s="788"/>
      <c r="G624" s="789"/>
      <c r="H624" s="618">
        <v>7008</v>
      </c>
      <c r="I624" s="616">
        <v>6798</v>
      </c>
      <c r="J624" s="617">
        <v>8539.34</v>
      </c>
      <c r="K624" s="618">
        <v>17.5</v>
      </c>
      <c r="L624" s="616">
        <v>29.6</v>
      </c>
      <c r="M624" s="505">
        <v>29.07</v>
      </c>
      <c r="O624" s="495"/>
      <c r="P624" s="495"/>
    </row>
    <row r="625" spans="1:16" s="4" customFormat="1" ht="15" customHeight="1" x14ac:dyDescent="0.25">
      <c r="B625" s="1020" t="s">
        <v>672</v>
      </c>
      <c r="C625" s="1020"/>
      <c r="D625" s="1020"/>
      <c r="E625" s="1020"/>
      <c r="F625" s="1020"/>
      <c r="G625" s="1020"/>
      <c r="H625" s="1020"/>
      <c r="I625" s="1020"/>
      <c r="J625" s="1020"/>
      <c r="K625" s="1020"/>
      <c r="L625" s="1020"/>
      <c r="M625" s="1020"/>
    </row>
    <row r="626" spans="1:16" s="4" customFormat="1" ht="15" x14ac:dyDescent="0.25">
      <c r="B626" s="758" t="s">
        <v>671</v>
      </c>
      <c r="C626" s="758"/>
      <c r="D626" s="758"/>
      <c r="E626" s="758"/>
      <c r="F626" s="758"/>
      <c r="G626" s="759"/>
      <c r="H626" s="174">
        <v>2.1</v>
      </c>
      <c r="I626" s="175">
        <v>101.8</v>
      </c>
      <c r="J626" s="176">
        <v>111.13</v>
      </c>
      <c r="K626" s="174">
        <v>0</v>
      </c>
      <c r="L626" s="175">
        <v>0</v>
      </c>
      <c r="M626" s="177">
        <v>0</v>
      </c>
      <c r="O626" s="495"/>
      <c r="P626" s="495"/>
    </row>
    <row r="627" spans="1:16" s="4" customFormat="1" ht="15" x14ac:dyDescent="0.25">
      <c r="B627" s="758" t="s">
        <v>311</v>
      </c>
      <c r="C627" s="758"/>
      <c r="D627" s="758"/>
      <c r="E627" s="758"/>
      <c r="F627" s="758"/>
      <c r="G627" s="759"/>
      <c r="H627" s="502">
        <v>0</v>
      </c>
      <c r="I627" s="614">
        <v>2.5</v>
      </c>
      <c r="J627" s="615">
        <v>2.52</v>
      </c>
      <c r="K627" s="502">
        <v>0</v>
      </c>
      <c r="L627" s="614">
        <v>0</v>
      </c>
      <c r="M627" s="503">
        <v>0</v>
      </c>
      <c r="O627" s="495"/>
      <c r="P627" s="495"/>
    </row>
    <row r="628" spans="1:16" s="4" customFormat="1" ht="15" x14ac:dyDescent="0.25">
      <c r="B628" s="788" t="s">
        <v>319</v>
      </c>
      <c r="C628" s="788"/>
      <c r="D628" s="788"/>
      <c r="E628" s="788"/>
      <c r="F628" s="788"/>
      <c r="G628" s="789"/>
      <c r="H628" s="618">
        <v>2.1</v>
      </c>
      <c r="I628" s="616">
        <v>104.4</v>
      </c>
      <c r="J628" s="617">
        <v>113.64999999999999</v>
      </c>
      <c r="K628" s="618">
        <v>0</v>
      </c>
      <c r="L628" s="616">
        <v>0</v>
      </c>
      <c r="M628" s="505">
        <v>0</v>
      </c>
      <c r="O628" s="495"/>
      <c r="P628" s="495"/>
    </row>
    <row r="629" spans="1:16" s="4" customFormat="1" ht="15" customHeight="1" x14ac:dyDescent="0.25">
      <c r="B629" s="768" t="s">
        <v>932</v>
      </c>
      <c r="C629" s="768"/>
      <c r="D629" s="768"/>
      <c r="E629" s="768"/>
      <c r="F629" s="768"/>
      <c r="G629" s="768"/>
      <c r="H629" s="768"/>
      <c r="I629" s="768"/>
      <c r="J629" s="768"/>
      <c r="K629" s="768"/>
      <c r="L629" s="768"/>
      <c r="M629" s="768"/>
    </row>
    <row r="630" spans="1:16" s="4" customFormat="1" ht="15" customHeight="1" x14ac:dyDescent="0.25">
      <c r="B630" s="769"/>
      <c r="C630" s="769"/>
      <c r="D630" s="769"/>
      <c r="E630" s="769"/>
      <c r="F630" s="769"/>
      <c r="G630" s="769"/>
      <c r="H630" s="769"/>
      <c r="I630" s="769"/>
      <c r="J630" s="769"/>
      <c r="K630" s="769"/>
      <c r="L630" s="769"/>
      <c r="M630" s="769"/>
    </row>
    <row r="631" spans="1:16" s="4" customFormat="1" ht="15" x14ac:dyDescent="0.25">
      <c r="B631" s="770"/>
      <c r="C631" s="770"/>
      <c r="D631" s="770"/>
      <c r="E631" s="770"/>
      <c r="F631" s="770"/>
      <c r="G631" s="770"/>
      <c r="H631" s="770"/>
      <c r="I631" s="770"/>
      <c r="J631" s="770"/>
      <c r="K631" s="770"/>
      <c r="L631" s="770"/>
      <c r="M631" s="770"/>
    </row>
    <row r="632" spans="1:16" s="4" customFormat="1" ht="15" x14ac:dyDescent="0.25"/>
    <row r="633" spans="1:16" s="4" customFormat="1" ht="15" x14ac:dyDescent="0.25"/>
    <row r="634" spans="1:16" s="4" customFormat="1" ht="15" x14ac:dyDescent="0.25">
      <c r="A634" s="7"/>
      <c r="B634" s="7" t="s">
        <v>59</v>
      </c>
      <c r="C634" s="7"/>
      <c r="D634" s="7"/>
      <c r="E634" s="7"/>
      <c r="F634" s="7"/>
      <c r="G634" s="7"/>
      <c r="H634" s="7"/>
      <c r="I634" s="7"/>
      <c r="J634" s="7"/>
      <c r="K634" s="7"/>
      <c r="L634" s="7"/>
      <c r="M634" s="7"/>
    </row>
    <row r="635" spans="1:16" s="4" customFormat="1" ht="15" x14ac:dyDescent="0.25"/>
    <row r="636" spans="1:16" s="4" customFormat="1" ht="15" customHeight="1" x14ac:dyDescent="0.25">
      <c r="B636" s="984" t="s">
        <v>803</v>
      </c>
      <c r="C636" s="984"/>
      <c r="D636" s="984"/>
      <c r="E636" s="984"/>
      <c r="F636" s="984"/>
      <c r="G636" s="985"/>
      <c r="H636" s="993" t="s">
        <v>399</v>
      </c>
      <c r="I636" s="993"/>
      <c r="J636" s="993"/>
      <c r="K636" s="993" t="s">
        <v>405</v>
      </c>
      <c r="L636" s="993"/>
      <c r="M636" s="994"/>
    </row>
    <row r="637" spans="1:16" s="4" customFormat="1" ht="15.5" thickBot="1" x14ac:dyDescent="0.3">
      <c r="B637" s="984"/>
      <c r="C637" s="984"/>
      <c r="D637" s="984"/>
      <c r="E637" s="984"/>
      <c r="F637" s="984"/>
      <c r="G637" s="985"/>
      <c r="H637" s="204">
        <v>2021</v>
      </c>
      <c r="I637" s="205">
        <v>2022</v>
      </c>
      <c r="J637" s="206">
        <v>2023</v>
      </c>
      <c r="K637" s="204">
        <v>2021</v>
      </c>
      <c r="L637" s="205">
        <v>2022</v>
      </c>
      <c r="M637" s="208">
        <v>2023</v>
      </c>
    </row>
    <row r="638" spans="1:16" s="4" customFormat="1" ht="15.5" thickTop="1" x14ac:dyDescent="0.25">
      <c r="B638" s="746" t="s">
        <v>156</v>
      </c>
      <c r="C638" s="746"/>
      <c r="D638" s="746"/>
      <c r="E638" s="746"/>
      <c r="F638" s="746"/>
      <c r="G638" s="747"/>
      <c r="H638" s="174">
        <v>10283.5</v>
      </c>
      <c r="I638" s="175">
        <f>I607-I624</f>
        <v>9294.4800000000014</v>
      </c>
      <c r="J638" s="176">
        <v>8272.8500000000022</v>
      </c>
      <c r="K638" s="174">
        <v>478.8</v>
      </c>
      <c r="L638" s="175">
        <f>L607-L624</f>
        <v>540.9</v>
      </c>
      <c r="M638" s="177">
        <v>638.24</v>
      </c>
    </row>
    <row r="639" spans="1:16" s="4" customFormat="1" ht="15" x14ac:dyDescent="0.25">
      <c r="B639" s="831" t="s">
        <v>321</v>
      </c>
      <c r="C639" s="831"/>
      <c r="D639" s="831"/>
      <c r="E639" s="831"/>
      <c r="F639" s="831"/>
      <c r="G639" s="832"/>
      <c r="H639" s="237">
        <v>105.3</v>
      </c>
      <c r="I639" s="571">
        <f>I610-I628</f>
        <v>22.299999999999997</v>
      </c>
      <c r="J639" s="238">
        <v>28.160000000000011</v>
      </c>
      <c r="K639" s="570">
        <v>0</v>
      </c>
      <c r="L639" s="571">
        <f>L610-L628</f>
        <v>0</v>
      </c>
      <c r="M639" s="573">
        <v>0</v>
      </c>
    </row>
    <row r="640" spans="1:16" s="4" customFormat="1" ht="15" customHeight="1" x14ac:dyDescent="0.25">
      <c r="B640" s="768" t="s">
        <v>931</v>
      </c>
      <c r="C640" s="768"/>
      <c r="D640" s="768"/>
      <c r="E640" s="768"/>
      <c r="F640" s="768"/>
      <c r="G640" s="768"/>
      <c r="H640" s="768"/>
      <c r="I640" s="768"/>
      <c r="J640" s="768"/>
      <c r="K640" s="768"/>
      <c r="L640" s="768"/>
      <c r="M640" s="768"/>
    </row>
    <row r="641" spans="1:16" s="4" customFormat="1" ht="15" customHeight="1" x14ac:dyDescent="0.25">
      <c r="B641" s="770"/>
      <c r="C641" s="770"/>
      <c r="D641" s="770"/>
      <c r="E641" s="770"/>
      <c r="F641" s="770"/>
      <c r="G641" s="770"/>
      <c r="H641" s="770"/>
      <c r="I641" s="770"/>
      <c r="J641" s="770"/>
      <c r="K641" s="770"/>
      <c r="L641" s="770"/>
      <c r="M641" s="770"/>
    </row>
    <row r="642" spans="1:16" s="4" customFormat="1" ht="15" x14ac:dyDescent="0.25"/>
    <row r="643" spans="1:16" s="4" customFormat="1" ht="15" x14ac:dyDescent="0.25"/>
    <row r="644" spans="1:16" s="4" customFormat="1" ht="15" customHeight="1" x14ac:dyDescent="0.25">
      <c r="A644" s="7"/>
      <c r="B644" s="834" t="s">
        <v>67</v>
      </c>
      <c r="C644" s="834"/>
      <c r="D644" s="834"/>
      <c r="E644" s="834"/>
      <c r="F644" s="834"/>
      <c r="G644" s="834"/>
      <c r="H644" s="834"/>
      <c r="I644" s="834"/>
      <c r="J644" s="834"/>
      <c r="K644" s="834"/>
      <c r="L644" s="834"/>
      <c r="M644" s="834"/>
    </row>
    <row r="645" spans="1:16" s="4" customFormat="1" ht="15" x14ac:dyDescent="0.25">
      <c r="A645" s="7"/>
      <c r="B645" s="834"/>
      <c r="C645" s="834"/>
      <c r="D645" s="834"/>
      <c r="E645" s="834"/>
      <c r="F645" s="834"/>
      <c r="G645" s="834"/>
      <c r="H645" s="834"/>
      <c r="I645" s="834"/>
      <c r="J645" s="834"/>
      <c r="K645" s="834"/>
      <c r="L645" s="834"/>
      <c r="M645" s="834"/>
    </row>
    <row r="646" spans="1:16" s="4" customFormat="1" ht="15" x14ac:dyDescent="0.25"/>
    <row r="647" spans="1:16" s="4" customFormat="1" ht="15" x14ac:dyDescent="0.25">
      <c r="A647" s="4" t="s">
        <v>557</v>
      </c>
      <c r="B647" s="1000" t="s">
        <v>1086</v>
      </c>
      <c r="C647" s="1000"/>
      <c r="D647" s="1000"/>
      <c r="E647" s="1000"/>
      <c r="F647" s="1000"/>
      <c r="G647" s="1017"/>
      <c r="H647" s="993" t="s">
        <v>399</v>
      </c>
      <c r="I647" s="993"/>
      <c r="J647" s="993"/>
      <c r="K647" s="993" t="s">
        <v>435</v>
      </c>
      <c r="L647" s="993"/>
      <c r="M647" s="994"/>
    </row>
    <row r="648" spans="1:16" s="4" customFormat="1" ht="15.5" thickBot="1" x14ac:dyDescent="0.3">
      <c r="B648" s="1018"/>
      <c r="C648" s="1018"/>
      <c r="D648" s="1018"/>
      <c r="E648" s="1018"/>
      <c r="F648" s="1018"/>
      <c r="G648" s="1019"/>
      <c r="H648" s="204">
        <v>2021</v>
      </c>
      <c r="I648" s="205">
        <v>2022</v>
      </c>
      <c r="J648" s="206">
        <v>2023</v>
      </c>
      <c r="K648" s="204">
        <v>2021</v>
      </c>
      <c r="L648" s="205">
        <v>2022</v>
      </c>
      <c r="M648" s="208">
        <v>2023</v>
      </c>
    </row>
    <row r="649" spans="1:16" s="4" customFormat="1" ht="15.5" thickTop="1" x14ac:dyDescent="0.25">
      <c r="B649" s="982" t="s">
        <v>558</v>
      </c>
      <c r="C649" s="982"/>
      <c r="D649" s="982"/>
      <c r="E649" s="982"/>
      <c r="F649" s="982"/>
      <c r="G649" s="983"/>
      <c r="H649" s="637">
        <v>17291.400000000001</v>
      </c>
      <c r="I649" s="638">
        <v>16092.480000000001</v>
      </c>
      <c r="J649" s="639">
        <v>16812.190000000002</v>
      </c>
      <c r="K649" s="637">
        <v>496.3</v>
      </c>
      <c r="L649" s="638">
        <v>570.5</v>
      </c>
      <c r="M649" s="640">
        <v>667.31000000000006</v>
      </c>
      <c r="O649" s="495"/>
      <c r="P649" s="495"/>
    </row>
    <row r="650" spans="1:16" s="4" customFormat="1" ht="15" customHeight="1" x14ac:dyDescent="0.25">
      <c r="B650" s="758" t="s">
        <v>559</v>
      </c>
      <c r="C650" s="758"/>
      <c r="D650" s="758"/>
      <c r="E650" s="758"/>
      <c r="F650" s="758"/>
      <c r="G650" s="759"/>
      <c r="H650" s="78">
        <v>107.4</v>
      </c>
      <c r="I650" s="81">
        <v>126.7</v>
      </c>
      <c r="J650" s="628">
        <v>141.81</v>
      </c>
      <c r="K650" s="78">
        <v>0</v>
      </c>
      <c r="L650" s="81">
        <v>0</v>
      </c>
      <c r="M650" s="275">
        <v>0</v>
      </c>
      <c r="O650" s="495"/>
      <c r="P650" s="495"/>
    </row>
    <row r="651" spans="1:16" s="4" customFormat="1" ht="15" x14ac:dyDescent="0.25">
      <c r="B651" s="758" t="s">
        <v>561</v>
      </c>
      <c r="C651" s="758"/>
      <c r="D651" s="758"/>
      <c r="E651" s="758"/>
      <c r="F651" s="758"/>
      <c r="G651" s="759"/>
      <c r="H651" s="534">
        <f t="shared" ref="H651:M651" si="15">H650/H649</f>
        <v>6.2111801242236021E-3</v>
      </c>
      <c r="I651" s="535">
        <f t="shared" si="15"/>
        <v>7.8732426574399956E-3</v>
      </c>
      <c r="J651" s="536">
        <f t="shared" si="15"/>
        <v>8.4349510682427443E-3</v>
      </c>
      <c r="K651" s="534">
        <f t="shared" si="15"/>
        <v>0</v>
      </c>
      <c r="L651" s="535">
        <f t="shared" si="15"/>
        <v>0</v>
      </c>
      <c r="M651" s="537">
        <f t="shared" si="15"/>
        <v>0</v>
      </c>
      <c r="O651" s="495"/>
      <c r="P651" s="495"/>
    </row>
    <row r="652" spans="1:16" s="4" customFormat="1" ht="15" x14ac:dyDescent="0.25">
      <c r="B652" s="758" t="s">
        <v>354</v>
      </c>
      <c r="C652" s="758"/>
      <c r="D652" s="758"/>
      <c r="E652" s="758"/>
      <c r="F652" s="758"/>
      <c r="G652" s="759"/>
      <c r="H652" s="78">
        <v>10283.5</v>
      </c>
      <c r="I652" s="81">
        <v>9294.4800000000014</v>
      </c>
      <c r="J652" s="628">
        <v>8272.8500000000022</v>
      </c>
      <c r="K652" s="78">
        <v>478.8</v>
      </c>
      <c r="L652" s="81">
        <v>540.9</v>
      </c>
      <c r="M652" s="275">
        <v>638.24</v>
      </c>
      <c r="O652" s="495"/>
      <c r="P652" s="495"/>
    </row>
    <row r="653" spans="1:16" s="4" customFormat="1" ht="15" x14ac:dyDescent="0.25">
      <c r="B653" s="758" t="s">
        <v>560</v>
      </c>
      <c r="C653" s="758"/>
      <c r="D653" s="758"/>
      <c r="E653" s="758"/>
      <c r="F653" s="758"/>
      <c r="G653" s="759"/>
      <c r="H653" s="78">
        <v>105.3</v>
      </c>
      <c r="I653" s="81">
        <v>22.299999999999997</v>
      </c>
      <c r="J653" s="628">
        <v>28.160000000000011</v>
      </c>
      <c r="K653" s="78">
        <v>0</v>
      </c>
      <c r="L653" s="81">
        <v>0</v>
      </c>
      <c r="M653" s="275">
        <v>0</v>
      </c>
      <c r="O653" s="495"/>
      <c r="P653" s="495"/>
    </row>
    <row r="654" spans="1:16" s="4" customFormat="1" ht="15" x14ac:dyDescent="0.25">
      <c r="B654" s="758" t="s">
        <v>562</v>
      </c>
      <c r="C654" s="758"/>
      <c r="D654" s="758"/>
      <c r="E654" s="758"/>
      <c r="F654" s="758"/>
      <c r="G654" s="759"/>
      <c r="H654" s="534">
        <f t="shared" ref="H654:M654" si="16">H653/H652</f>
        <v>1.0239704380804201E-2</v>
      </c>
      <c r="I654" s="535">
        <f t="shared" si="16"/>
        <v>2.3992735473098003E-3</v>
      </c>
      <c r="J654" s="536">
        <f t="shared" si="16"/>
        <v>3.4039055464561794E-3</v>
      </c>
      <c r="K654" s="534">
        <f t="shared" si="16"/>
        <v>0</v>
      </c>
      <c r="L654" s="535">
        <f t="shared" si="16"/>
        <v>0</v>
      </c>
      <c r="M654" s="537">
        <f t="shared" si="16"/>
        <v>0</v>
      </c>
      <c r="O654" s="495"/>
      <c r="P654" s="495"/>
    </row>
    <row r="655" spans="1:16" s="4" customFormat="1" ht="15" x14ac:dyDescent="0.25">
      <c r="B655" s="758" t="s">
        <v>563</v>
      </c>
      <c r="C655" s="758"/>
      <c r="D655" s="758"/>
      <c r="E655" s="758"/>
      <c r="F655" s="758"/>
      <c r="G655" s="759"/>
      <c r="H655" s="641">
        <v>0.83199999999999996</v>
      </c>
      <c r="I655" s="642">
        <v>0.88200000000000001</v>
      </c>
      <c r="J655" s="577">
        <v>0.88200000000000001</v>
      </c>
      <c r="K655" s="641" t="s">
        <v>165</v>
      </c>
      <c r="L655" s="642">
        <v>0.998</v>
      </c>
      <c r="M655" s="643">
        <v>0.996</v>
      </c>
      <c r="O655" s="495"/>
      <c r="P655" s="495"/>
    </row>
    <row r="656" spans="1:16" s="4" customFormat="1" ht="15" customHeight="1" x14ac:dyDescent="0.25">
      <c r="B656" s="768" t="s">
        <v>804</v>
      </c>
      <c r="C656" s="768"/>
      <c r="D656" s="768"/>
      <c r="E656" s="768"/>
      <c r="F656" s="768"/>
      <c r="G656" s="768"/>
      <c r="H656" s="768"/>
      <c r="I656" s="768"/>
      <c r="J656" s="768"/>
      <c r="K656" s="768"/>
      <c r="L656" s="768"/>
      <c r="M656" s="768"/>
    </row>
    <row r="657" spans="1:15" s="4" customFormat="1" ht="15" x14ac:dyDescent="0.25">
      <c r="B657" s="770"/>
      <c r="C657" s="770"/>
      <c r="D657" s="770"/>
      <c r="E657" s="770"/>
      <c r="F657" s="770"/>
      <c r="G657" s="770"/>
      <c r="H657" s="770"/>
      <c r="I657" s="770"/>
      <c r="J657" s="770"/>
      <c r="K657" s="770"/>
      <c r="L657" s="770"/>
      <c r="M657" s="770"/>
    </row>
    <row r="658" spans="1:15" s="4" customFormat="1" ht="15" x14ac:dyDescent="0.25"/>
    <row r="659" spans="1:15" s="4" customFormat="1" ht="15" x14ac:dyDescent="0.25"/>
    <row r="660" spans="1:15" s="4" customFormat="1" ht="15" x14ac:dyDescent="0.25">
      <c r="A660" s="7"/>
      <c r="B660" s="7" t="s">
        <v>60</v>
      </c>
      <c r="C660" s="7"/>
      <c r="D660" s="7"/>
      <c r="E660" s="7"/>
      <c r="F660" s="7"/>
      <c r="G660" s="7"/>
      <c r="H660" s="7"/>
      <c r="I660" s="7"/>
      <c r="J660" s="7"/>
      <c r="K660" s="7"/>
      <c r="L660" s="7"/>
      <c r="M660" s="7"/>
    </row>
    <row r="661" spans="1:15" s="4" customFormat="1" ht="15" customHeight="1" x14ac:dyDescent="0.25">
      <c r="A661" s="7"/>
      <c r="B661" s="834" t="s">
        <v>103</v>
      </c>
      <c r="C661" s="834"/>
      <c r="D661" s="834"/>
      <c r="E661" s="834"/>
      <c r="F661" s="834"/>
      <c r="G661" s="834"/>
      <c r="H661" s="834"/>
      <c r="I661" s="834"/>
      <c r="J661" s="834"/>
      <c r="K661" s="834"/>
      <c r="L661" s="834"/>
      <c r="M661" s="834"/>
    </row>
    <row r="662" spans="1:15" s="4" customFormat="1" ht="15" x14ac:dyDescent="0.25">
      <c r="A662" s="7"/>
      <c r="B662" s="834"/>
      <c r="C662" s="834"/>
      <c r="D662" s="834"/>
      <c r="E662" s="834"/>
      <c r="F662" s="834"/>
      <c r="G662" s="834"/>
      <c r="H662" s="834"/>
      <c r="I662" s="834"/>
      <c r="J662" s="834"/>
      <c r="K662" s="834"/>
      <c r="L662" s="834"/>
      <c r="M662" s="834"/>
    </row>
    <row r="663" spans="1:15" s="4" customFormat="1" ht="15" x14ac:dyDescent="0.25"/>
    <row r="664" spans="1:15" s="4" customFormat="1" ht="15" customHeight="1" x14ac:dyDescent="0.25">
      <c r="B664" s="984" t="s">
        <v>813</v>
      </c>
      <c r="C664" s="984"/>
      <c r="D664" s="984"/>
      <c r="E664" s="984"/>
      <c r="F664" s="984"/>
      <c r="G664" s="984"/>
      <c r="H664" s="985"/>
      <c r="I664" s="993">
        <v>2021</v>
      </c>
      <c r="J664" s="993">
        <v>2022</v>
      </c>
      <c r="K664" s="993">
        <v>2023</v>
      </c>
      <c r="L664" s="993" t="s">
        <v>940</v>
      </c>
      <c r="M664" s="994"/>
    </row>
    <row r="665" spans="1:15" s="4" customFormat="1" ht="15.5" thickBot="1" x14ac:dyDescent="0.3">
      <c r="B665" s="984"/>
      <c r="C665" s="984"/>
      <c r="D665" s="984"/>
      <c r="E665" s="984"/>
      <c r="F665" s="984"/>
      <c r="G665" s="984"/>
      <c r="H665" s="985"/>
      <c r="I665" s="993"/>
      <c r="J665" s="993"/>
      <c r="K665" s="993"/>
      <c r="L665" s="993"/>
      <c r="M665" s="994"/>
    </row>
    <row r="666" spans="1:15" s="4" customFormat="1" ht="15.5" thickTop="1" x14ac:dyDescent="0.25">
      <c r="B666" s="747" t="s">
        <v>449</v>
      </c>
      <c r="C666" s="924"/>
      <c r="D666" s="924"/>
      <c r="E666" s="924"/>
      <c r="F666" s="924"/>
      <c r="G666" s="924"/>
      <c r="H666" s="924"/>
      <c r="I666" s="650">
        <v>29</v>
      </c>
      <c r="J666" s="650">
        <v>32.6</v>
      </c>
      <c r="K666" s="651">
        <v>43.333333333333336</v>
      </c>
      <c r="L666" s="1060" t="s">
        <v>812</v>
      </c>
      <c r="M666" s="1061"/>
      <c r="O666" s="495"/>
    </row>
    <row r="667" spans="1:15" s="4" customFormat="1" ht="15" x14ac:dyDescent="0.25">
      <c r="B667" s="759" t="s">
        <v>450</v>
      </c>
      <c r="C667" s="978"/>
      <c r="D667" s="978"/>
      <c r="E667" s="978"/>
      <c r="F667" s="978"/>
      <c r="G667" s="978"/>
      <c r="H667" s="978"/>
      <c r="I667" s="652">
        <v>29.9</v>
      </c>
      <c r="J667" s="652">
        <v>26.7</v>
      </c>
      <c r="K667" s="653">
        <v>27.833333333333332</v>
      </c>
      <c r="L667" s="1058" t="s">
        <v>812</v>
      </c>
      <c r="M667" s="1059"/>
      <c r="O667" s="495"/>
    </row>
    <row r="668" spans="1:15" s="4" customFormat="1" ht="15" x14ac:dyDescent="0.25">
      <c r="B668" s="759" t="s">
        <v>451</v>
      </c>
      <c r="C668" s="978"/>
      <c r="D668" s="978"/>
      <c r="E668" s="978"/>
      <c r="F668" s="978"/>
      <c r="G668" s="978"/>
      <c r="H668" s="978"/>
      <c r="I668" s="652">
        <v>35</v>
      </c>
      <c r="J668" s="652">
        <v>36</v>
      </c>
      <c r="K668" s="653">
        <v>30.5</v>
      </c>
      <c r="L668" s="1058" t="s">
        <v>812</v>
      </c>
      <c r="M668" s="1059"/>
      <c r="O668" s="495"/>
    </row>
    <row r="669" spans="1:15" s="4" customFormat="1" ht="15" x14ac:dyDescent="0.25">
      <c r="B669" s="759" t="s">
        <v>452</v>
      </c>
      <c r="C669" s="978"/>
      <c r="D669" s="978"/>
      <c r="E669" s="978"/>
      <c r="F669" s="978"/>
      <c r="G669" s="978"/>
      <c r="H669" s="978"/>
      <c r="I669" s="652">
        <v>27</v>
      </c>
      <c r="J669" s="652">
        <v>28</v>
      </c>
      <c r="K669" s="653">
        <v>23.583333333333332</v>
      </c>
      <c r="L669" s="1058" t="s">
        <v>812</v>
      </c>
      <c r="M669" s="1059"/>
      <c r="O669" s="495"/>
    </row>
    <row r="670" spans="1:15" s="4" customFormat="1" ht="15" x14ac:dyDescent="0.25">
      <c r="B670" s="759" t="s">
        <v>453</v>
      </c>
      <c r="C670" s="978"/>
      <c r="D670" s="978"/>
      <c r="E670" s="978"/>
      <c r="F670" s="978"/>
      <c r="G670" s="978"/>
      <c r="H670" s="978"/>
      <c r="I670" s="652">
        <v>29</v>
      </c>
      <c r="J670" s="652">
        <v>28</v>
      </c>
      <c r="K670" s="653">
        <v>24.083333333333332</v>
      </c>
      <c r="L670" s="1058" t="s">
        <v>812</v>
      </c>
      <c r="M670" s="1059"/>
      <c r="O670" s="495"/>
    </row>
    <row r="671" spans="1:15" s="4" customFormat="1" ht="15" x14ac:dyDescent="0.25">
      <c r="B671" s="759" t="s">
        <v>454</v>
      </c>
      <c r="C671" s="978"/>
      <c r="D671" s="978"/>
      <c r="E671" s="978"/>
      <c r="F671" s="978"/>
      <c r="G671" s="978"/>
      <c r="H671" s="978"/>
      <c r="I671" s="652">
        <v>24</v>
      </c>
      <c r="J671" s="652">
        <v>25</v>
      </c>
      <c r="K671" s="653">
        <v>20.416666666666668</v>
      </c>
      <c r="L671" s="1058" t="s">
        <v>812</v>
      </c>
      <c r="M671" s="1059"/>
      <c r="O671" s="495"/>
    </row>
    <row r="672" spans="1:15" s="4" customFormat="1" ht="15" x14ac:dyDescent="0.25">
      <c r="B672" s="759" t="s">
        <v>811</v>
      </c>
      <c r="C672" s="978"/>
      <c r="D672" s="978"/>
      <c r="E672" s="978"/>
      <c r="F672" s="978"/>
      <c r="G672" s="978"/>
      <c r="H672" s="978"/>
      <c r="I672" s="652" t="s">
        <v>196</v>
      </c>
      <c r="J672" s="652" t="s">
        <v>196</v>
      </c>
      <c r="K672" s="653">
        <v>23.8</v>
      </c>
      <c r="L672" s="1058" t="s">
        <v>812</v>
      </c>
      <c r="M672" s="1059"/>
      <c r="O672" s="495"/>
    </row>
    <row r="673" spans="1:16" s="4" customFormat="1" ht="15" x14ac:dyDescent="0.25">
      <c r="B673" s="759" t="s">
        <v>455</v>
      </c>
      <c r="C673" s="978"/>
      <c r="D673" s="978"/>
      <c r="E673" s="978"/>
      <c r="F673" s="978"/>
      <c r="G673" s="978"/>
      <c r="H673" s="978"/>
      <c r="I673" s="652">
        <v>23.685833333333331</v>
      </c>
      <c r="J673" s="652">
        <v>25.485833333333332</v>
      </c>
      <c r="K673" s="653">
        <v>23.3</v>
      </c>
      <c r="L673" s="1058" t="s">
        <v>812</v>
      </c>
      <c r="M673" s="1059"/>
      <c r="O673" s="495"/>
    </row>
    <row r="674" spans="1:16" s="4" customFormat="1" ht="15" x14ac:dyDescent="0.25">
      <c r="B674" s="759" t="s">
        <v>456</v>
      </c>
      <c r="C674" s="978"/>
      <c r="D674" s="978"/>
      <c r="E674" s="978"/>
      <c r="F674" s="978"/>
      <c r="G674" s="978"/>
      <c r="H674" s="978"/>
      <c r="I674" s="652">
        <v>24.596666666666668</v>
      </c>
      <c r="J674" s="652">
        <v>25.278333333333336</v>
      </c>
      <c r="K674" s="653">
        <v>19.5</v>
      </c>
      <c r="L674" s="1058" t="s">
        <v>812</v>
      </c>
      <c r="M674" s="1059"/>
      <c r="O674" s="495"/>
    </row>
    <row r="675" spans="1:16" s="4" customFormat="1" ht="15" x14ac:dyDescent="0.25">
      <c r="B675" s="759" t="s">
        <v>457</v>
      </c>
      <c r="C675" s="978"/>
      <c r="D675" s="978"/>
      <c r="E675" s="978"/>
      <c r="F675" s="978"/>
      <c r="G675" s="978"/>
      <c r="H675" s="978"/>
      <c r="I675" s="652">
        <v>24.938333333333333</v>
      </c>
      <c r="J675" s="652">
        <v>25.034166666666668</v>
      </c>
      <c r="K675" s="653">
        <v>22.8</v>
      </c>
      <c r="L675" s="1058" t="s">
        <v>812</v>
      </c>
      <c r="M675" s="1059"/>
      <c r="O675" s="495"/>
    </row>
    <row r="676" spans="1:16" s="4" customFormat="1" ht="15" x14ac:dyDescent="0.25">
      <c r="B676" s="759" t="s">
        <v>458</v>
      </c>
      <c r="C676" s="978"/>
      <c r="D676" s="978"/>
      <c r="E676" s="978"/>
      <c r="F676" s="978"/>
      <c r="G676" s="978"/>
      <c r="H676" s="978"/>
      <c r="I676" s="652">
        <v>24.754999999999999</v>
      </c>
      <c r="J676" s="652">
        <v>27.19</v>
      </c>
      <c r="K676" s="653">
        <v>24.1</v>
      </c>
      <c r="L676" s="1058" t="s">
        <v>812</v>
      </c>
      <c r="M676" s="1059"/>
      <c r="O676" s="495"/>
    </row>
    <row r="677" spans="1:16" s="4" customFormat="1" ht="15" x14ac:dyDescent="0.25">
      <c r="B677" s="832" t="s">
        <v>496</v>
      </c>
      <c r="C677" s="925"/>
      <c r="D677" s="925"/>
      <c r="E677" s="925"/>
      <c r="F677" s="925"/>
      <c r="G677" s="925"/>
      <c r="H677" s="925"/>
      <c r="I677" s="654">
        <v>40.200000000000003</v>
      </c>
      <c r="J677" s="654">
        <v>19.7</v>
      </c>
      <c r="K677" s="655">
        <v>34.700000000000003</v>
      </c>
      <c r="L677" s="1068" t="s">
        <v>812</v>
      </c>
      <c r="M677" s="1069"/>
      <c r="O677" s="495"/>
    </row>
    <row r="678" spans="1:16" s="4" customFormat="1" ht="15" x14ac:dyDescent="0.25">
      <c r="B678" s="768" t="s">
        <v>941</v>
      </c>
      <c r="C678" s="768"/>
      <c r="D678" s="768"/>
      <c r="E678" s="768"/>
      <c r="F678" s="768"/>
      <c r="G678" s="768"/>
      <c r="H678" s="768"/>
      <c r="I678" s="768"/>
      <c r="J678" s="768"/>
      <c r="K678" s="768"/>
      <c r="L678" s="768"/>
      <c r="M678" s="768"/>
      <c r="O678" s="495"/>
    </row>
    <row r="679" spans="1:16" s="4" customFormat="1" ht="15" x14ac:dyDescent="0.25">
      <c r="B679" s="770"/>
      <c r="C679" s="770"/>
      <c r="D679" s="770"/>
      <c r="E679" s="770"/>
      <c r="F679" s="770"/>
      <c r="G679" s="770"/>
      <c r="H679" s="770"/>
      <c r="I679" s="770"/>
      <c r="J679" s="770"/>
      <c r="K679" s="770"/>
      <c r="L679" s="770"/>
      <c r="M679" s="770"/>
      <c r="O679" s="495"/>
    </row>
    <row r="680" spans="1:16" s="4" customFormat="1" ht="15" x14ac:dyDescent="0.25"/>
    <row r="681" spans="1:16" s="4" customFormat="1" ht="15" x14ac:dyDescent="0.25"/>
    <row r="682" spans="1:16" s="4" customFormat="1" ht="15" x14ac:dyDescent="0.25">
      <c r="A682" s="7"/>
      <c r="B682" s="7" t="s">
        <v>61</v>
      </c>
      <c r="C682" s="7"/>
      <c r="D682" s="7"/>
      <c r="E682" s="7"/>
      <c r="F682" s="7"/>
      <c r="G682" s="7"/>
      <c r="H682" s="7"/>
      <c r="I682" s="7"/>
      <c r="J682" s="7"/>
      <c r="K682" s="7"/>
      <c r="L682" s="7"/>
      <c r="M682" s="7"/>
    </row>
    <row r="683" spans="1:16" s="4" customFormat="1" ht="15" x14ac:dyDescent="0.25"/>
    <row r="684" spans="1:16" s="4" customFormat="1" ht="15" customHeight="1" x14ac:dyDescent="0.25">
      <c r="B684" s="984" t="s">
        <v>817</v>
      </c>
      <c r="C684" s="984"/>
      <c r="D684" s="984"/>
      <c r="E684" s="984"/>
      <c r="F684" s="984"/>
      <c r="G684" s="985"/>
      <c r="H684" s="993" t="s">
        <v>399</v>
      </c>
      <c r="I684" s="993"/>
      <c r="J684" s="993"/>
      <c r="K684" s="993" t="s">
        <v>405</v>
      </c>
      <c r="L684" s="993"/>
      <c r="M684" s="994"/>
    </row>
    <row r="685" spans="1:16" s="4" customFormat="1" ht="15.5" thickBot="1" x14ac:dyDescent="0.3">
      <c r="B685" s="986"/>
      <c r="C685" s="986"/>
      <c r="D685" s="986"/>
      <c r="E685" s="986"/>
      <c r="F685" s="986"/>
      <c r="G685" s="987"/>
      <c r="H685" s="204">
        <v>2021</v>
      </c>
      <c r="I685" s="205">
        <v>2022</v>
      </c>
      <c r="J685" s="206">
        <v>2023</v>
      </c>
      <c r="K685" s="204">
        <v>2021</v>
      </c>
      <c r="L685" s="205">
        <v>2022</v>
      </c>
      <c r="M685" s="208">
        <v>2023</v>
      </c>
    </row>
    <row r="686" spans="1:16" s="4" customFormat="1" ht="15.5" thickTop="1" x14ac:dyDescent="0.25">
      <c r="B686" s="1021" t="s">
        <v>328</v>
      </c>
      <c r="C686" s="1021"/>
      <c r="D686" s="1021"/>
      <c r="E686" s="1021"/>
      <c r="F686" s="1021"/>
      <c r="G686" s="1021"/>
      <c r="H686" s="1021"/>
      <c r="I686" s="1021"/>
      <c r="J686" s="1021"/>
      <c r="K686" s="1021"/>
      <c r="L686" s="1021"/>
      <c r="M686" s="1021"/>
    </row>
    <row r="687" spans="1:16" s="4" customFormat="1" ht="15" x14ac:dyDescent="0.25">
      <c r="B687" s="758" t="s">
        <v>459</v>
      </c>
      <c r="C687" s="758"/>
      <c r="D687" s="758"/>
      <c r="E687" s="758"/>
      <c r="F687" s="758"/>
      <c r="G687" s="759"/>
      <c r="H687" s="72">
        <v>293.3</v>
      </c>
      <c r="I687" s="73">
        <v>899.91</v>
      </c>
      <c r="J687" s="74">
        <v>258.43</v>
      </c>
      <c r="K687" s="72">
        <v>35.1</v>
      </c>
      <c r="L687" s="73">
        <v>4.5999999999999996</v>
      </c>
      <c r="M687" s="79">
        <v>10.39</v>
      </c>
      <c r="O687" s="495"/>
      <c r="P687" s="495"/>
    </row>
    <row r="688" spans="1:16" s="4" customFormat="1" ht="15" x14ac:dyDescent="0.25">
      <c r="B688" s="758" t="s">
        <v>329</v>
      </c>
      <c r="C688" s="758"/>
      <c r="D688" s="758"/>
      <c r="E688" s="758"/>
      <c r="F688" s="758"/>
      <c r="G688" s="759"/>
      <c r="H688" s="75">
        <v>1486.3</v>
      </c>
      <c r="I688" s="76">
        <v>1724.54</v>
      </c>
      <c r="J688" s="77">
        <v>1948.38</v>
      </c>
      <c r="K688" s="75">
        <v>35.200000000000003</v>
      </c>
      <c r="L688" s="76">
        <v>46.9</v>
      </c>
      <c r="M688" s="80">
        <v>36.340000000000003</v>
      </c>
      <c r="O688" s="495"/>
      <c r="P688" s="495"/>
    </row>
    <row r="689" spans="1:16" s="4" customFormat="1" ht="15" x14ac:dyDescent="0.25">
      <c r="B689" s="758" t="s">
        <v>1029</v>
      </c>
      <c r="C689" s="758"/>
      <c r="D689" s="758"/>
      <c r="E689" s="758"/>
      <c r="F689" s="758"/>
      <c r="G689" s="759"/>
      <c r="H689" s="75">
        <v>438.8</v>
      </c>
      <c r="I689" s="76">
        <v>62.22</v>
      </c>
      <c r="J689" s="77">
        <v>47.57</v>
      </c>
      <c r="K689" s="75">
        <v>0</v>
      </c>
      <c r="L689" s="76">
        <v>1.25</v>
      </c>
      <c r="M689" s="80">
        <v>0</v>
      </c>
      <c r="O689" s="495"/>
      <c r="P689" s="495"/>
    </row>
    <row r="690" spans="1:16" s="4" customFormat="1" ht="15" x14ac:dyDescent="0.25">
      <c r="B690" s="788" t="s">
        <v>332</v>
      </c>
      <c r="C690" s="788"/>
      <c r="D690" s="788"/>
      <c r="E690" s="788"/>
      <c r="F690" s="788"/>
      <c r="G690" s="789"/>
      <c r="H690" s="618">
        <v>2218.4</v>
      </c>
      <c r="I690" s="616">
        <v>2686.6699999999996</v>
      </c>
      <c r="J690" s="617">
        <v>2254.38</v>
      </c>
      <c r="K690" s="618">
        <v>70.300000000000011</v>
      </c>
      <c r="L690" s="616">
        <v>52.75</v>
      </c>
      <c r="M690" s="505">
        <v>46.730000000000004</v>
      </c>
      <c r="O690" s="495"/>
      <c r="P690" s="495"/>
    </row>
    <row r="691" spans="1:16" s="4" customFormat="1" ht="15" customHeight="1" x14ac:dyDescent="0.25">
      <c r="B691" s="1020" t="s">
        <v>333</v>
      </c>
      <c r="C691" s="1020"/>
      <c r="D691" s="1020"/>
      <c r="E691" s="1020"/>
      <c r="F691" s="1020"/>
      <c r="G691" s="1020"/>
      <c r="H691" s="1020"/>
      <c r="I691" s="1020"/>
      <c r="J691" s="1020"/>
      <c r="K691" s="1020"/>
      <c r="L691" s="1020"/>
      <c r="M691" s="1020"/>
    </row>
    <row r="692" spans="1:16" s="4" customFormat="1" ht="15" x14ac:dyDescent="0.25">
      <c r="B692" s="758" t="s">
        <v>460</v>
      </c>
      <c r="C692" s="758"/>
      <c r="D692" s="758"/>
      <c r="E692" s="758"/>
      <c r="F692" s="758"/>
      <c r="G692" s="759"/>
      <c r="H692" s="72">
        <v>0</v>
      </c>
      <c r="I692" s="73">
        <v>0</v>
      </c>
      <c r="J692" s="74">
        <v>0</v>
      </c>
      <c r="K692" s="72">
        <v>700</v>
      </c>
      <c r="L692" s="73">
        <v>0</v>
      </c>
      <c r="M692" s="79">
        <v>0</v>
      </c>
      <c r="O692" s="495"/>
      <c r="P692" s="495"/>
    </row>
    <row r="693" spans="1:16" s="4" customFormat="1" ht="15" x14ac:dyDescent="0.25">
      <c r="B693" s="758" t="s">
        <v>335</v>
      </c>
      <c r="C693" s="758"/>
      <c r="D693" s="758"/>
      <c r="E693" s="758"/>
      <c r="F693" s="758"/>
      <c r="G693" s="759"/>
      <c r="H693" s="75">
        <v>93.579499999999996</v>
      </c>
      <c r="I693" s="76">
        <v>82.2</v>
      </c>
      <c r="J693" s="77">
        <v>101.23</v>
      </c>
      <c r="K693" s="75">
        <v>0</v>
      </c>
      <c r="L693" s="76">
        <v>39.64</v>
      </c>
      <c r="M693" s="80">
        <v>0</v>
      </c>
      <c r="O693" s="495"/>
      <c r="P693" s="495"/>
    </row>
    <row r="694" spans="1:16" s="4" customFormat="1" ht="15" x14ac:dyDescent="0.25">
      <c r="B694" s="758" t="s">
        <v>330</v>
      </c>
      <c r="C694" s="758"/>
      <c r="D694" s="758"/>
      <c r="E694" s="758"/>
      <c r="F694" s="758"/>
      <c r="G694" s="759"/>
      <c r="H694" s="75">
        <v>331.99900000000008</v>
      </c>
      <c r="I694" s="76">
        <v>161.02000000000001</v>
      </c>
      <c r="J694" s="77">
        <v>49.22</v>
      </c>
      <c r="K694" s="75">
        <v>0</v>
      </c>
      <c r="L694" s="76">
        <v>0</v>
      </c>
      <c r="M694" s="80">
        <v>0</v>
      </c>
      <c r="O694" s="495"/>
      <c r="P694" s="495"/>
    </row>
    <row r="695" spans="1:16" s="4" customFormat="1" ht="15" x14ac:dyDescent="0.25">
      <c r="B695" s="758" t="s">
        <v>336</v>
      </c>
      <c r="C695" s="758"/>
      <c r="D695" s="758"/>
      <c r="E695" s="758"/>
      <c r="F695" s="758"/>
      <c r="G695" s="759"/>
      <c r="H695" s="75">
        <v>2240.02</v>
      </c>
      <c r="I695" s="76">
        <v>6746.52</v>
      </c>
      <c r="J695" s="77">
        <v>5289.54</v>
      </c>
      <c r="K695" s="75">
        <v>0</v>
      </c>
      <c r="L695" s="76">
        <v>0</v>
      </c>
      <c r="M695" s="80">
        <v>84.5</v>
      </c>
      <c r="O695" s="495"/>
      <c r="P695" s="495"/>
    </row>
    <row r="696" spans="1:16" s="4" customFormat="1" ht="15" x14ac:dyDescent="0.25">
      <c r="B696" s="758" t="s">
        <v>1029</v>
      </c>
      <c r="C696" s="758"/>
      <c r="D696" s="758"/>
      <c r="E696" s="758"/>
      <c r="F696" s="758"/>
      <c r="G696" s="759"/>
      <c r="H696" s="75">
        <v>9396.5012999999999</v>
      </c>
      <c r="I696" s="76">
        <v>5055.92</v>
      </c>
      <c r="J696" s="77">
        <v>8117.42</v>
      </c>
      <c r="K696" s="75">
        <v>143.1</v>
      </c>
      <c r="L696" s="76">
        <v>427.95</v>
      </c>
      <c r="M696" s="80">
        <v>385.86</v>
      </c>
      <c r="O696" s="495"/>
      <c r="P696" s="495"/>
    </row>
    <row r="697" spans="1:16" s="4" customFormat="1" ht="15" x14ac:dyDescent="0.25">
      <c r="B697" s="788" t="s">
        <v>337</v>
      </c>
      <c r="C697" s="788"/>
      <c r="D697" s="788"/>
      <c r="E697" s="788"/>
      <c r="F697" s="788"/>
      <c r="G697" s="789"/>
      <c r="H697" s="618">
        <v>12062.0998</v>
      </c>
      <c r="I697" s="616">
        <v>12045.66</v>
      </c>
      <c r="J697" s="617">
        <v>13557.41</v>
      </c>
      <c r="K697" s="618">
        <v>843.1</v>
      </c>
      <c r="L697" s="616">
        <v>467.59</v>
      </c>
      <c r="M697" s="505">
        <v>470.36</v>
      </c>
      <c r="O697" s="495"/>
      <c r="P697" s="495"/>
    </row>
    <row r="698" spans="1:16" s="4" customFormat="1" ht="15" customHeight="1" x14ac:dyDescent="0.25">
      <c r="B698" s="768" t="s">
        <v>1031</v>
      </c>
      <c r="C698" s="768"/>
      <c r="D698" s="768"/>
      <c r="E698" s="768"/>
      <c r="F698" s="768"/>
      <c r="G698" s="768"/>
      <c r="H698" s="768"/>
      <c r="I698" s="768"/>
      <c r="J698" s="768"/>
      <c r="K698" s="768"/>
      <c r="L698" s="768"/>
      <c r="M698" s="768"/>
    </row>
    <row r="699" spans="1:16" s="4" customFormat="1" ht="15" customHeight="1" x14ac:dyDescent="0.25">
      <c r="B699" s="769"/>
      <c r="C699" s="769"/>
      <c r="D699" s="769"/>
      <c r="E699" s="769"/>
      <c r="F699" s="769"/>
      <c r="G699" s="769"/>
      <c r="H699" s="769"/>
      <c r="I699" s="769"/>
      <c r="J699" s="769"/>
      <c r="K699" s="769"/>
      <c r="L699" s="769"/>
      <c r="M699" s="769"/>
    </row>
    <row r="700" spans="1:16" s="4" customFormat="1" ht="15" customHeight="1" x14ac:dyDescent="0.25">
      <c r="B700" s="770"/>
      <c r="C700" s="770"/>
      <c r="D700" s="770"/>
      <c r="E700" s="770"/>
      <c r="F700" s="770"/>
      <c r="G700" s="770"/>
      <c r="H700" s="770"/>
      <c r="I700" s="770"/>
      <c r="J700" s="770"/>
      <c r="K700" s="770"/>
      <c r="L700" s="770"/>
      <c r="M700" s="770"/>
    </row>
    <row r="701" spans="1:16" s="4" customFormat="1" ht="15" x14ac:dyDescent="0.25">
      <c r="B701" s="2"/>
      <c r="C701" s="2"/>
      <c r="D701" s="2"/>
      <c r="E701" s="2"/>
      <c r="F701" s="179"/>
      <c r="G701" s="179"/>
      <c r="H701" s="179"/>
      <c r="I701" s="179"/>
      <c r="J701" s="179"/>
      <c r="K701" s="179"/>
      <c r="L701" s="179"/>
      <c r="M701" s="179"/>
    </row>
    <row r="702" spans="1:16" s="4" customFormat="1" ht="15" x14ac:dyDescent="0.25"/>
    <row r="703" spans="1:16" s="4" customFormat="1" ht="15" x14ac:dyDescent="0.25">
      <c r="A703" s="7"/>
      <c r="B703" s="7" t="s">
        <v>62</v>
      </c>
      <c r="C703" s="7"/>
      <c r="D703" s="7"/>
      <c r="E703" s="7"/>
      <c r="F703" s="7"/>
      <c r="G703" s="7"/>
      <c r="H703" s="7"/>
      <c r="I703" s="7"/>
      <c r="J703" s="7"/>
      <c r="K703" s="7"/>
      <c r="L703" s="7"/>
      <c r="M703" s="7"/>
    </row>
    <row r="704" spans="1:16" s="4" customFormat="1" ht="15" x14ac:dyDescent="0.25"/>
    <row r="705" spans="2:16" s="4" customFormat="1" ht="15" customHeight="1" x14ac:dyDescent="0.25">
      <c r="B705" s="984" t="s">
        <v>818</v>
      </c>
      <c r="C705" s="984"/>
      <c r="D705" s="984"/>
      <c r="E705" s="984"/>
      <c r="F705" s="984"/>
      <c r="G705" s="985"/>
      <c r="H705" s="993" t="s">
        <v>399</v>
      </c>
      <c r="I705" s="993"/>
      <c r="J705" s="993"/>
      <c r="K705" s="993" t="s">
        <v>405</v>
      </c>
      <c r="L705" s="993"/>
      <c r="M705" s="994"/>
    </row>
    <row r="706" spans="2:16" s="4" customFormat="1" ht="15.5" thickBot="1" x14ac:dyDescent="0.3">
      <c r="B706" s="986"/>
      <c r="C706" s="986"/>
      <c r="D706" s="986"/>
      <c r="E706" s="986"/>
      <c r="F706" s="986"/>
      <c r="G706" s="987"/>
      <c r="H706" s="204">
        <v>2021</v>
      </c>
      <c r="I706" s="205">
        <v>2022</v>
      </c>
      <c r="J706" s="206">
        <v>2023</v>
      </c>
      <c r="K706" s="204">
        <v>2021</v>
      </c>
      <c r="L706" s="205">
        <v>2022</v>
      </c>
      <c r="M706" s="208">
        <v>2023</v>
      </c>
    </row>
    <row r="707" spans="2:16" s="4" customFormat="1" ht="15.5" thickTop="1" x14ac:dyDescent="0.25">
      <c r="B707" s="1021" t="s">
        <v>328</v>
      </c>
      <c r="C707" s="1021"/>
      <c r="D707" s="1021"/>
      <c r="E707" s="1021"/>
      <c r="F707" s="1021"/>
      <c r="G707" s="1021"/>
      <c r="H707" s="1021"/>
      <c r="I707" s="1021"/>
      <c r="J707" s="1021"/>
      <c r="K707" s="1021"/>
      <c r="L707" s="1021"/>
      <c r="M707" s="1021"/>
    </row>
    <row r="708" spans="2:16" s="4" customFormat="1" ht="15" x14ac:dyDescent="0.25">
      <c r="B708" s="758" t="s">
        <v>338</v>
      </c>
      <c r="C708" s="758"/>
      <c r="D708" s="758"/>
      <c r="E708" s="758"/>
      <c r="F708" s="758"/>
      <c r="G708" s="759"/>
      <c r="H708" s="72">
        <v>1099.5720000000001</v>
      </c>
      <c r="I708" s="73">
        <v>1490.79</v>
      </c>
      <c r="J708" s="74">
        <v>1185.9690000000001</v>
      </c>
      <c r="K708" s="72">
        <v>70.3</v>
      </c>
      <c r="L708" s="73">
        <v>52.7</v>
      </c>
      <c r="M708" s="79">
        <v>25.93</v>
      </c>
      <c r="O708" s="495"/>
      <c r="P708" s="495"/>
    </row>
    <row r="709" spans="2:16" s="4" customFormat="1" ht="15" x14ac:dyDescent="0.25">
      <c r="B709" s="758" t="s">
        <v>339</v>
      </c>
      <c r="C709" s="758"/>
      <c r="D709" s="758"/>
      <c r="E709" s="758"/>
      <c r="F709" s="758"/>
      <c r="G709" s="759"/>
      <c r="H709" s="75">
        <v>40.5</v>
      </c>
      <c r="I709" s="76">
        <v>16.059999999999999</v>
      </c>
      <c r="J709" s="77">
        <v>2.3919999999999999</v>
      </c>
      <c r="K709" s="75">
        <v>0</v>
      </c>
      <c r="L709" s="76">
        <v>0</v>
      </c>
      <c r="M709" s="80">
        <v>0</v>
      </c>
      <c r="O709" s="495"/>
      <c r="P709" s="495"/>
    </row>
    <row r="710" spans="2:16" s="4" customFormat="1" ht="15" x14ac:dyDescent="0.25">
      <c r="B710" s="758" t="s">
        <v>340</v>
      </c>
      <c r="C710" s="758"/>
      <c r="D710" s="758"/>
      <c r="E710" s="758"/>
      <c r="F710" s="758"/>
      <c r="G710" s="759"/>
      <c r="H710" s="75">
        <v>894</v>
      </c>
      <c r="I710" s="76">
        <v>1085.01</v>
      </c>
      <c r="J710" s="77">
        <v>1131.1600000000001</v>
      </c>
      <c r="K710" s="75">
        <v>0</v>
      </c>
      <c r="L710" s="76">
        <v>0</v>
      </c>
      <c r="M710" s="80">
        <v>20.8</v>
      </c>
      <c r="O710" s="495"/>
      <c r="P710" s="495"/>
    </row>
    <row r="711" spans="2:16" s="4" customFormat="1" ht="15" x14ac:dyDescent="0.25">
      <c r="B711" s="788" t="s">
        <v>341</v>
      </c>
      <c r="C711" s="788"/>
      <c r="D711" s="788"/>
      <c r="E711" s="788"/>
      <c r="F711" s="788"/>
      <c r="G711" s="789"/>
      <c r="H711" s="618">
        <v>2034.0720000000001</v>
      </c>
      <c r="I711" s="616">
        <v>2591.8599999999997</v>
      </c>
      <c r="J711" s="617">
        <v>2319.5210000000002</v>
      </c>
      <c r="K711" s="618">
        <v>70.3</v>
      </c>
      <c r="L711" s="616">
        <v>52.7</v>
      </c>
      <c r="M711" s="505">
        <v>46.730000000000004</v>
      </c>
      <c r="O711" s="495"/>
      <c r="P711" s="495"/>
    </row>
    <row r="712" spans="2:16" s="4" customFormat="1" ht="15" customHeight="1" x14ac:dyDescent="0.25">
      <c r="B712" s="1020" t="s">
        <v>333</v>
      </c>
      <c r="C712" s="1020"/>
      <c r="D712" s="1020"/>
      <c r="E712" s="1020"/>
      <c r="F712" s="1020"/>
      <c r="G712" s="1020"/>
      <c r="H712" s="1020"/>
      <c r="I712" s="1020"/>
      <c r="J712" s="1020"/>
      <c r="K712" s="1020"/>
      <c r="L712" s="1020"/>
      <c r="M712" s="1020"/>
    </row>
    <row r="713" spans="2:16" s="4" customFormat="1" ht="15" x14ac:dyDescent="0.25">
      <c r="B713" s="758" t="s">
        <v>338</v>
      </c>
      <c r="C713" s="758"/>
      <c r="D713" s="758"/>
      <c r="E713" s="758"/>
      <c r="F713" s="758"/>
      <c r="G713" s="759"/>
      <c r="H713" s="72">
        <v>469.4</v>
      </c>
      <c r="I713" s="73">
        <v>0</v>
      </c>
      <c r="J713" s="74">
        <v>0</v>
      </c>
      <c r="K713" s="72">
        <v>0</v>
      </c>
      <c r="L713" s="73">
        <v>0</v>
      </c>
      <c r="M713" s="79">
        <v>0</v>
      </c>
      <c r="O713" s="495"/>
      <c r="P713" s="495"/>
    </row>
    <row r="714" spans="2:16" s="4" customFormat="1" ht="15" x14ac:dyDescent="0.25">
      <c r="B714" s="758" t="s">
        <v>339</v>
      </c>
      <c r="C714" s="758"/>
      <c r="D714" s="758"/>
      <c r="E714" s="758"/>
      <c r="F714" s="758"/>
      <c r="G714" s="759"/>
      <c r="H714" s="75">
        <v>6283.1</v>
      </c>
      <c r="I714" s="76">
        <v>2144.9299000000001</v>
      </c>
      <c r="J714" s="77">
        <v>3157.91</v>
      </c>
      <c r="K714" s="75">
        <v>702.9</v>
      </c>
      <c r="L714" s="76">
        <v>0</v>
      </c>
      <c r="M714" s="80">
        <v>0</v>
      </c>
      <c r="O714" s="495"/>
      <c r="P714" s="495"/>
    </row>
    <row r="715" spans="2:16" s="4" customFormat="1" ht="15" x14ac:dyDescent="0.25">
      <c r="B715" s="758" t="s">
        <v>342</v>
      </c>
      <c r="C715" s="758"/>
      <c r="D715" s="758"/>
      <c r="E715" s="758"/>
      <c r="F715" s="758"/>
      <c r="G715" s="759"/>
      <c r="H715" s="450">
        <v>0</v>
      </c>
      <c r="I715" s="451">
        <v>6989.869999999999</v>
      </c>
      <c r="J715" s="452">
        <v>7030.27</v>
      </c>
      <c r="K715" s="450">
        <v>0</v>
      </c>
      <c r="L715" s="451">
        <v>0</v>
      </c>
      <c r="M715" s="214">
        <v>84.5</v>
      </c>
      <c r="O715" s="495"/>
      <c r="P715" s="495"/>
    </row>
    <row r="716" spans="2:16" s="4" customFormat="1" ht="15" x14ac:dyDescent="0.25">
      <c r="B716" s="788" t="s">
        <v>344</v>
      </c>
      <c r="C716" s="788"/>
      <c r="D716" s="788"/>
      <c r="E716" s="788"/>
      <c r="F716" s="788"/>
      <c r="G716" s="789"/>
      <c r="H716" s="618">
        <v>6752.5</v>
      </c>
      <c r="I716" s="616">
        <v>9134.7998999999982</v>
      </c>
      <c r="J716" s="617">
        <v>10188.18</v>
      </c>
      <c r="K716" s="618">
        <v>702.9</v>
      </c>
      <c r="L716" s="616">
        <v>0</v>
      </c>
      <c r="M716" s="505">
        <v>84.5</v>
      </c>
      <c r="O716" s="495"/>
      <c r="P716" s="495"/>
    </row>
    <row r="717" spans="2:16" s="4" customFormat="1" ht="15" customHeight="1" x14ac:dyDescent="0.25">
      <c r="B717" s="768" t="s">
        <v>1028</v>
      </c>
      <c r="C717" s="768"/>
      <c r="D717" s="768"/>
      <c r="E717" s="768"/>
      <c r="F717" s="768"/>
      <c r="G717" s="768"/>
      <c r="H717" s="768"/>
      <c r="I717" s="768"/>
      <c r="J717" s="768"/>
      <c r="K717" s="768"/>
      <c r="L717" s="768"/>
      <c r="M717" s="768"/>
    </row>
    <row r="718" spans="2:16" s="4" customFormat="1" ht="15" customHeight="1" x14ac:dyDescent="0.25">
      <c r="B718" s="769"/>
      <c r="C718" s="769"/>
      <c r="D718" s="769"/>
      <c r="E718" s="769"/>
      <c r="F718" s="769"/>
      <c r="G718" s="769"/>
      <c r="H718" s="769"/>
      <c r="I718" s="769"/>
      <c r="J718" s="769"/>
      <c r="K718" s="769"/>
      <c r="L718" s="769"/>
      <c r="M718" s="769"/>
    </row>
    <row r="719" spans="2:16" s="4" customFormat="1" ht="15" customHeight="1" x14ac:dyDescent="0.25">
      <c r="B719" s="770"/>
      <c r="C719" s="770"/>
      <c r="D719" s="770"/>
      <c r="E719" s="770"/>
      <c r="F719" s="770"/>
      <c r="G719" s="770"/>
      <c r="H719" s="770"/>
      <c r="I719" s="770"/>
      <c r="J719" s="770"/>
      <c r="K719" s="770"/>
      <c r="L719" s="770"/>
      <c r="M719" s="770"/>
    </row>
    <row r="720" spans="2:16" s="4" customFormat="1" ht="15" x14ac:dyDescent="0.25"/>
    <row r="721" spans="1:16" s="4" customFormat="1" ht="15" x14ac:dyDescent="0.25"/>
    <row r="722" spans="1:16" s="4" customFormat="1" ht="15" x14ac:dyDescent="0.25">
      <c r="A722" s="7"/>
      <c r="B722" s="7" t="s">
        <v>63</v>
      </c>
      <c r="C722" s="7"/>
      <c r="D722" s="7"/>
      <c r="E722" s="7"/>
      <c r="F722" s="7"/>
      <c r="G722" s="7"/>
      <c r="H722" s="7"/>
      <c r="I722" s="7"/>
      <c r="J722" s="7"/>
      <c r="K722" s="7"/>
      <c r="L722" s="7"/>
      <c r="M722" s="7"/>
    </row>
    <row r="723" spans="1:16" s="4" customFormat="1" ht="15" x14ac:dyDescent="0.25"/>
    <row r="724" spans="1:16" s="4" customFormat="1" ht="15" customHeight="1" x14ac:dyDescent="0.25">
      <c r="B724" s="984" t="s">
        <v>1089</v>
      </c>
      <c r="C724" s="984"/>
      <c r="D724" s="984"/>
      <c r="E724" s="984"/>
      <c r="F724" s="984"/>
      <c r="G724" s="985"/>
      <c r="H724" s="993" t="s">
        <v>399</v>
      </c>
      <c r="I724" s="993"/>
      <c r="J724" s="993"/>
      <c r="K724" s="993" t="s">
        <v>435</v>
      </c>
      <c r="L724" s="993"/>
      <c r="M724" s="994"/>
    </row>
    <row r="725" spans="1:16" s="4" customFormat="1" ht="15.5" thickBot="1" x14ac:dyDescent="0.3">
      <c r="B725" s="986"/>
      <c r="C725" s="986"/>
      <c r="D725" s="986"/>
      <c r="E725" s="986"/>
      <c r="F725" s="986"/>
      <c r="G725" s="987"/>
      <c r="H725" s="204">
        <v>2021</v>
      </c>
      <c r="I725" s="205">
        <v>2022</v>
      </c>
      <c r="J725" s="206">
        <v>2023</v>
      </c>
      <c r="K725" s="204">
        <v>2021</v>
      </c>
      <c r="L725" s="205">
        <v>2022</v>
      </c>
      <c r="M725" s="208">
        <v>2023</v>
      </c>
    </row>
    <row r="726" spans="1:16" s="4" customFormat="1" ht="15.5" thickTop="1" x14ac:dyDescent="0.25">
      <c r="B726" s="1021" t="s">
        <v>328</v>
      </c>
      <c r="C726" s="1021"/>
      <c r="D726" s="1021"/>
      <c r="E726" s="1021"/>
      <c r="F726" s="1021"/>
      <c r="G726" s="1021"/>
      <c r="H726" s="1021"/>
      <c r="I726" s="1021"/>
      <c r="J726" s="1021"/>
      <c r="K726" s="1021"/>
      <c r="L726" s="1021"/>
      <c r="M726" s="1021"/>
    </row>
    <row r="727" spans="1:16" s="4" customFormat="1" ht="15" x14ac:dyDescent="0.25">
      <c r="B727" s="758" t="s">
        <v>345</v>
      </c>
      <c r="C727" s="758"/>
      <c r="D727" s="758"/>
      <c r="E727" s="758"/>
      <c r="F727" s="758"/>
      <c r="G727" s="759"/>
      <c r="H727" s="72">
        <v>0</v>
      </c>
      <c r="I727" s="73">
        <v>27.8</v>
      </c>
      <c r="J727" s="74">
        <v>0</v>
      </c>
      <c r="K727" s="72">
        <v>0</v>
      </c>
      <c r="L727" s="73">
        <v>0</v>
      </c>
      <c r="M727" s="79">
        <v>0</v>
      </c>
      <c r="O727" s="495"/>
    </row>
    <row r="728" spans="1:16" s="4" customFormat="1" ht="15" x14ac:dyDescent="0.25">
      <c r="B728" s="758" t="s">
        <v>346</v>
      </c>
      <c r="C728" s="758"/>
      <c r="D728" s="758"/>
      <c r="E728" s="758"/>
      <c r="F728" s="758"/>
      <c r="G728" s="759"/>
      <c r="H728" s="75">
        <v>0.05</v>
      </c>
      <c r="I728" s="76">
        <v>2.5700000000000001E-2</v>
      </c>
      <c r="J728" s="77">
        <v>0</v>
      </c>
      <c r="K728" s="75">
        <v>0</v>
      </c>
      <c r="L728" s="76">
        <v>0</v>
      </c>
      <c r="M728" s="80">
        <v>0</v>
      </c>
    </row>
    <row r="729" spans="1:16" s="4" customFormat="1" ht="15" x14ac:dyDescent="0.25">
      <c r="B729" s="758" t="s">
        <v>347</v>
      </c>
      <c r="C729" s="758"/>
      <c r="D729" s="758"/>
      <c r="E729" s="758"/>
      <c r="F729" s="758"/>
      <c r="G729" s="759"/>
      <c r="H729" s="75">
        <v>184.04</v>
      </c>
      <c r="I729" s="76">
        <v>87.66</v>
      </c>
      <c r="J729" s="77">
        <v>38.36</v>
      </c>
      <c r="K729" s="75">
        <v>0</v>
      </c>
      <c r="L729" s="76">
        <v>0</v>
      </c>
      <c r="M729" s="80">
        <v>0</v>
      </c>
      <c r="O729" s="495"/>
    </row>
    <row r="730" spans="1:16" s="4" customFormat="1" ht="15" x14ac:dyDescent="0.25">
      <c r="B730" s="758" t="s">
        <v>331</v>
      </c>
      <c r="C730" s="758"/>
      <c r="D730" s="758"/>
      <c r="E730" s="758"/>
      <c r="F730" s="758"/>
      <c r="G730" s="759"/>
      <c r="H730" s="75">
        <v>0.2</v>
      </c>
      <c r="I730" s="76">
        <v>0</v>
      </c>
      <c r="J730" s="77">
        <v>0.02</v>
      </c>
      <c r="K730" s="75">
        <v>0</v>
      </c>
      <c r="L730" s="76">
        <v>0</v>
      </c>
      <c r="M730" s="80">
        <v>0</v>
      </c>
    </row>
    <row r="731" spans="1:16" s="4" customFormat="1" ht="15" x14ac:dyDescent="0.25">
      <c r="B731" s="788" t="s">
        <v>349</v>
      </c>
      <c r="C731" s="788"/>
      <c r="D731" s="788"/>
      <c r="E731" s="788"/>
      <c r="F731" s="788"/>
      <c r="G731" s="789"/>
      <c r="H731" s="618">
        <v>184.29</v>
      </c>
      <c r="I731" s="616">
        <v>115.48569999999999</v>
      </c>
      <c r="J731" s="617">
        <v>38.380000000000003</v>
      </c>
      <c r="K731" s="618">
        <v>0</v>
      </c>
      <c r="L731" s="616">
        <v>0</v>
      </c>
      <c r="M731" s="505">
        <v>0</v>
      </c>
      <c r="O731" s="495"/>
    </row>
    <row r="732" spans="1:16" s="4" customFormat="1" ht="15" customHeight="1" x14ac:dyDescent="0.25">
      <c r="B732" s="1020" t="s">
        <v>333</v>
      </c>
      <c r="C732" s="1020"/>
      <c r="D732" s="1020"/>
      <c r="E732" s="1020"/>
      <c r="F732" s="1020"/>
      <c r="G732" s="1020"/>
      <c r="H732" s="1020"/>
      <c r="I732" s="1020"/>
      <c r="J732" s="1020"/>
      <c r="K732" s="1020"/>
      <c r="L732" s="1020"/>
      <c r="M732" s="1020"/>
    </row>
    <row r="733" spans="1:16" s="4" customFormat="1" ht="15" x14ac:dyDescent="0.25">
      <c r="B733" s="758" t="s">
        <v>348</v>
      </c>
      <c r="C733" s="758"/>
      <c r="D733" s="758"/>
      <c r="E733" s="758"/>
      <c r="F733" s="758"/>
      <c r="G733" s="759"/>
      <c r="H733" s="72">
        <v>3990.5</v>
      </c>
      <c r="I733" s="73">
        <v>2220.0300000000002</v>
      </c>
      <c r="J733" s="74">
        <v>3237.38</v>
      </c>
      <c r="K733" s="72">
        <v>81.2</v>
      </c>
      <c r="L733" s="73">
        <v>440.29</v>
      </c>
      <c r="M733" s="79">
        <v>339.74</v>
      </c>
      <c r="O733" s="495"/>
      <c r="P733" s="495"/>
    </row>
    <row r="734" spans="1:16" s="4" customFormat="1" ht="15" x14ac:dyDescent="0.25">
      <c r="B734" s="758" t="s">
        <v>347</v>
      </c>
      <c r="C734" s="758"/>
      <c r="D734" s="758"/>
      <c r="E734" s="758"/>
      <c r="F734" s="758"/>
      <c r="G734" s="759"/>
      <c r="H734" s="75">
        <v>1678.8</v>
      </c>
      <c r="I734" s="76">
        <v>1545.44</v>
      </c>
      <c r="J734" s="77">
        <v>1907.21</v>
      </c>
      <c r="K734" s="75">
        <v>37.799999999999997</v>
      </c>
      <c r="L734" s="76">
        <v>27.3</v>
      </c>
      <c r="M734" s="80">
        <v>46.12</v>
      </c>
      <c r="O734" s="495"/>
      <c r="P734" s="495"/>
    </row>
    <row r="735" spans="1:16" s="4" customFormat="1" ht="15" x14ac:dyDescent="0.25">
      <c r="B735" s="758" t="s">
        <v>331</v>
      </c>
      <c r="C735" s="758"/>
      <c r="D735" s="758"/>
      <c r="E735" s="758"/>
      <c r="F735" s="758"/>
      <c r="G735" s="759"/>
      <c r="H735" s="75">
        <v>24.3</v>
      </c>
      <c r="I735" s="76">
        <v>0</v>
      </c>
      <c r="J735" s="77">
        <v>0</v>
      </c>
      <c r="K735" s="75">
        <v>0</v>
      </c>
      <c r="L735" s="76">
        <v>0</v>
      </c>
      <c r="M735" s="80">
        <v>0</v>
      </c>
      <c r="O735" s="495"/>
      <c r="P735" s="495"/>
    </row>
    <row r="736" spans="1:16" s="4" customFormat="1" ht="15" x14ac:dyDescent="0.25">
      <c r="B736" s="788" t="s">
        <v>350</v>
      </c>
      <c r="C736" s="788"/>
      <c r="D736" s="788"/>
      <c r="E736" s="788"/>
      <c r="F736" s="788"/>
      <c r="G736" s="789"/>
      <c r="H736" s="618">
        <v>5693.6</v>
      </c>
      <c r="I736" s="616">
        <v>3765.4700000000003</v>
      </c>
      <c r="J736" s="617">
        <v>5144.59</v>
      </c>
      <c r="K736" s="618">
        <v>119</v>
      </c>
      <c r="L736" s="616">
        <v>467.59000000000003</v>
      </c>
      <c r="M736" s="505">
        <v>385.86</v>
      </c>
      <c r="O736" s="495"/>
      <c r="P736" s="495"/>
    </row>
    <row r="737" spans="1:13" s="4" customFormat="1" ht="15" customHeight="1" x14ac:dyDescent="0.25">
      <c r="B737" s="768" t="s">
        <v>947</v>
      </c>
      <c r="C737" s="768"/>
      <c r="D737" s="768"/>
      <c r="E737" s="768"/>
      <c r="F737" s="768"/>
      <c r="G737" s="768"/>
      <c r="H737" s="768"/>
      <c r="I737" s="768"/>
      <c r="J737" s="768"/>
      <c r="K737" s="768"/>
      <c r="L737" s="768"/>
      <c r="M737" s="768"/>
    </row>
    <row r="738" spans="1:13" s="4" customFormat="1" ht="15" x14ac:dyDescent="0.25">
      <c r="B738" s="769"/>
      <c r="C738" s="769"/>
      <c r="D738" s="769"/>
      <c r="E738" s="769"/>
      <c r="F738" s="769"/>
      <c r="G738" s="769"/>
      <c r="H738" s="769"/>
      <c r="I738" s="769"/>
      <c r="J738" s="769"/>
      <c r="K738" s="769"/>
      <c r="L738" s="769"/>
      <c r="M738" s="769"/>
    </row>
    <row r="739" spans="1:13" s="4" customFormat="1" ht="15" x14ac:dyDescent="0.25">
      <c r="B739" s="770"/>
      <c r="C739" s="770"/>
      <c r="D739" s="770"/>
      <c r="E739" s="770"/>
      <c r="F739" s="770"/>
      <c r="G739" s="770"/>
      <c r="H739" s="770"/>
      <c r="I739" s="770"/>
      <c r="J739" s="770"/>
      <c r="K739" s="770"/>
      <c r="L739" s="770"/>
      <c r="M739" s="770"/>
    </row>
    <row r="742" spans="1:13" s="4" customFormat="1" ht="15" x14ac:dyDescent="0.25">
      <c r="A742" s="7"/>
      <c r="B742" s="7" t="s">
        <v>69</v>
      </c>
      <c r="C742" s="7"/>
      <c r="D742" s="7"/>
      <c r="E742" s="7"/>
      <c r="F742" s="7"/>
      <c r="G742" s="7"/>
      <c r="H742" s="7"/>
      <c r="I742" s="7"/>
      <c r="J742" s="7"/>
      <c r="K742" s="7"/>
      <c r="L742" s="7"/>
      <c r="M742" s="7"/>
    </row>
    <row r="743" spans="1:13" s="4" customFormat="1" ht="15" x14ac:dyDescent="0.25">
      <c r="A743" s="7"/>
      <c r="B743" s="7" t="s">
        <v>70</v>
      </c>
      <c r="C743" s="7"/>
      <c r="D743" s="7"/>
      <c r="E743" s="7"/>
      <c r="F743" s="7"/>
      <c r="G743" s="7"/>
      <c r="H743" s="7"/>
      <c r="I743" s="7"/>
      <c r="J743" s="7"/>
      <c r="K743" s="7"/>
      <c r="L743" s="7"/>
      <c r="M743" s="7"/>
    </row>
    <row r="744" spans="1:13" s="4" customFormat="1" ht="15" x14ac:dyDescent="0.25">
      <c r="A744" s="7"/>
      <c r="B744" s="7" t="s">
        <v>71</v>
      </c>
      <c r="C744" s="7"/>
      <c r="D744" s="7"/>
      <c r="E744" s="7"/>
      <c r="F744" s="7"/>
      <c r="G744" s="7"/>
      <c r="H744" s="7"/>
      <c r="I744" s="7"/>
      <c r="J744" s="7"/>
      <c r="K744" s="7"/>
      <c r="L744" s="7"/>
      <c r="M744" s="7"/>
    </row>
    <row r="745" spans="1:13" s="4" customFormat="1" ht="15" x14ac:dyDescent="0.25"/>
    <row r="746" spans="1:13" s="4" customFormat="1" ht="15" customHeight="1" x14ac:dyDescent="0.25">
      <c r="B746" s="984" t="s">
        <v>820</v>
      </c>
      <c r="C746" s="984"/>
      <c r="D746" s="984"/>
      <c r="E746" s="984"/>
      <c r="F746" s="984"/>
      <c r="G746" s="985"/>
      <c r="H746" s="993" t="s">
        <v>399</v>
      </c>
      <c r="I746" s="993"/>
      <c r="J746" s="993"/>
      <c r="K746" s="993" t="s">
        <v>405</v>
      </c>
      <c r="L746" s="993"/>
      <c r="M746" s="994"/>
    </row>
    <row r="747" spans="1:13" s="4" customFormat="1" ht="15.5" thickBot="1" x14ac:dyDescent="0.3">
      <c r="B747" s="984"/>
      <c r="C747" s="984"/>
      <c r="D747" s="984"/>
      <c r="E747" s="984"/>
      <c r="F747" s="984"/>
      <c r="G747" s="985"/>
      <c r="H747" s="204">
        <v>2021</v>
      </c>
      <c r="I747" s="205">
        <v>2022</v>
      </c>
      <c r="J747" s="206">
        <v>2023</v>
      </c>
      <c r="K747" s="204">
        <v>2021</v>
      </c>
      <c r="L747" s="205">
        <v>2022</v>
      </c>
      <c r="M747" s="208">
        <v>2023</v>
      </c>
    </row>
    <row r="748" spans="1:13" s="4" customFormat="1" ht="15.5" thickTop="1" x14ac:dyDescent="0.25">
      <c r="B748" s="746" t="s">
        <v>461</v>
      </c>
      <c r="C748" s="746"/>
      <c r="D748" s="746"/>
      <c r="E748" s="746"/>
      <c r="F748" s="746"/>
      <c r="G748" s="747"/>
      <c r="H748" s="25">
        <v>14281</v>
      </c>
      <c r="I748" s="149">
        <f>I690+I697</f>
        <v>14732.33</v>
      </c>
      <c r="J748" s="136">
        <f>J690+J697</f>
        <v>15811.79</v>
      </c>
      <c r="K748" s="25">
        <f>K690+K697</f>
        <v>913.40000000000009</v>
      </c>
      <c r="L748" s="149">
        <f>L690+L697</f>
        <v>520.33999999999992</v>
      </c>
      <c r="M748" s="137">
        <f>M690+M697</f>
        <v>517.09</v>
      </c>
    </row>
    <row r="749" spans="1:13" s="4" customFormat="1" ht="15" x14ac:dyDescent="0.25">
      <c r="B749" s="758" t="s">
        <v>332</v>
      </c>
      <c r="C749" s="758"/>
      <c r="D749" s="758"/>
      <c r="E749" s="758"/>
      <c r="F749" s="758"/>
      <c r="G749" s="759"/>
      <c r="H749" s="20">
        <f t="shared" ref="H749:M749" si="17">H690</f>
        <v>2218.4</v>
      </c>
      <c r="I749" s="11">
        <f t="shared" si="17"/>
        <v>2686.6699999999996</v>
      </c>
      <c r="J749" s="37">
        <f t="shared" si="17"/>
        <v>2254.38</v>
      </c>
      <c r="K749" s="20">
        <f t="shared" si="17"/>
        <v>70.300000000000011</v>
      </c>
      <c r="L749" s="11">
        <f t="shared" si="17"/>
        <v>52.75</v>
      </c>
      <c r="M749" s="38">
        <f t="shared" si="17"/>
        <v>46.730000000000004</v>
      </c>
    </row>
    <row r="750" spans="1:13" s="4" customFormat="1" ht="15" x14ac:dyDescent="0.25">
      <c r="B750" s="831" t="s">
        <v>462</v>
      </c>
      <c r="C750" s="831"/>
      <c r="D750" s="831"/>
      <c r="E750" s="831"/>
      <c r="F750" s="831"/>
      <c r="G750" s="832"/>
      <c r="H750" s="262">
        <f t="shared" ref="H750:M750" si="18">H711</f>
        <v>2034.0720000000001</v>
      </c>
      <c r="I750" s="263">
        <f t="shared" si="18"/>
        <v>2591.8599999999997</v>
      </c>
      <c r="J750" s="264">
        <f t="shared" si="18"/>
        <v>2319.5210000000002</v>
      </c>
      <c r="K750" s="262">
        <f t="shared" si="18"/>
        <v>70.3</v>
      </c>
      <c r="L750" s="263">
        <f t="shared" si="18"/>
        <v>52.7</v>
      </c>
      <c r="M750" s="265">
        <f t="shared" si="18"/>
        <v>46.730000000000004</v>
      </c>
    </row>
    <row r="751" spans="1:13" s="4" customFormat="1" ht="15" customHeight="1" x14ac:dyDescent="0.25">
      <c r="B751" s="768" t="s">
        <v>819</v>
      </c>
      <c r="C751" s="768"/>
      <c r="D751" s="768"/>
      <c r="E751" s="768"/>
      <c r="F751" s="768"/>
      <c r="G751" s="768"/>
      <c r="H751" s="768"/>
      <c r="I751" s="768"/>
      <c r="J751" s="768"/>
      <c r="K751" s="768"/>
      <c r="L751" s="768"/>
      <c r="M751" s="768"/>
    </row>
    <row r="752" spans="1:13" s="4" customFormat="1" ht="15" customHeight="1" x14ac:dyDescent="0.25">
      <c r="B752" s="770"/>
      <c r="C752" s="770"/>
      <c r="D752" s="770"/>
      <c r="E752" s="770"/>
      <c r="F752" s="770"/>
      <c r="G752" s="770"/>
      <c r="H752" s="770"/>
      <c r="I752" s="770"/>
      <c r="J752" s="770"/>
      <c r="K752" s="770"/>
      <c r="L752" s="770"/>
      <c r="M752" s="770"/>
    </row>
    <row r="753" spans="1:13" s="4" customFormat="1" ht="15" x14ac:dyDescent="0.25"/>
    <row r="754" spans="1:13" s="4" customFormat="1" ht="15" x14ac:dyDescent="0.25"/>
    <row r="755" spans="1:13" s="4" customFormat="1" ht="15" x14ac:dyDescent="0.25">
      <c r="A755" s="7"/>
      <c r="B755" s="7" t="s">
        <v>72</v>
      </c>
      <c r="C755" s="7"/>
      <c r="D755" s="7"/>
      <c r="E755" s="7"/>
      <c r="F755" s="7"/>
      <c r="G755" s="7"/>
      <c r="H755" s="7"/>
      <c r="I755" s="7"/>
      <c r="J755" s="7"/>
      <c r="K755" s="7"/>
      <c r="L755" s="7"/>
      <c r="M755" s="7"/>
    </row>
    <row r="756" spans="1:13" s="4" customFormat="1" ht="15" x14ac:dyDescent="0.25"/>
    <row r="757" spans="1:13" s="4" customFormat="1" ht="15" customHeight="1" x14ac:dyDescent="0.25">
      <c r="B757" s="735" t="s">
        <v>494</v>
      </c>
      <c r="C757" s="735"/>
      <c r="D757" s="735"/>
      <c r="E757" s="735"/>
      <c r="F757" s="735"/>
      <c r="G757" s="735"/>
      <c r="H757" s="735"/>
      <c r="I757" s="735"/>
      <c r="J757" s="735"/>
      <c r="K757" s="735"/>
      <c r="L757" s="735"/>
      <c r="M757" s="735"/>
    </row>
    <row r="758" spans="1:13" s="4" customFormat="1" ht="15" x14ac:dyDescent="0.25">
      <c r="B758" s="735"/>
      <c r="C758" s="735"/>
      <c r="D758" s="735"/>
      <c r="E758" s="735"/>
      <c r="F758" s="735"/>
      <c r="G758" s="735"/>
      <c r="H758" s="735"/>
      <c r="I758" s="735"/>
      <c r="J758" s="735"/>
      <c r="K758" s="735"/>
      <c r="L758" s="735"/>
      <c r="M758" s="735"/>
    </row>
    <row r="759" spans="1:13" s="4" customFormat="1" ht="15" x14ac:dyDescent="0.25"/>
    <row r="760" spans="1:13" s="4" customFormat="1" ht="15" x14ac:dyDescent="0.25"/>
    <row r="761" spans="1:13" s="4" customFormat="1" ht="15" x14ac:dyDescent="0.25"/>
    <row r="762" spans="1:13" s="4" customFormat="1" ht="15" x14ac:dyDescent="0.25"/>
    <row r="763" spans="1:13" s="154" customFormat="1" ht="24.5" x14ac:dyDescent="0.25">
      <c r="B763" s="198" t="s">
        <v>463</v>
      </c>
    </row>
    <row r="764" spans="1:13" s="4" customFormat="1" ht="15" x14ac:dyDescent="0.25"/>
    <row r="765" spans="1:13" s="4" customFormat="1" ht="15" x14ac:dyDescent="0.25"/>
    <row r="766" spans="1:13" s="4" customFormat="1" ht="15" customHeight="1" x14ac:dyDescent="0.25">
      <c r="A766" s="7"/>
      <c r="B766" s="7" t="s">
        <v>77</v>
      </c>
      <c r="C766" s="281"/>
      <c r="D766" s="281"/>
      <c r="E766" s="281"/>
      <c r="F766" s="281"/>
      <c r="G766" s="281"/>
      <c r="H766" s="281"/>
      <c r="I766" s="281"/>
      <c r="J766" s="281"/>
      <c r="K766" s="281"/>
      <c r="L766" s="281"/>
      <c r="M766" s="281"/>
    </row>
    <row r="767" spans="1:13" s="4" customFormat="1" ht="15" x14ac:dyDescent="0.25">
      <c r="A767" s="7"/>
      <c r="B767" s="7" t="s">
        <v>78</v>
      </c>
      <c r="C767" s="281"/>
      <c r="D767" s="281"/>
      <c r="E767" s="281"/>
      <c r="F767" s="281"/>
      <c r="G767" s="281"/>
      <c r="H767" s="281"/>
      <c r="I767" s="281"/>
      <c r="J767" s="281"/>
      <c r="K767" s="281"/>
      <c r="L767" s="281"/>
      <c r="M767" s="281"/>
    </row>
    <row r="768" spans="1:13" s="4" customFormat="1" ht="15" x14ac:dyDescent="0.25"/>
    <row r="769" spans="1:16" s="4" customFormat="1" ht="15" customHeight="1" x14ac:dyDescent="0.25">
      <c r="B769" s="984" t="s">
        <v>846</v>
      </c>
      <c r="C769" s="984"/>
      <c r="D769" s="984"/>
      <c r="E769" s="984"/>
      <c r="F769" s="984"/>
      <c r="G769" s="985"/>
      <c r="H769" s="993" t="s">
        <v>399</v>
      </c>
      <c r="I769" s="993"/>
      <c r="J769" s="993"/>
      <c r="K769" s="993" t="s">
        <v>405</v>
      </c>
      <c r="L769" s="993"/>
      <c r="M769" s="994"/>
    </row>
    <row r="770" spans="1:16" s="4" customFormat="1" ht="15.5" thickBot="1" x14ac:dyDescent="0.3">
      <c r="B770" s="986"/>
      <c r="C770" s="986"/>
      <c r="D770" s="986"/>
      <c r="E770" s="986"/>
      <c r="F770" s="986"/>
      <c r="G770" s="987"/>
      <c r="H770" s="204">
        <v>2021</v>
      </c>
      <c r="I770" s="205">
        <v>2022</v>
      </c>
      <c r="J770" s="206">
        <v>2023</v>
      </c>
      <c r="K770" s="204">
        <v>2021</v>
      </c>
      <c r="L770" s="205">
        <v>2022</v>
      </c>
      <c r="M770" s="208">
        <v>2023</v>
      </c>
    </row>
    <row r="771" spans="1:16" s="4" customFormat="1" ht="15.5" thickTop="1" x14ac:dyDescent="0.25">
      <c r="B771" s="982" t="s">
        <v>464</v>
      </c>
      <c r="C771" s="982"/>
      <c r="D771" s="982"/>
      <c r="E771" s="982"/>
      <c r="F771" s="982"/>
      <c r="G771" s="983"/>
      <c r="H771" s="25">
        <v>4486492</v>
      </c>
      <c r="I771" s="149">
        <v>5233000</v>
      </c>
      <c r="J771" s="136">
        <v>6911400</v>
      </c>
      <c r="K771" s="25">
        <v>793000</v>
      </c>
      <c r="L771" s="149">
        <v>712000</v>
      </c>
      <c r="M771" s="137">
        <v>1971247.86</v>
      </c>
      <c r="O771" s="495"/>
      <c r="P771" s="495"/>
    </row>
    <row r="772" spans="1:16" s="4" customFormat="1" ht="15" x14ac:dyDescent="0.25">
      <c r="B772" s="758" t="s">
        <v>465</v>
      </c>
      <c r="C772" s="758"/>
      <c r="D772" s="758"/>
      <c r="E772" s="758"/>
      <c r="F772" s="758"/>
      <c r="G772" s="759"/>
      <c r="H772" s="20">
        <v>26095919</v>
      </c>
      <c r="I772" s="11">
        <v>32502999.499999996</v>
      </c>
      <c r="J772" s="37">
        <v>28117629</v>
      </c>
      <c r="K772" s="20">
        <v>822542</v>
      </c>
      <c r="L772" s="11">
        <v>1620215</v>
      </c>
      <c r="M772" s="38">
        <v>3305738.11</v>
      </c>
      <c r="O772" s="495"/>
      <c r="P772" s="495"/>
    </row>
    <row r="773" spans="1:16" s="4" customFormat="1" ht="15" x14ac:dyDescent="0.25">
      <c r="B773" s="788" t="s">
        <v>1090</v>
      </c>
      <c r="C773" s="788"/>
      <c r="D773" s="788"/>
      <c r="E773" s="788"/>
      <c r="F773" s="788"/>
      <c r="G773" s="789"/>
      <c r="H773" s="656">
        <v>30582411</v>
      </c>
      <c r="I773" s="657">
        <v>37736000</v>
      </c>
      <c r="J773" s="658">
        <v>35029029</v>
      </c>
      <c r="K773" s="656">
        <v>1615542</v>
      </c>
      <c r="L773" s="657">
        <v>2332215</v>
      </c>
      <c r="M773" s="659">
        <v>5276985.97</v>
      </c>
      <c r="O773" s="495"/>
      <c r="P773" s="495"/>
    </row>
    <row r="774" spans="1:16" s="4" customFormat="1" ht="15" customHeight="1" x14ac:dyDescent="0.25">
      <c r="B774" s="768" t="s">
        <v>950</v>
      </c>
      <c r="C774" s="768"/>
      <c r="D774" s="768"/>
      <c r="E774" s="768"/>
      <c r="F774" s="768"/>
      <c r="G774" s="768"/>
      <c r="H774" s="768"/>
      <c r="I774" s="768"/>
      <c r="J774" s="768"/>
      <c r="K774" s="768"/>
      <c r="L774" s="768"/>
      <c r="M774" s="768"/>
    </row>
    <row r="775" spans="1:16" s="4" customFormat="1" ht="15" customHeight="1" x14ac:dyDescent="0.25">
      <c r="B775" s="769"/>
      <c r="C775" s="769"/>
      <c r="D775" s="769"/>
      <c r="E775" s="769"/>
      <c r="F775" s="769"/>
      <c r="G775" s="769"/>
      <c r="H775" s="769"/>
      <c r="I775" s="769"/>
      <c r="J775" s="769"/>
      <c r="K775" s="769"/>
      <c r="L775" s="769"/>
      <c r="M775" s="769"/>
    </row>
    <row r="776" spans="1:16" s="4" customFormat="1" ht="15" customHeight="1" x14ac:dyDescent="0.25">
      <c r="B776" s="770"/>
      <c r="C776" s="770"/>
      <c r="D776" s="770"/>
      <c r="E776" s="770"/>
      <c r="F776" s="770"/>
      <c r="G776" s="770"/>
      <c r="H776" s="770"/>
      <c r="I776" s="770"/>
      <c r="J776" s="770"/>
      <c r="K776" s="770"/>
      <c r="L776" s="770"/>
      <c r="M776" s="770"/>
    </row>
    <row r="777" spans="1:16" s="4" customFormat="1" ht="15" x14ac:dyDescent="0.25"/>
    <row r="778" spans="1:16" s="4" customFormat="1" ht="15" x14ac:dyDescent="0.25"/>
    <row r="779" spans="1:16" s="4" customFormat="1" ht="15" customHeight="1" x14ac:dyDescent="0.25">
      <c r="A779" s="7"/>
      <c r="B779" s="834" t="s">
        <v>79</v>
      </c>
      <c r="C779" s="834"/>
      <c r="D779" s="834"/>
      <c r="E779" s="834"/>
      <c r="F779" s="834"/>
      <c r="G779" s="834"/>
      <c r="H779" s="834"/>
      <c r="I779" s="834"/>
      <c r="J779" s="834"/>
      <c r="K779" s="834"/>
      <c r="L779" s="834"/>
      <c r="M779" s="834"/>
    </row>
    <row r="780" spans="1:16" s="4" customFormat="1" ht="15" customHeight="1" x14ac:dyDescent="0.25">
      <c r="A780" s="7"/>
      <c r="B780" s="834"/>
      <c r="C780" s="834"/>
      <c r="D780" s="834"/>
      <c r="E780" s="834"/>
      <c r="F780" s="834"/>
      <c r="G780" s="834"/>
      <c r="H780" s="834"/>
      <c r="I780" s="834"/>
      <c r="J780" s="834"/>
      <c r="K780" s="834"/>
      <c r="L780" s="834"/>
      <c r="M780" s="834"/>
    </row>
    <row r="781" spans="1:16" s="4" customFormat="1" ht="15" customHeight="1" x14ac:dyDescent="0.25">
      <c r="A781" s="7"/>
      <c r="B781" s="834"/>
      <c r="C781" s="834"/>
      <c r="D781" s="834"/>
      <c r="E781" s="834"/>
      <c r="F781" s="834"/>
      <c r="G781" s="834"/>
      <c r="H781" s="834"/>
      <c r="I781" s="834"/>
      <c r="J781" s="834"/>
      <c r="K781" s="834"/>
      <c r="L781" s="834"/>
      <c r="M781" s="834"/>
    </row>
    <row r="782" spans="1:16" s="4" customFormat="1" ht="15" hidden="1" customHeight="1" x14ac:dyDescent="0.25">
      <c r="A782" s="7"/>
      <c r="B782" s="834"/>
      <c r="C782" s="834"/>
      <c r="D782" s="834"/>
      <c r="E782" s="834"/>
      <c r="F782" s="834"/>
      <c r="G782" s="834"/>
      <c r="H782" s="834"/>
      <c r="I782" s="834"/>
      <c r="J782" s="834"/>
      <c r="K782" s="834"/>
      <c r="L782" s="834"/>
      <c r="M782" s="834"/>
    </row>
    <row r="783" spans="1:16" s="4" customFormat="1" ht="15" x14ac:dyDescent="0.25"/>
    <row r="784" spans="1:16" s="4" customFormat="1" ht="68.25" customHeight="1" thickBot="1" x14ac:dyDescent="0.3">
      <c r="B784" s="984" t="s">
        <v>500</v>
      </c>
      <c r="C784" s="985"/>
      <c r="D784" s="1014" t="s">
        <v>471</v>
      </c>
      <c r="E784" s="1015"/>
      <c r="F784" s="476" t="s">
        <v>466</v>
      </c>
      <c r="G784" s="1014" t="s">
        <v>710</v>
      </c>
      <c r="H784" s="1015"/>
      <c r="I784" s="476" t="s">
        <v>711</v>
      </c>
      <c r="J784" s="476" t="s">
        <v>467</v>
      </c>
      <c r="K784" s="476" t="s">
        <v>468</v>
      </c>
      <c r="L784" s="476" t="s">
        <v>469</v>
      </c>
      <c r="M784" s="475" t="s">
        <v>470</v>
      </c>
    </row>
    <row r="785" spans="1:13" s="4" customFormat="1" ht="26.25" customHeight="1" thickTop="1" x14ac:dyDescent="0.25">
      <c r="B785" s="872" t="s">
        <v>480</v>
      </c>
      <c r="C785" s="1001"/>
      <c r="D785" s="924" t="s">
        <v>472</v>
      </c>
      <c r="E785" s="924"/>
      <c r="F785" s="282" t="s">
        <v>473</v>
      </c>
      <c r="G785" s="971">
        <v>70000</v>
      </c>
      <c r="H785" s="971"/>
      <c r="I785" s="165">
        <v>65374.574999999997</v>
      </c>
      <c r="J785" s="261" t="s">
        <v>475</v>
      </c>
      <c r="K785" s="282" t="s">
        <v>847</v>
      </c>
      <c r="L785" s="282" t="s">
        <v>477</v>
      </c>
      <c r="M785" s="283" t="s">
        <v>478</v>
      </c>
    </row>
    <row r="786" spans="1:13" s="4" customFormat="1" ht="27" x14ac:dyDescent="0.25">
      <c r="B786" s="772" t="s">
        <v>481</v>
      </c>
      <c r="C786" s="1003"/>
      <c r="D786" s="1003" t="s">
        <v>712</v>
      </c>
      <c r="E786" s="1003"/>
      <c r="F786" s="284" t="s">
        <v>474</v>
      </c>
      <c r="G786" s="979">
        <v>13001.8</v>
      </c>
      <c r="H786" s="979"/>
      <c r="I786" s="67">
        <v>13001.821</v>
      </c>
      <c r="J786" s="229" t="s">
        <v>476</v>
      </c>
      <c r="K786" s="284" t="s">
        <v>847</v>
      </c>
      <c r="L786" s="284" t="s">
        <v>477</v>
      </c>
      <c r="M786" s="285" t="s">
        <v>478</v>
      </c>
    </row>
    <row r="787" spans="1:13" s="4" customFormat="1" ht="38.25" customHeight="1" x14ac:dyDescent="0.25">
      <c r="B787" s="864" t="s">
        <v>482</v>
      </c>
      <c r="C787" s="1005"/>
      <c r="D787" s="1005" t="s">
        <v>712</v>
      </c>
      <c r="E787" s="1005"/>
      <c r="F787" s="286" t="s">
        <v>474</v>
      </c>
      <c r="G787" s="1016">
        <v>0</v>
      </c>
      <c r="H787" s="1016"/>
      <c r="I787" s="65">
        <v>0</v>
      </c>
      <c r="J787" s="236" t="s">
        <v>476</v>
      </c>
      <c r="K787" s="286" t="s">
        <v>847</v>
      </c>
      <c r="L787" s="286" t="s">
        <v>477</v>
      </c>
      <c r="M787" s="287" t="s">
        <v>478</v>
      </c>
    </row>
    <row r="788" spans="1:13" s="4" customFormat="1" ht="15" x14ac:dyDescent="0.25">
      <c r="B788" s="768" t="s">
        <v>848</v>
      </c>
      <c r="C788" s="768"/>
      <c r="D788" s="768"/>
      <c r="E788" s="768"/>
      <c r="F788" s="768"/>
      <c r="G788" s="768"/>
      <c r="H788" s="768"/>
      <c r="I788" s="768"/>
      <c r="J788" s="768"/>
      <c r="K788" s="768"/>
      <c r="L788" s="768"/>
      <c r="M788" s="768"/>
    </row>
    <row r="789" spans="1:13" s="4" customFormat="1" ht="15" x14ac:dyDescent="0.25">
      <c r="B789" s="770"/>
      <c r="C789" s="770"/>
      <c r="D789" s="770"/>
      <c r="E789" s="770"/>
      <c r="F789" s="770"/>
      <c r="G789" s="770"/>
      <c r="H789" s="770"/>
      <c r="I789" s="770"/>
      <c r="J789" s="770"/>
      <c r="K789" s="770"/>
      <c r="L789" s="770"/>
      <c r="M789" s="770"/>
    </row>
    <row r="790" spans="1:13" s="4" customFormat="1" ht="15" x14ac:dyDescent="0.25">
      <c r="A790" s="1"/>
      <c r="B790" s="1"/>
      <c r="C790" s="1"/>
      <c r="D790" s="1"/>
      <c r="E790" s="1"/>
      <c r="F790" s="1"/>
      <c r="G790" s="1"/>
      <c r="H790" s="1"/>
      <c r="I790" s="1"/>
      <c r="J790" s="1"/>
      <c r="K790" s="1"/>
      <c r="L790" s="1"/>
      <c r="M790" s="1"/>
    </row>
    <row r="791" spans="1:13" s="4" customFormat="1" ht="69.5" thickBot="1" x14ac:dyDescent="0.3">
      <c r="B791" s="984" t="s">
        <v>1092</v>
      </c>
      <c r="C791" s="985"/>
      <c r="D791" s="1014" t="s">
        <v>471</v>
      </c>
      <c r="E791" s="1015"/>
      <c r="F791" s="476" t="s">
        <v>466</v>
      </c>
      <c r="G791" s="1014" t="s">
        <v>710</v>
      </c>
      <c r="H791" s="1015"/>
      <c r="I791" s="476" t="s">
        <v>711</v>
      </c>
      <c r="J791" s="476" t="s">
        <v>467</v>
      </c>
      <c r="K791" s="476" t="s">
        <v>468</v>
      </c>
      <c r="L791" s="476" t="s">
        <v>469</v>
      </c>
      <c r="M791" s="475" t="s">
        <v>470</v>
      </c>
    </row>
    <row r="792" spans="1:13" s="4" customFormat="1" ht="27.5" thickTop="1" x14ac:dyDescent="0.25">
      <c r="B792" s="747" t="s">
        <v>479</v>
      </c>
      <c r="C792" s="924"/>
      <c r="D792" s="924" t="s">
        <v>472</v>
      </c>
      <c r="E792" s="924"/>
      <c r="F792" s="282" t="s">
        <v>474</v>
      </c>
      <c r="G792" s="971">
        <v>2616.5</v>
      </c>
      <c r="H792" s="971"/>
      <c r="I792" s="165">
        <v>2616.5</v>
      </c>
      <c r="J792" s="261" t="s">
        <v>476</v>
      </c>
      <c r="K792" s="282" t="s">
        <v>847</v>
      </c>
      <c r="L792" s="282" t="s">
        <v>477</v>
      </c>
      <c r="M792" s="283" t="s">
        <v>478</v>
      </c>
    </row>
    <row r="793" spans="1:13" s="4" customFormat="1" ht="27" x14ac:dyDescent="0.25">
      <c r="B793" s="772" t="s">
        <v>483</v>
      </c>
      <c r="C793" s="1003"/>
      <c r="D793" s="1003" t="s">
        <v>712</v>
      </c>
      <c r="E793" s="1003"/>
      <c r="F793" s="284" t="s">
        <v>474</v>
      </c>
      <c r="G793" s="979">
        <v>6700</v>
      </c>
      <c r="H793" s="979"/>
      <c r="I793" s="67">
        <v>4500</v>
      </c>
      <c r="J793" s="229" t="s">
        <v>476</v>
      </c>
      <c r="K793" s="284" t="s">
        <v>847</v>
      </c>
      <c r="L793" s="284" t="s">
        <v>477</v>
      </c>
      <c r="M793" s="285" t="s">
        <v>478</v>
      </c>
    </row>
    <row r="794" spans="1:13" s="4" customFormat="1" ht="27" x14ac:dyDescent="0.25">
      <c r="B794" s="772" t="s">
        <v>951</v>
      </c>
      <c r="C794" s="1003"/>
      <c r="D794" s="1003" t="s">
        <v>952</v>
      </c>
      <c r="E794" s="1003"/>
      <c r="F794" s="284" t="s">
        <v>474</v>
      </c>
      <c r="G794" s="979">
        <v>3918.7528499999999</v>
      </c>
      <c r="H794" s="979"/>
      <c r="I794" s="67">
        <v>3918.7528499999999</v>
      </c>
      <c r="J794" s="229" t="s">
        <v>476</v>
      </c>
      <c r="K794" s="284" t="s">
        <v>847</v>
      </c>
      <c r="L794" s="284" t="s">
        <v>477</v>
      </c>
      <c r="M794" s="285" t="s">
        <v>478</v>
      </c>
    </row>
    <row r="795" spans="1:13" s="4" customFormat="1" ht="27" x14ac:dyDescent="0.25">
      <c r="B795" s="772" t="s">
        <v>953</v>
      </c>
      <c r="C795" s="1003"/>
      <c r="D795" s="1003" t="s">
        <v>712</v>
      </c>
      <c r="E795" s="1003"/>
      <c r="F795" s="284" t="s">
        <v>474</v>
      </c>
      <c r="G795" s="979">
        <v>2796.5972299999999</v>
      </c>
      <c r="H795" s="979"/>
      <c r="I795" s="67">
        <v>2644.80188</v>
      </c>
      <c r="J795" s="229" t="s">
        <v>476</v>
      </c>
      <c r="K795" s="284" t="s">
        <v>847</v>
      </c>
      <c r="L795" s="284" t="s">
        <v>477</v>
      </c>
      <c r="M795" s="285" t="s">
        <v>478</v>
      </c>
    </row>
    <row r="796" spans="1:13" s="4" customFormat="1" ht="27" x14ac:dyDescent="0.25">
      <c r="B796" s="772" t="s">
        <v>954</v>
      </c>
      <c r="C796" s="1003"/>
      <c r="D796" s="1003" t="s">
        <v>712</v>
      </c>
      <c r="E796" s="1003"/>
      <c r="F796" s="284" t="s">
        <v>474</v>
      </c>
      <c r="G796" s="979">
        <v>4177.2150000000001</v>
      </c>
      <c r="H796" s="979"/>
      <c r="I796" s="67">
        <v>2392.2799799999998</v>
      </c>
      <c r="J796" s="229" t="s">
        <v>475</v>
      </c>
      <c r="K796" s="284" t="s">
        <v>847</v>
      </c>
      <c r="L796" s="284" t="s">
        <v>477</v>
      </c>
      <c r="M796" s="285" t="s">
        <v>478</v>
      </c>
    </row>
    <row r="797" spans="1:13" s="4" customFormat="1" ht="25.5" customHeight="1" x14ac:dyDescent="0.25">
      <c r="B797" s="832" t="s">
        <v>955</v>
      </c>
      <c r="C797" s="925"/>
      <c r="D797" s="1005" t="s">
        <v>712</v>
      </c>
      <c r="E797" s="1005"/>
      <c r="F797" s="286" t="s">
        <v>474</v>
      </c>
      <c r="G797" s="1016">
        <v>4519.2577499999998</v>
      </c>
      <c r="H797" s="1016"/>
      <c r="I797" s="65">
        <v>2438.45271</v>
      </c>
      <c r="J797" s="236" t="s">
        <v>476</v>
      </c>
      <c r="K797" s="286" t="s">
        <v>847</v>
      </c>
      <c r="L797" s="286" t="s">
        <v>477</v>
      </c>
      <c r="M797" s="287" t="s">
        <v>478</v>
      </c>
    </row>
    <row r="798" spans="1:13" s="4" customFormat="1" ht="15" x14ac:dyDescent="0.25">
      <c r="B798" s="835" t="s">
        <v>423</v>
      </c>
      <c r="C798" s="835"/>
      <c r="D798" s="835"/>
      <c r="E798" s="835"/>
      <c r="F798" s="835"/>
      <c r="G798" s="835"/>
      <c r="H798" s="835"/>
      <c r="I798" s="835"/>
      <c r="J798" s="835"/>
      <c r="K798" s="835"/>
      <c r="L798" s="835"/>
      <c r="M798" s="835"/>
    </row>
    <row r="799" spans="1:13" s="4" customFormat="1" ht="15" x14ac:dyDescent="0.25"/>
    <row r="800" spans="1:13" s="4" customFormat="1" ht="15" x14ac:dyDescent="0.25"/>
    <row r="801" spans="1:13" s="4" customFormat="1" ht="15" x14ac:dyDescent="0.25"/>
    <row r="802" spans="1:13" s="154" customFormat="1" ht="24.5" x14ac:dyDescent="0.25">
      <c r="B802" s="198" t="s">
        <v>81</v>
      </c>
    </row>
    <row r="803" spans="1:13" s="4" customFormat="1" ht="15" x14ac:dyDescent="0.25"/>
    <row r="804" spans="1:13" s="4" customFormat="1" ht="15" x14ac:dyDescent="0.25"/>
    <row r="805" spans="1:13" s="4" customFormat="1" ht="15" customHeight="1" x14ac:dyDescent="0.25">
      <c r="A805" s="7"/>
      <c r="B805" s="834" t="s">
        <v>82</v>
      </c>
      <c r="C805" s="834"/>
      <c r="D805" s="834"/>
      <c r="E805" s="834"/>
      <c r="F805" s="834"/>
      <c r="G805" s="834"/>
      <c r="H805" s="834"/>
      <c r="I805" s="834"/>
      <c r="J805" s="834"/>
      <c r="K805" s="834"/>
      <c r="L805" s="834"/>
      <c r="M805" s="834"/>
    </row>
    <row r="806" spans="1:13" s="4" customFormat="1" ht="15" x14ac:dyDescent="0.25">
      <c r="A806" s="7"/>
      <c r="B806" s="834"/>
      <c r="C806" s="834"/>
      <c r="D806" s="834"/>
      <c r="E806" s="834"/>
      <c r="F806" s="834"/>
      <c r="G806" s="834"/>
      <c r="H806" s="834"/>
      <c r="I806" s="834"/>
      <c r="J806" s="834"/>
      <c r="K806" s="834"/>
      <c r="L806" s="834"/>
      <c r="M806" s="834"/>
    </row>
    <row r="807" spans="1:13" s="4" customFormat="1" ht="15" x14ac:dyDescent="0.25"/>
    <row r="808" spans="1:13" s="4" customFormat="1" ht="15" customHeight="1" thickBot="1" x14ac:dyDescent="0.3">
      <c r="B808" s="984" t="s">
        <v>484</v>
      </c>
      <c r="C808" s="984"/>
      <c r="D808" s="998" t="s">
        <v>499</v>
      </c>
      <c r="E808" s="984"/>
      <c r="F808" s="985"/>
      <c r="G808" s="994" t="s">
        <v>489</v>
      </c>
      <c r="H808" s="1000"/>
      <c r="I808" s="1000"/>
      <c r="J808" s="1000"/>
      <c r="K808" s="1000"/>
      <c r="L808" s="1000"/>
      <c r="M808" s="1000"/>
    </row>
    <row r="809" spans="1:13" s="4" customFormat="1" ht="15.75" customHeight="1" thickTop="1" x14ac:dyDescent="0.25">
      <c r="B809" s="1009" t="s">
        <v>399</v>
      </c>
      <c r="C809" s="990"/>
      <c r="D809" s="924" t="s">
        <v>485</v>
      </c>
      <c r="E809" s="924"/>
      <c r="F809" s="924"/>
      <c r="G809" s="1001" t="s">
        <v>567</v>
      </c>
      <c r="H809" s="1001"/>
      <c r="I809" s="1001"/>
      <c r="J809" s="1001"/>
      <c r="K809" s="1001"/>
      <c r="L809" s="1001"/>
      <c r="M809" s="1002"/>
    </row>
    <row r="810" spans="1:13" s="4" customFormat="1" ht="15" customHeight="1" x14ac:dyDescent="0.25">
      <c r="B810" s="1010"/>
      <c r="C810" s="991"/>
      <c r="D810" s="978" t="s">
        <v>486</v>
      </c>
      <c r="E810" s="978"/>
      <c r="F810" s="978"/>
      <c r="G810" s="1003" t="s">
        <v>568</v>
      </c>
      <c r="H810" s="1003"/>
      <c r="I810" s="1003"/>
      <c r="J810" s="1003"/>
      <c r="K810" s="1003"/>
      <c r="L810" s="1003"/>
      <c r="M810" s="1004"/>
    </row>
    <row r="811" spans="1:13" s="4" customFormat="1" ht="15" customHeight="1" x14ac:dyDescent="0.25">
      <c r="B811" s="1011"/>
      <c r="C811" s="992"/>
      <c r="D811" s="925" t="s">
        <v>487</v>
      </c>
      <c r="E811" s="925"/>
      <c r="F811" s="925"/>
      <c r="G811" s="1005" t="s">
        <v>569</v>
      </c>
      <c r="H811" s="1005"/>
      <c r="I811" s="1005"/>
      <c r="J811" s="1005"/>
      <c r="K811" s="1005"/>
      <c r="L811" s="1005"/>
      <c r="M811" s="1006"/>
    </row>
    <row r="812" spans="1:13" s="4" customFormat="1" ht="15" customHeight="1" x14ac:dyDescent="0.25">
      <c r="B812" s="1012" t="s">
        <v>498</v>
      </c>
      <c r="C812" s="1013"/>
      <c r="D812" s="999" t="s">
        <v>497</v>
      </c>
      <c r="E812" s="999"/>
      <c r="F812" s="999"/>
      <c r="G812" s="1007" t="s">
        <v>570</v>
      </c>
      <c r="H812" s="1007"/>
      <c r="I812" s="1007"/>
      <c r="J812" s="1007"/>
      <c r="K812" s="1007"/>
      <c r="L812" s="1007"/>
      <c r="M812" s="1008"/>
    </row>
    <row r="813" spans="1:13" s="4" customFormat="1" ht="15" customHeight="1" x14ac:dyDescent="0.25">
      <c r="B813" s="1011"/>
      <c r="C813" s="992"/>
      <c r="D813" s="925" t="s">
        <v>488</v>
      </c>
      <c r="E813" s="925"/>
      <c r="F813" s="925"/>
      <c r="G813" s="1005" t="s">
        <v>571</v>
      </c>
      <c r="H813" s="1005"/>
      <c r="I813" s="1005"/>
      <c r="J813" s="1005"/>
      <c r="K813" s="1005"/>
      <c r="L813" s="1005"/>
      <c r="M813" s="1006"/>
    </row>
    <row r="814" spans="1:13" s="4" customFormat="1" ht="15" customHeight="1" x14ac:dyDescent="0.25">
      <c r="B814" s="768" t="s">
        <v>1091</v>
      </c>
      <c r="C814" s="768"/>
      <c r="D814" s="768"/>
      <c r="E814" s="768"/>
      <c r="F814" s="768"/>
      <c r="G814" s="768"/>
      <c r="H814" s="768"/>
      <c r="I814" s="768"/>
      <c r="J814" s="768"/>
      <c r="K814" s="768"/>
      <c r="L814" s="768"/>
      <c r="M814" s="768"/>
    </row>
    <row r="815" spans="1:13" s="4" customFormat="1" ht="15" customHeight="1" x14ac:dyDescent="0.25">
      <c r="B815" s="770"/>
      <c r="C815" s="770"/>
      <c r="D815" s="770"/>
      <c r="E815" s="770"/>
      <c r="F815" s="770"/>
      <c r="G815" s="770"/>
      <c r="H815" s="770"/>
      <c r="I815" s="770"/>
      <c r="J815" s="770"/>
      <c r="K815" s="770"/>
      <c r="L815" s="770"/>
      <c r="M815" s="770"/>
    </row>
    <row r="816" spans="1:13" s="4" customFormat="1" ht="15" x14ac:dyDescent="0.25"/>
    <row r="817" spans="1:13" s="4" customFormat="1" ht="15" x14ac:dyDescent="0.25">
      <c r="A817" s="7"/>
      <c r="B817" s="7" t="s">
        <v>83</v>
      </c>
      <c r="C817" s="7"/>
      <c r="D817" s="7"/>
      <c r="E817" s="7"/>
      <c r="F817" s="7"/>
      <c r="G817" s="7"/>
      <c r="H817" s="7"/>
      <c r="I817" s="7"/>
      <c r="J817" s="7"/>
      <c r="K817" s="7"/>
      <c r="L817" s="7"/>
      <c r="M817" s="7"/>
    </row>
    <row r="818" spans="1:13" s="4" customFormat="1" ht="15" x14ac:dyDescent="0.25"/>
    <row r="819" spans="1:13" s="4" customFormat="1" ht="15" x14ac:dyDescent="0.25">
      <c r="B819" s="985" t="s">
        <v>961</v>
      </c>
      <c r="C819" s="997"/>
      <c r="D819" s="997"/>
      <c r="E819" s="997"/>
      <c r="F819" s="993" t="s">
        <v>399</v>
      </c>
      <c r="G819" s="993"/>
      <c r="H819" s="993"/>
      <c r="I819" s="993"/>
      <c r="J819" s="993" t="s">
        <v>405</v>
      </c>
      <c r="K819" s="993"/>
      <c r="L819" s="993"/>
      <c r="M819" s="994"/>
    </row>
    <row r="820" spans="1:13" s="4" customFormat="1" ht="15.5" thickBot="1" x14ac:dyDescent="0.3">
      <c r="B820" s="987"/>
      <c r="C820" s="995"/>
      <c r="D820" s="995"/>
      <c r="E820" s="995"/>
      <c r="F820" s="995" t="s">
        <v>367</v>
      </c>
      <c r="G820" s="995"/>
      <c r="H820" s="995" t="s">
        <v>368</v>
      </c>
      <c r="I820" s="995"/>
      <c r="J820" s="995" t="s">
        <v>367</v>
      </c>
      <c r="K820" s="995"/>
      <c r="L820" s="995" t="s">
        <v>368</v>
      </c>
      <c r="M820" s="996"/>
    </row>
    <row r="821" spans="1:13" s="4" customFormat="1" ht="15.5" thickTop="1" x14ac:dyDescent="0.25">
      <c r="B821" s="747" t="s">
        <v>363</v>
      </c>
      <c r="C821" s="924"/>
      <c r="D821" s="924"/>
      <c r="E821" s="924"/>
      <c r="F821" s="971">
        <v>1061.7</v>
      </c>
      <c r="G821" s="885"/>
      <c r="H821" s="972" t="s">
        <v>491</v>
      </c>
      <c r="I821" s="990"/>
      <c r="J821" s="971">
        <v>21.91</v>
      </c>
      <c r="K821" s="885"/>
      <c r="L821" s="972" t="s">
        <v>492</v>
      </c>
      <c r="M821" s="973"/>
    </row>
    <row r="822" spans="1:13" s="4" customFormat="1" ht="15" x14ac:dyDescent="0.25">
      <c r="B822" s="759" t="s">
        <v>364</v>
      </c>
      <c r="C822" s="978"/>
      <c r="D822" s="978"/>
      <c r="E822" s="978"/>
      <c r="F822" s="979">
        <v>2610.16</v>
      </c>
      <c r="G822" s="881"/>
      <c r="H822" s="974"/>
      <c r="I822" s="991"/>
      <c r="J822" s="979">
        <v>48.43</v>
      </c>
      <c r="K822" s="881"/>
      <c r="L822" s="974"/>
      <c r="M822" s="975"/>
    </row>
    <row r="823" spans="1:13" s="4" customFormat="1" ht="15" x14ac:dyDescent="0.25">
      <c r="B823" s="759" t="s">
        <v>365</v>
      </c>
      <c r="C823" s="978"/>
      <c r="D823" s="978"/>
      <c r="E823" s="978"/>
      <c r="F823" s="979">
        <v>5237.3</v>
      </c>
      <c r="G823" s="881"/>
      <c r="H823" s="974"/>
      <c r="I823" s="991"/>
      <c r="J823" s="979">
        <v>148.08000000000001</v>
      </c>
      <c r="K823" s="881"/>
      <c r="L823" s="974"/>
      <c r="M823" s="975"/>
    </row>
    <row r="824" spans="1:13" s="4" customFormat="1" ht="15" x14ac:dyDescent="0.25">
      <c r="B824" s="759" t="s">
        <v>366</v>
      </c>
      <c r="C824" s="978"/>
      <c r="D824" s="978"/>
      <c r="E824" s="978"/>
      <c r="F824" s="979">
        <v>556.27</v>
      </c>
      <c r="G824" s="881"/>
      <c r="H824" s="974"/>
      <c r="I824" s="991"/>
      <c r="J824" s="979">
        <v>0</v>
      </c>
      <c r="K824" s="881"/>
      <c r="L824" s="974"/>
      <c r="M824" s="975"/>
    </row>
    <row r="825" spans="1:13" s="4" customFormat="1" ht="15" x14ac:dyDescent="0.25">
      <c r="B825" s="765" t="s">
        <v>156</v>
      </c>
      <c r="C825" s="980">
        <v>1173.53</v>
      </c>
      <c r="D825" s="980"/>
      <c r="E825" s="980"/>
      <c r="F825" s="981">
        <v>9465.43</v>
      </c>
      <c r="G825" s="883"/>
      <c r="H825" s="976"/>
      <c r="I825" s="992"/>
      <c r="J825" s="981">
        <v>218.42</v>
      </c>
      <c r="K825" s="883"/>
      <c r="L825" s="976"/>
      <c r="M825" s="977"/>
    </row>
    <row r="826" spans="1:13" s="4" customFormat="1" ht="15" x14ac:dyDescent="0.25">
      <c r="B826" s="768" t="s">
        <v>493</v>
      </c>
      <c r="C826" s="768"/>
      <c r="D826" s="768"/>
      <c r="E826" s="768"/>
      <c r="F826" s="768"/>
      <c r="G826" s="768"/>
      <c r="H826" s="768"/>
      <c r="I826" s="768"/>
      <c r="J826" s="768"/>
      <c r="K826" s="768"/>
      <c r="L826" s="768"/>
      <c r="M826" s="768"/>
    </row>
    <row r="827" spans="1:13" s="4" customFormat="1" ht="15" x14ac:dyDescent="0.25">
      <c r="B827" s="770"/>
      <c r="C827" s="770"/>
      <c r="D827" s="770"/>
      <c r="E827" s="770"/>
      <c r="F827" s="770"/>
      <c r="G827" s="770"/>
      <c r="H827" s="770"/>
      <c r="I827" s="770"/>
      <c r="J827" s="770"/>
      <c r="K827" s="770"/>
      <c r="L827" s="770"/>
      <c r="M827" s="770"/>
    </row>
    <row r="828" spans="1:13" s="4" customFormat="1" ht="15" x14ac:dyDescent="0.25"/>
    <row r="829" spans="1:13" s="4" customFormat="1" ht="15" customHeight="1" x14ac:dyDescent="0.25">
      <c r="B829" s="985" t="s">
        <v>716</v>
      </c>
      <c r="C829" s="997"/>
      <c r="D829" s="997"/>
      <c r="E829" s="997"/>
      <c r="F829" s="993" t="s">
        <v>399</v>
      </c>
      <c r="G829" s="993"/>
      <c r="H829" s="993"/>
      <c r="I829" s="993"/>
      <c r="J829" s="993" t="s">
        <v>405</v>
      </c>
      <c r="K829" s="993"/>
      <c r="L829" s="993"/>
      <c r="M829" s="994"/>
    </row>
    <row r="830" spans="1:13" s="4" customFormat="1" ht="15.5" thickBot="1" x14ac:dyDescent="0.3">
      <c r="B830" s="987"/>
      <c r="C830" s="995"/>
      <c r="D830" s="995"/>
      <c r="E830" s="995"/>
      <c r="F830" s="995" t="s">
        <v>367</v>
      </c>
      <c r="G830" s="995"/>
      <c r="H830" s="995" t="s">
        <v>368</v>
      </c>
      <c r="I830" s="995"/>
      <c r="J830" s="995" t="s">
        <v>367</v>
      </c>
      <c r="K830" s="995"/>
      <c r="L830" s="995" t="s">
        <v>368</v>
      </c>
      <c r="M830" s="996"/>
    </row>
    <row r="831" spans="1:13" s="4" customFormat="1" ht="15" customHeight="1" thickTop="1" x14ac:dyDescent="0.25">
      <c r="B831" s="747" t="s">
        <v>363</v>
      </c>
      <c r="C831" s="924"/>
      <c r="D831" s="924"/>
      <c r="E831" s="924"/>
      <c r="F831" s="971">
        <v>746.58</v>
      </c>
      <c r="G831" s="885"/>
      <c r="H831" s="972" t="s">
        <v>491</v>
      </c>
      <c r="I831" s="990"/>
      <c r="J831" s="971">
        <v>21.91</v>
      </c>
      <c r="K831" s="885"/>
      <c r="L831" s="972" t="s">
        <v>492</v>
      </c>
      <c r="M831" s="973"/>
    </row>
    <row r="832" spans="1:13" s="4" customFormat="1" ht="15" x14ac:dyDescent="0.25">
      <c r="B832" s="759" t="s">
        <v>364</v>
      </c>
      <c r="C832" s="978"/>
      <c r="D832" s="978"/>
      <c r="E832" s="978"/>
      <c r="F832" s="979">
        <v>1437.37</v>
      </c>
      <c r="G832" s="881"/>
      <c r="H832" s="974"/>
      <c r="I832" s="991"/>
      <c r="J832" s="979">
        <v>48.43</v>
      </c>
      <c r="K832" s="881"/>
      <c r="L832" s="974"/>
      <c r="M832" s="975"/>
    </row>
    <row r="833" spans="1:13" s="4" customFormat="1" ht="15" x14ac:dyDescent="0.25">
      <c r="B833" s="759" t="s">
        <v>365</v>
      </c>
      <c r="C833" s="978"/>
      <c r="D833" s="978"/>
      <c r="E833" s="978"/>
      <c r="F833" s="979">
        <v>6571.42</v>
      </c>
      <c r="G833" s="881"/>
      <c r="H833" s="974"/>
      <c r="I833" s="991"/>
      <c r="J833" s="979">
        <v>148.08000000000001</v>
      </c>
      <c r="K833" s="881"/>
      <c r="L833" s="974"/>
      <c r="M833" s="975"/>
    </row>
    <row r="834" spans="1:13" s="4" customFormat="1" ht="15" x14ac:dyDescent="0.25">
      <c r="B834" s="759" t="s">
        <v>366</v>
      </c>
      <c r="C834" s="978"/>
      <c r="D834" s="978"/>
      <c r="E834" s="978"/>
      <c r="F834" s="979">
        <v>556.28</v>
      </c>
      <c r="G834" s="881"/>
      <c r="H834" s="974"/>
      <c r="I834" s="991"/>
      <c r="J834" s="979">
        <v>705</v>
      </c>
      <c r="K834" s="881"/>
      <c r="L834" s="974"/>
      <c r="M834" s="975"/>
    </row>
    <row r="835" spans="1:13" s="4" customFormat="1" ht="15" x14ac:dyDescent="0.25">
      <c r="B835" s="765" t="s">
        <v>156</v>
      </c>
      <c r="C835" s="980">
        <v>1173.53</v>
      </c>
      <c r="D835" s="980"/>
      <c r="E835" s="980"/>
      <c r="F835" s="981">
        <v>9311.65</v>
      </c>
      <c r="G835" s="883"/>
      <c r="H835" s="976"/>
      <c r="I835" s="992"/>
      <c r="J835" s="981">
        <v>923.42</v>
      </c>
      <c r="K835" s="883"/>
      <c r="L835" s="976"/>
      <c r="M835" s="977"/>
    </row>
    <row r="836" spans="1:13" s="4" customFormat="1" ht="15" customHeight="1" x14ac:dyDescent="0.25">
      <c r="B836" s="768" t="s">
        <v>960</v>
      </c>
      <c r="C836" s="768"/>
      <c r="D836" s="768"/>
      <c r="E836" s="768"/>
      <c r="F836" s="768"/>
      <c r="G836" s="768"/>
      <c r="H836" s="768"/>
      <c r="I836" s="768"/>
      <c r="J836" s="768"/>
      <c r="K836" s="768"/>
      <c r="L836" s="768"/>
      <c r="M836" s="768"/>
    </row>
    <row r="837" spans="1:13" s="4" customFormat="1" ht="15" customHeight="1" x14ac:dyDescent="0.25">
      <c r="B837" s="769"/>
      <c r="C837" s="769"/>
      <c r="D837" s="769"/>
      <c r="E837" s="769"/>
      <c r="F837" s="769"/>
      <c r="G837" s="769"/>
      <c r="H837" s="769"/>
      <c r="I837" s="769"/>
      <c r="J837" s="769"/>
      <c r="K837" s="769"/>
      <c r="L837" s="769"/>
      <c r="M837" s="769"/>
    </row>
    <row r="838" spans="1:13" s="4" customFormat="1" ht="15" x14ac:dyDescent="0.25">
      <c r="B838" s="770"/>
      <c r="C838" s="770"/>
      <c r="D838" s="770"/>
      <c r="E838" s="770"/>
      <c r="F838" s="770"/>
      <c r="G838" s="770"/>
      <c r="H838" s="770"/>
      <c r="I838" s="770"/>
      <c r="J838" s="770"/>
      <c r="K838" s="770"/>
      <c r="L838" s="770"/>
      <c r="M838" s="770"/>
    </row>
    <row r="839" spans="1:13" s="4" customFormat="1" ht="15" x14ac:dyDescent="0.25"/>
    <row r="840" spans="1:13" s="4" customFormat="1" ht="15" x14ac:dyDescent="0.25"/>
    <row r="841" spans="1:13" s="4" customFormat="1" ht="15" customHeight="1" x14ac:dyDescent="0.25">
      <c r="A841" s="7"/>
      <c r="B841" s="834" t="s">
        <v>85</v>
      </c>
      <c r="C841" s="834"/>
      <c r="D841" s="834"/>
      <c r="E841" s="834"/>
      <c r="F841" s="834"/>
      <c r="G841" s="834"/>
      <c r="H841" s="834"/>
      <c r="I841" s="834"/>
      <c r="J841" s="834"/>
      <c r="K841" s="834"/>
      <c r="L841" s="834"/>
      <c r="M841" s="834"/>
    </row>
    <row r="842" spans="1:13" s="4" customFormat="1" ht="15" hidden="1" x14ac:dyDescent="0.25">
      <c r="A842" s="7"/>
      <c r="B842" s="834"/>
      <c r="C842" s="834"/>
      <c r="D842" s="834"/>
      <c r="E842" s="834"/>
      <c r="F842" s="834"/>
      <c r="G842" s="834"/>
      <c r="H842" s="834"/>
      <c r="I842" s="834"/>
      <c r="J842" s="834"/>
      <c r="K842" s="834"/>
      <c r="L842" s="834"/>
      <c r="M842" s="834"/>
    </row>
    <row r="843" spans="1:13" s="4" customFormat="1" ht="15" x14ac:dyDescent="0.25"/>
    <row r="844" spans="1:13" s="4" customFormat="1" ht="15" customHeight="1" x14ac:dyDescent="0.25">
      <c r="B844" s="735" t="s">
        <v>968</v>
      </c>
      <c r="C844" s="735"/>
      <c r="D844" s="735"/>
      <c r="E844" s="735"/>
      <c r="F844" s="735"/>
      <c r="G844" s="735"/>
      <c r="H844" s="735"/>
      <c r="I844" s="735"/>
      <c r="J844" s="735"/>
      <c r="K844" s="735"/>
      <c r="L844" s="735"/>
      <c r="M844" s="735"/>
    </row>
    <row r="845" spans="1:13" s="4" customFormat="1" ht="15" x14ac:dyDescent="0.25"/>
    <row r="846" spans="1:13" s="4" customFormat="1" ht="15" x14ac:dyDescent="0.25"/>
    <row r="847" spans="1:13" s="4" customFormat="1" ht="15" customHeight="1" x14ac:dyDescent="0.25">
      <c r="A847" s="7"/>
      <c r="B847" s="834" t="s">
        <v>86</v>
      </c>
      <c r="C847" s="834"/>
      <c r="D847" s="834"/>
      <c r="E847" s="834"/>
      <c r="F847" s="834"/>
      <c r="G847" s="834"/>
      <c r="H847" s="834"/>
      <c r="I847" s="834"/>
      <c r="J847" s="834"/>
      <c r="K847" s="834"/>
      <c r="L847" s="834"/>
      <c r="M847" s="834"/>
    </row>
    <row r="848" spans="1:13" s="4" customFormat="1" ht="15" hidden="1" x14ac:dyDescent="0.25">
      <c r="A848" s="7"/>
      <c r="B848" s="834"/>
      <c r="C848" s="834"/>
      <c r="D848" s="834"/>
      <c r="E848" s="834"/>
      <c r="F848" s="834"/>
      <c r="G848" s="834"/>
      <c r="H848" s="834"/>
      <c r="I848" s="834"/>
      <c r="J848" s="834"/>
      <c r="K848" s="834"/>
      <c r="L848" s="834"/>
      <c r="M848" s="834"/>
    </row>
    <row r="849" spans="2:13" s="4" customFormat="1" ht="15" x14ac:dyDescent="0.25"/>
    <row r="850" spans="2:13" s="4" customFormat="1" ht="15" customHeight="1" x14ac:dyDescent="0.25">
      <c r="B850" s="1066" t="s">
        <v>833</v>
      </c>
      <c r="C850" s="1062"/>
      <c r="D850" s="1062"/>
      <c r="E850" s="1062"/>
      <c r="F850" s="1062"/>
      <c r="G850" s="1062"/>
      <c r="H850" s="1062"/>
      <c r="I850" s="1062"/>
      <c r="J850" s="1062" t="s">
        <v>156</v>
      </c>
      <c r="K850" s="1062"/>
      <c r="L850" s="1062" t="s">
        <v>827</v>
      </c>
      <c r="M850" s="1063"/>
    </row>
    <row r="851" spans="2:13" s="4" customFormat="1" ht="15" customHeight="1" thickBot="1" x14ac:dyDescent="0.3">
      <c r="B851" s="1067"/>
      <c r="C851" s="1064"/>
      <c r="D851" s="1064"/>
      <c r="E851" s="1064"/>
      <c r="F851" s="1064"/>
      <c r="G851" s="1064"/>
      <c r="H851" s="1064"/>
      <c r="I851" s="1064"/>
      <c r="J851" s="1064"/>
      <c r="K851" s="1064"/>
      <c r="L851" s="1064"/>
      <c r="M851" s="1065"/>
    </row>
    <row r="852" spans="2:13" s="4" customFormat="1" ht="15.5" thickTop="1" x14ac:dyDescent="0.25">
      <c r="B852" s="983" t="s">
        <v>828</v>
      </c>
      <c r="C852" s="1072"/>
      <c r="D852" s="1072"/>
      <c r="E852" s="1072"/>
      <c r="F852" s="1072"/>
      <c r="G852" s="1072"/>
      <c r="H852" s="1072"/>
      <c r="I852" s="1072"/>
      <c r="J852" s="1071">
        <v>122.51</v>
      </c>
      <c r="K852" s="1071"/>
      <c r="L852" s="1071">
        <v>122.51</v>
      </c>
      <c r="M852" s="1071"/>
    </row>
    <row r="853" spans="2:13" s="4" customFormat="1" ht="15" x14ac:dyDescent="0.25">
      <c r="B853" s="759" t="s">
        <v>829</v>
      </c>
      <c r="C853" s="978"/>
      <c r="D853" s="978"/>
      <c r="E853" s="978"/>
      <c r="F853" s="978"/>
      <c r="G853" s="978"/>
      <c r="H853" s="978"/>
      <c r="I853" s="978"/>
      <c r="J853" s="1070">
        <v>0.39400000000000002</v>
      </c>
      <c r="K853" s="1070"/>
      <c r="L853" s="1070">
        <v>0.39400000000000002</v>
      </c>
      <c r="M853" s="1070"/>
    </row>
    <row r="854" spans="2:13" s="4" customFormat="1" ht="15" x14ac:dyDescent="0.25">
      <c r="B854" s="759" t="s">
        <v>830</v>
      </c>
      <c r="C854" s="978"/>
      <c r="D854" s="978"/>
      <c r="E854" s="978"/>
      <c r="F854" s="978"/>
      <c r="G854" s="978"/>
      <c r="H854" s="978"/>
      <c r="I854" s="978"/>
      <c r="J854" s="1073">
        <v>1925.5</v>
      </c>
      <c r="K854" s="1073"/>
      <c r="L854" s="1073">
        <v>1925.5</v>
      </c>
      <c r="M854" s="1073"/>
    </row>
    <row r="855" spans="2:13" s="4" customFormat="1" ht="15" x14ac:dyDescent="0.25">
      <c r="B855" s="759" t="s">
        <v>831</v>
      </c>
      <c r="C855" s="978"/>
      <c r="D855" s="978"/>
      <c r="E855" s="978"/>
      <c r="F855" s="978"/>
      <c r="G855" s="978"/>
      <c r="H855" s="978"/>
      <c r="I855" s="978"/>
      <c r="J855" s="1070">
        <v>0.41070000000000001</v>
      </c>
      <c r="K855" s="1070"/>
      <c r="L855" s="1070">
        <v>0.41070000000000001</v>
      </c>
      <c r="M855" s="1070"/>
    </row>
    <row r="856" spans="2:13" s="4" customFormat="1" ht="15" x14ac:dyDescent="0.25">
      <c r="B856" s="832" t="s">
        <v>832</v>
      </c>
      <c r="C856" s="925"/>
      <c r="D856" s="925"/>
      <c r="E856" s="925"/>
      <c r="F856" s="925"/>
      <c r="G856" s="925"/>
      <c r="H856" s="925"/>
      <c r="I856" s="925"/>
      <c r="J856" s="1068" t="s">
        <v>969</v>
      </c>
      <c r="K856" s="1068"/>
      <c r="L856" s="1068"/>
      <c r="M856" s="1069"/>
    </row>
    <row r="857" spans="2:13" s="4" customFormat="1" ht="15" x14ac:dyDescent="0.25"/>
    <row r="858" spans="2:13" s="4" customFormat="1" ht="15" x14ac:dyDescent="0.25">
      <c r="B858" s="1066" t="s">
        <v>834</v>
      </c>
      <c r="C858" s="1062"/>
      <c r="D858" s="1062"/>
      <c r="E858" s="1062"/>
      <c r="F858" s="1062"/>
      <c r="G858" s="1062"/>
      <c r="H858" s="1062"/>
      <c r="I858" s="1062"/>
      <c r="J858" s="1062" t="s">
        <v>156</v>
      </c>
      <c r="K858" s="1062"/>
      <c r="L858" s="1062" t="s">
        <v>827</v>
      </c>
      <c r="M858" s="1063"/>
    </row>
    <row r="859" spans="2:13" s="4" customFormat="1" ht="15.5" thickBot="1" x14ac:dyDescent="0.3">
      <c r="B859" s="1067"/>
      <c r="C859" s="1064"/>
      <c r="D859" s="1064"/>
      <c r="E859" s="1064"/>
      <c r="F859" s="1064"/>
      <c r="G859" s="1064"/>
      <c r="H859" s="1064"/>
      <c r="I859" s="1064"/>
      <c r="J859" s="1064"/>
      <c r="K859" s="1064"/>
      <c r="L859" s="1064"/>
      <c r="M859" s="1065"/>
    </row>
    <row r="860" spans="2:13" s="4" customFormat="1" ht="15.5" thickTop="1" x14ac:dyDescent="0.25">
      <c r="B860" s="983" t="s">
        <v>828</v>
      </c>
      <c r="C860" s="1072"/>
      <c r="D860" s="1072"/>
      <c r="E860" s="1072"/>
      <c r="F860" s="1072"/>
      <c r="G860" s="1072"/>
      <c r="H860" s="1072"/>
      <c r="I860" s="1072"/>
      <c r="J860" s="1071">
        <v>75.804823990000003</v>
      </c>
      <c r="K860" s="1071"/>
      <c r="L860" s="1071">
        <v>75.804823990000003</v>
      </c>
      <c r="M860" s="1083">
        <v>0</v>
      </c>
    </row>
    <row r="861" spans="2:13" s="4" customFormat="1" ht="15" x14ac:dyDescent="0.25">
      <c r="B861" s="759" t="s">
        <v>835</v>
      </c>
      <c r="C861" s="978"/>
      <c r="D861" s="978"/>
      <c r="E861" s="978"/>
      <c r="F861" s="978"/>
      <c r="G861" s="978"/>
      <c r="H861" s="978"/>
      <c r="I861" s="978"/>
      <c r="J861" s="1075">
        <v>3.4895403902715201E-4</v>
      </c>
      <c r="K861" s="1075"/>
      <c r="L861" s="1076">
        <v>3.4895403902715201E-4</v>
      </c>
      <c r="M861" s="1077">
        <v>0</v>
      </c>
    </row>
    <row r="862" spans="2:13" s="4" customFormat="1" ht="15" x14ac:dyDescent="0.25">
      <c r="B862" s="759" t="s">
        <v>830</v>
      </c>
      <c r="C862" s="978"/>
      <c r="D862" s="978"/>
      <c r="E862" s="978"/>
      <c r="F862" s="978"/>
      <c r="G862" s="978"/>
      <c r="H862" s="978"/>
      <c r="I862" s="978"/>
      <c r="J862" s="1073">
        <v>62.797426389999998</v>
      </c>
      <c r="K862" s="1073"/>
      <c r="L862" s="1073">
        <v>62.797426389999998</v>
      </c>
      <c r="M862" s="1074">
        <v>0</v>
      </c>
    </row>
    <row r="863" spans="2:13" s="4" customFormat="1" ht="15" x14ac:dyDescent="0.25">
      <c r="B863" s="759" t="s">
        <v>836</v>
      </c>
      <c r="C863" s="978"/>
      <c r="D863" s="978"/>
      <c r="E863" s="978"/>
      <c r="F863" s="978"/>
      <c r="G863" s="978"/>
      <c r="H863" s="978"/>
      <c r="I863" s="978"/>
      <c r="J863" s="1075">
        <v>3.7286454923964502E-4</v>
      </c>
      <c r="K863" s="1075"/>
      <c r="L863" s="1076">
        <v>3.7286454923964502E-4</v>
      </c>
      <c r="M863" s="1077">
        <v>0</v>
      </c>
    </row>
    <row r="864" spans="2:13" s="4" customFormat="1" ht="15" x14ac:dyDescent="0.25">
      <c r="B864" s="920" t="s">
        <v>832</v>
      </c>
      <c r="C864" s="920"/>
      <c r="D864" s="920"/>
      <c r="E864" s="920"/>
      <c r="F864" s="920"/>
      <c r="G864" s="920"/>
      <c r="H864" s="920"/>
      <c r="I864" s="921"/>
      <c r="J864" s="1080" t="s">
        <v>837</v>
      </c>
      <c r="K864" s="1081"/>
      <c r="L864" s="1081"/>
      <c r="M864" s="1081"/>
    </row>
    <row r="865" spans="1:13" s="4" customFormat="1" ht="15" x14ac:dyDescent="0.25">
      <c r="B865" s="1078"/>
      <c r="C865" s="1078"/>
      <c r="D865" s="1078"/>
      <c r="E865" s="1078"/>
      <c r="F865" s="1078"/>
      <c r="G865" s="1078"/>
      <c r="H865" s="1078"/>
      <c r="I865" s="1079"/>
      <c r="J865" s="1082"/>
      <c r="K865" s="889"/>
      <c r="L865" s="889"/>
      <c r="M865" s="889"/>
    </row>
    <row r="866" spans="1:13" s="4" customFormat="1" ht="15" x14ac:dyDescent="0.25"/>
    <row r="867" spans="1:13" s="4" customFormat="1" ht="15" x14ac:dyDescent="0.25"/>
    <row r="868" spans="1:13" s="4" customFormat="1" ht="15" x14ac:dyDescent="0.25"/>
    <row r="869" spans="1:13" s="4" customFormat="1" ht="15" x14ac:dyDescent="0.25"/>
    <row r="870" spans="1:13" s="154" customFormat="1" ht="24.5" x14ac:dyDescent="0.25">
      <c r="B870" s="198" t="s">
        <v>371</v>
      </c>
    </row>
    <row r="871" spans="1:13" s="4" customFormat="1" ht="15" x14ac:dyDescent="0.25"/>
    <row r="872" spans="1:13" s="4" customFormat="1" ht="15" x14ac:dyDescent="0.25"/>
    <row r="873" spans="1:13" s="4" customFormat="1" ht="15" x14ac:dyDescent="0.25">
      <c r="A873" s="7"/>
      <c r="B873" s="7" t="s">
        <v>149</v>
      </c>
      <c r="C873" s="7"/>
      <c r="D873" s="7"/>
      <c r="E873" s="7"/>
      <c r="F873" s="7"/>
      <c r="G873" s="7"/>
      <c r="H873" s="7"/>
      <c r="I873" s="7"/>
      <c r="J873" s="7"/>
      <c r="K873" s="7"/>
      <c r="L873" s="7"/>
      <c r="M873" s="7"/>
    </row>
    <row r="874" spans="1:13" s="4" customFormat="1" ht="15" x14ac:dyDescent="0.25"/>
    <row r="875" spans="1:13" s="4" customFormat="1" ht="15" customHeight="1" x14ac:dyDescent="0.25">
      <c r="B875" s="984" t="s">
        <v>1093</v>
      </c>
      <c r="C875" s="984"/>
      <c r="D875" s="984"/>
      <c r="E875" s="984"/>
      <c r="F875" s="984"/>
      <c r="G875" s="985"/>
      <c r="H875" s="993">
        <v>2021</v>
      </c>
      <c r="I875" s="993"/>
      <c r="J875" s="993">
        <v>2022</v>
      </c>
      <c r="K875" s="993"/>
      <c r="L875" s="993">
        <v>2023</v>
      </c>
      <c r="M875" s="994"/>
    </row>
    <row r="876" spans="1:13" s="4" customFormat="1" ht="15.5" thickBot="1" x14ac:dyDescent="0.3">
      <c r="B876" s="984"/>
      <c r="C876" s="984"/>
      <c r="D876" s="984"/>
      <c r="E876" s="984"/>
      <c r="F876" s="984"/>
      <c r="G876" s="985"/>
      <c r="H876" s="204" t="s">
        <v>154</v>
      </c>
      <c r="I876" s="206" t="s">
        <v>155</v>
      </c>
      <c r="J876" s="204" t="s">
        <v>154</v>
      </c>
      <c r="K876" s="206" t="s">
        <v>155</v>
      </c>
      <c r="L876" s="204" t="s">
        <v>154</v>
      </c>
      <c r="M876" s="205" t="s">
        <v>155</v>
      </c>
    </row>
    <row r="877" spans="1:13" s="4" customFormat="1" ht="15.5" thickTop="1" x14ac:dyDescent="0.25">
      <c r="B877" s="746" t="s">
        <v>399</v>
      </c>
      <c r="C877" s="746"/>
      <c r="D877" s="746"/>
      <c r="E877" s="746"/>
      <c r="F877" s="746"/>
      <c r="G877" s="747"/>
      <c r="H877" s="180">
        <v>0.47</v>
      </c>
      <c r="I877" s="107">
        <v>0.47</v>
      </c>
      <c r="J877" s="180">
        <v>0.47</v>
      </c>
      <c r="K877" s="107">
        <v>0.47</v>
      </c>
      <c r="L877" s="180">
        <v>0.47</v>
      </c>
      <c r="M877" s="108">
        <v>0.47</v>
      </c>
    </row>
    <row r="878" spans="1:13" s="4" customFormat="1" ht="15" x14ac:dyDescent="0.25">
      <c r="B878" s="831" t="s">
        <v>498</v>
      </c>
      <c r="C878" s="831"/>
      <c r="D878" s="831"/>
      <c r="E878" s="831"/>
      <c r="F878" s="831"/>
      <c r="G878" s="832"/>
      <c r="H878" s="182">
        <v>1.0369999999999999</v>
      </c>
      <c r="I878" s="92">
        <v>1.05</v>
      </c>
      <c r="J878" s="182">
        <v>0.47</v>
      </c>
      <c r="K878" s="92">
        <v>0.47</v>
      </c>
      <c r="L878" s="182">
        <v>0.47</v>
      </c>
      <c r="M878" s="98">
        <v>0.47</v>
      </c>
    </row>
    <row r="879" spans="1:13" s="4" customFormat="1" ht="15" customHeight="1" x14ac:dyDescent="0.25">
      <c r="B879" s="768" t="s">
        <v>730</v>
      </c>
      <c r="C879" s="768"/>
      <c r="D879" s="768"/>
      <c r="E879" s="768"/>
      <c r="F879" s="768"/>
      <c r="G879" s="768"/>
      <c r="H879" s="768"/>
      <c r="I879" s="768"/>
      <c r="J879" s="768"/>
      <c r="K879" s="768"/>
      <c r="L879" s="768"/>
      <c r="M879" s="768"/>
    </row>
    <row r="880" spans="1:13" s="4" customFormat="1" ht="15" x14ac:dyDescent="0.25">
      <c r="B880" s="769"/>
      <c r="C880" s="769"/>
      <c r="D880" s="769"/>
      <c r="E880" s="769"/>
      <c r="F880" s="769"/>
      <c r="G880" s="769"/>
      <c r="H880" s="769"/>
      <c r="I880" s="769"/>
      <c r="J880" s="769"/>
      <c r="K880" s="769"/>
      <c r="L880" s="769"/>
      <c r="M880" s="769"/>
    </row>
    <row r="881" spans="1:13" s="4" customFormat="1" ht="15" x14ac:dyDescent="0.25">
      <c r="B881" s="770"/>
      <c r="C881" s="770"/>
      <c r="D881" s="770"/>
      <c r="E881" s="770"/>
      <c r="F881" s="770"/>
      <c r="G881" s="770"/>
      <c r="H881" s="770"/>
      <c r="I881" s="770"/>
      <c r="J881" s="770"/>
      <c r="K881" s="770"/>
      <c r="L881" s="770"/>
      <c r="M881" s="770"/>
    </row>
    <row r="882" spans="1:13" s="4" customFormat="1" ht="15" x14ac:dyDescent="0.25">
      <c r="B882" s="1"/>
      <c r="C882" s="1"/>
      <c r="D882" s="1"/>
      <c r="E882" s="1"/>
      <c r="F882" s="1"/>
      <c r="G882" s="1"/>
      <c r="H882" s="1"/>
      <c r="I882" s="1"/>
      <c r="J882" s="1"/>
      <c r="K882" s="1"/>
      <c r="L882" s="1"/>
      <c r="M882" s="1"/>
    </row>
    <row r="883" spans="1:13" s="4" customFormat="1" ht="15" x14ac:dyDescent="0.25"/>
    <row r="884" spans="1:13" s="4" customFormat="1" ht="15" x14ac:dyDescent="0.25">
      <c r="A884" s="7"/>
      <c r="B884" s="7" t="s">
        <v>150</v>
      </c>
      <c r="C884" s="7"/>
      <c r="D884" s="7"/>
      <c r="E884" s="7"/>
      <c r="F884" s="7"/>
      <c r="G884" s="7"/>
      <c r="H884" s="7"/>
      <c r="I884" s="7"/>
      <c r="J884" s="7"/>
      <c r="K884" s="7"/>
      <c r="L884" s="7"/>
      <c r="M884" s="7"/>
    </row>
    <row r="885" spans="1:13" s="4" customFormat="1" ht="15" x14ac:dyDescent="0.25">
      <c r="A885" s="187"/>
      <c r="B885" s="7" t="s">
        <v>151</v>
      </c>
      <c r="C885" s="187"/>
      <c r="D885" s="187"/>
      <c r="E885" s="187"/>
      <c r="F885" s="187"/>
      <c r="G885" s="187"/>
      <c r="H885" s="187"/>
      <c r="I885" s="187"/>
      <c r="J885" s="187"/>
      <c r="K885" s="187"/>
      <c r="L885" s="187"/>
      <c r="M885" s="187"/>
    </row>
    <row r="886" spans="1:13" s="4" customFormat="1" ht="15" x14ac:dyDescent="0.25"/>
    <row r="887" spans="1:13" s="4" customFormat="1" ht="15" customHeight="1" x14ac:dyDescent="0.25">
      <c r="B887" s="984" t="s">
        <v>503</v>
      </c>
      <c r="C887" s="984"/>
      <c r="D887" s="984"/>
      <c r="E887" s="984"/>
      <c r="F887" s="984"/>
      <c r="G887" s="985"/>
      <c r="H887" s="993" t="s">
        <v>399</v>
      </c>
      <c r="I887" s="993"/>
      <c r="J887" s="993"/>
      <c r="K887" s="993" t="s">
        <v>435</v>
      </c>
      <c r="L887" s="993"/>
      <c r="M887" s="994"/>
    </row>
    <row r="888" spans="1:13" s="4" customFormat="1" ht="15.5" thickBot="1" x14ac:dyDescent="0.3">
      <c r="B888" s="986"/>
      <c r="C888" s="986"/>
      <c r="D888" s="986"/>
      <c r="E888" s="986"/>
      <c r="F888" s="986"/>
      <c r="G888" s="987"/>
      <c r="H888" s="204">
        <v>2021</v>
      </c>
      <c r="I888" s="205">
        <v>2022</v>
      </c>
      <c r="J888" s="206">
        <v>2023</v>
      </c>
      <c r="K888" s="204">
        <v>2021</v>
      </c>
      <c r="L888" s="205">
        <v>2022</v>
      </c>
      <c r="M888" s="208">
        <v>2023</v>
      </c>
    </row>
    <row r="889" spans="1:13" s="4" customFormat="1" ht="15.5" thickTop="1" x14ac:dyDescent="0.25">
      <c r="B889" s="982" t="s">
        <v>377</v>
      </c>
      <c r="C889" s="982"/>
      <c r="D889" s="982"/>
      <c r="E889" s="982"/>
      <c r="F889" s="982"/>
      <c r="G889" s="983"/>
      <c r="H889" s="25">
        <v>10562</v>
      </c>
      <c r="I889" s="149">
        <v>11519</v>
      </c>
      <c r="J889" s="136">
        <v>12103.567281200001</v>
      </c>
      <c r="K889" s="25">
        <v>297</v>
      </c>
      <c r="L889" s="149">
        <v>526</v>
      </c>
      <c r="M889" s="137">
        <v>800.16</v>
      </c>
    </row>
    <row r="890" spans="1:13" s="4" customFormat="1" ht="15" x14ac:dyDescent="0.25">
      <c r="B890" s="758" t="s">
        <v>378</v>
      </c>
      <c r="C890" s="758"/>
      <c r="D890" s="758"/>
      <c r="E890" s="758"/>
      <c r="F890" s="758"/>
      <c r="G890" s="759"/>
      <c r="H890" s="20">
        <v>0</v>
      </c>
      <c r="I890" s="11">
        <v>0</v>
      </c>
      <c r="J890" s="37">
        <v>0</v>
      </c>
      <c r="K890" s="20">
        <v>0</v>
      </c>
      <c r="L890" s="11">
        <v>0</v>
      </c>
      <c r="M890" s="38">
        <v>0</v>
      </c>
    </row>
    <row r="891" spans="1:13" s="4" customFormat="1" ht="15" x14ac:dyDescent="0.25">
      <c r="B891" s="788" t="s">
        <v>379</v>
      </c>
      <c r="C891" s="788"/>
      <c r="D891" s="788"/>
      <c r="E891" s="788"/>
      <c r="F891" s="788"/>
      <c r="G891" s="789"/>
      <c r="H891" s="211">
        <v>10562</v>
      </c>
      <c r="I891" s="270">
        <v>11519</v>
      </c>
      <c r="J891" s="21">
        <v>12103.567281200001</v>
      </c>
      <c r="K891" s="211">
        <v>297</v>
      </c>
      <c r="L891" s="270">
        <v>526</v>
      </c>
      <c r="M891" s="12">
        <v>800.16</v>
      </c>
    </row>
    <row r="892" spans="1:13" s="4" customFormat="1" ht="15" x14ac:dyDescent="0.25">
      <c r="B892" s="788" t="s">
        <v>380</v>
      </c>
      <c r="C892" s="788"/>
      <c r="D892" s="788"/>
      <c r="E892" s="788"/>
      <c r="F892" s="788"/>
      <c r="G892" s="789"/>
      <c r="H892" s="211">
        <v>0</v>
      </c>
      <c r="I892" s="270">
        <v>0</v>
      </c>
      <c r="J892" s="21">
        <v>0</v>
      </c>
      <c r="K892" s="211">
        <v>0</v>
      </c>
      <c r="L892" s="270">
        <v>0</v>
      </c>
      <c r="M892" s="12">
        <v>0</v>
      </c>
    </row>
    <row r="893" spans="1:13" s="4" customFormat="1" ht="15" x14ac:dyDescent="0.25">
      <c r="B893" s="988" t="s">
        <v>381</v>
      </c>
      <c r="C893" s="988"/>
      <c r="D893" s="988"/>
      <c r="E893" s="988"/>
      <c r="F893" s="988"/>
      <c r="G893" s="989"/>
      <c r="H893" s="257">
        <v>10562</v>
      </c>
      <c r="I893" s="294">
        <v>11519</v>
      </c>
      <c r="J893" s="550">
        <v>12103.567281200001</v>
      </c>
      <c r="K893" s="257">
        <v>297</v>
      </c>
      <c r="L893" s="294">
        <v>526</v>
      </c>
      <c r="M893" s="551">
        <v>800.16</v>
      </c>
    </row>
    <row r="894" spans="1:13" s="4" customFormat="1" ht="15" customHeight="1" x14ac:dyDescent="0.25">
      <c r="B894" s="835" t="s">
        <v>423</v>
      </c>
      <c r="C894" s="835"/>
      <c r="D894" s="835"/>
      <c r="E894" s="835"/>
      <c r="F894" s="835"/>
      <c r="G894" s="835"/>
      <c r="H894" s="835"/>
      <c r="I894" s="835"/>
      <c r="J894" s="835"/>
      <c r="K894" s="835"/>
      <c r="L894" s="835"/>
      <c r="M894" s="835"/>
    </row>
    <row r="895" spans="1:13" s="4" customFormat="1" ht="15" x14ac:dyDescent="0.25"/>
    <row r="896" spans="1:13" s="4" customFormat="1" ht="15" x14ac:dyDescent="0.25"/>
    <row r="897" spans="1:13" s="4" customFormat="1" ht="15" x14ac:dyDescent="0.25">
      <c r="A897" s="7"/>
      <c r="B897" s="7" t="s">
        <v>121</v>
      </c>
      <c r="C897" s="7"/>
      <c r="D897" s="7"/>
      <c r="E897" s="7"/>
      <c r="F897" s="7"/>
      <c r="G897" s="7"/>
      <c r="H897" s="7"/>
      <c r="I897" s="7"/>
      <c r="J897" s="7"/>
      <c r="K897" s="7"/>
      <c r="L897" s="7"/>
      <c r="M897" s="7"/>
    </row>
    <row r="898" spans="1:13" s="4" customFormat="1" ht="15" x14ac:dyDescent="0.25"/>
    <row r="899" spans="1:13" s="4" customFormat="1" ht="15" customHeight="1" x14ac:dyDescent="0.25">
      <c r="B899" s="984" t="s">
        <v>504</v>
      </c>
      <c r="C899" s="984"/>
      <c r="D899" s="984"/>
      <c r="E899" s="984"/>
      <c r="F899" s="984"/>
      <c r="G899" s="985"/>
      <c r="H899" s="993" t="s">
        <v>399</v>
      </c>
      <c r="I899" s="993"/>
      <c r="J899" s="993"/>
      <c r="K899" s="993" t="s">
        <v>435</v>
      </c>
      <c r="L899" s="993"/>
      <c r="M899" s="994"/>
    </row>
    <row r="900" spans="1:13" s="4" customFormat="1" ht="15.5" thickBot="1" x14ac:dyDescent="0.3">
      <c r="B900" s="986"/>
      <c r="C900" s="986"/>
      <c r="D900" s="986"/>
      <c r="E900" s="986"/>
      <c r="F900" s="986"/>
      <c r="G900" s="987"/>
      <c r="H900" s="204">
        <v>2021</v>
      </c>
      <c r="I900" s="205">
        <v>2022</v>
      </c>
      <c r="J900" s="206">
        <v>2023</v>
      </c>
      <c r="K900" s="204">
        <v>2021</v>
      </c>
      <c r="L900" s="205">
        <v>2022</v>
      </c>
      <c r="M900" s="208">
        <v>2023</v>
      </c>
    </row>
    <row r="901" spans="1:13" s="4" customFormat="1" ht="15.5" thickTop="1" x14ac:dyDescent="0.25">
      <c r="B901" s="982" t="s">
        <v>505</v>
      </c>
      <c r="C901" s="982"/>
      <c r="D901" s="982"/>
      <c r="E901" s="982"/>
      <c r="F901" s="982"/>
      <c r="G901" s="983"/>
      <c r="H901" s="131">
        <v>27239252</v>
      </c>
      <c r="I901" s="125">
        <v>24279000</v>
      </c>
      <c r="J901" s="296">
        <v>28240000</v>
      </c>
      <c r="K901" s="131">
        <v>865000</v>
      </c>
      <c r="L901" s="125">
        <v>574000</v>
      </c>
      <c r="M901" s="126">
        <v>611906</v>
      </c>
    </row>
    <row r="902" spans="1:13" s="4" customFormat="1" ht="15" x14ac:dyDescent="0.25">
      <c r="B902" s="758" t="s">
        <v>506</v>
      </c>
      <c r="C902" s="758"/>
      <c r="D902" s="758"/>
      <c r="E902" s="758"/>
      <c r="F902" s="758"/>
      <c r="G902" s="759"/>
      <c r="H902" s="663" t="s">
        <v>196</v>
      </c>
      <c r="I902" s="661" t="s">
        <v>196</v>
      </c>
      <c r="J902" s="662" t="s">
        <v>196</v>
      </c>
      <c r="K902" s="663">
        <v>285</v>
      </c>
      <c r="L902" s="661">
        <v>471</v>
      </c>
      <c r="M902" s="664">
        <v>517.59</v>
      </c>
    </row>
    <row r="903" spans="1:13" s="4" customFormat="1" ht="15" customHeight="1" x14ac:dyDescent="0.25">
      <c r="B903" s="835" t="s">
        <v>971</v>
      </c>
      <c r="C903" s="835"/>
      <c r="D903" s="835"/>
      <c r="E903" s="835"/>
      <c r="F903" s="835"/>
      <c r="G903" s="835"/>
      <c r="H903" s="835"/>
      <c r="I903" s="835"/>
      <c r="J903" s="835"/>
      <c r="K903" s="835"/>
      <c r="L903" s="835"/>
      <c r="M903" s="835"/>
    </row>
    <row r="904" spans="1:13" s="4" customFormat="1" ht="15" x14ac:dyDescent="0.25"/>
    <row r="905" spans="1:13" s="4" customFormat="1" ht="15" x14ac:dyDescent="0.25"/>
    <row r="916" s="4" customFormat="1" ht="15" x14ac:dyDescent="0.25"/>
    <row r="917" s="4" customFormat="1" ht="15" x14ac:dyDescent="0.25"/>
    <row r="918" s="4" customFormat="1" ht="15" x14ac:dyDescent="0.25"/>
    <row r="919" s="4" customFormat="1" ht="15" x14ac:dyDescent="0.25"/>
    <row r="920" s="4" customFormat="1" ht="15" x14ac:dyDescent="0.25"/>
    <row r="921" s="4" customFormat="1" ht="15" x14ac:dyDescent="0.25"/>
    <row r="922" s="4" customFormat="1" ht="15" x14ac:dyDescent="0.25"/>
    <row r="923" s="4" customFormat="1" ht="15" x14ac:dyDescent="0.25"/>
    <row r="924" s="4" customFormat="1" ht="15" x14ac:dyDescent="0.25"/>
  </sheetData>
  <sheetProtection algorithmName="SHA-512" hashValue="5OMvbRquD0mq6dg63SBNNWFKMtmsuufKZTkUj5YxxWTp1RV+u6Bm8URiM4oZRcOiV/+epmHMYWAw1XdpiZQ2yg==" saltValue="AsgNuNku16glhUsAFeMwRQ==" spinCount="100000" sheet="1" formatCells="0" formatColumns="0" formatRows="0"/>
  <mergeCells count="817">
    <mergeCell ref="B145:M146"/>
    <mergeCell ref="B862:I862"/>
    <mergeCell ref="J862:K862"/>
    <mergeCell ref="L862:M862"/>
    <mergeCell ref="B863:I863"/>
    <mergeCell ref="J863:K863"/>
    <mergeCell ref="L863:M863"/>
    <mergeCell ref="B864:I865"/>
    <mergeCell ref="J864:M865"/>
    <mergeCell ref="B858:I859"/>
    <mergeCell ref="J858:K859"/>
    <mergeCell ref="L858:M859"/>
    <mergeCell ref="B860:I860"/>
    <mergeCell ref="J860:K860"/>
    <mergeCell ref="L860:M860"/>
    <mergeCell ref="B861:I861"/>
    <mergeCell ref="J861:K861"/>
    <mergeCell ref="L861:M861"/>
    <mergeCell ref="J852:K852"/>
    <mergeCell ref="J853:K853"/>
    <mergeCell ref="J854:K854"/>
    <mergeCell ref="J855:K855"/>
    <mergeCell ref="L855:M855"/>
    <mergeCell ref="L854:M854"/>
    <mergeCell ref="L852:M852"/>
    <mergeCell ref="B411:M413"/>
    <mergeCell ref="B774:M776"/>
    <mergeCell ref="B788:M789"/>
    <mergeCell ref="B852:I852"/>
    <mergeCell ref="B853:I853"/>
    <mergeCell ref="B854:I854"/>
    <mergeCell ref="B855:I855"/>
    <mergeCell ref="B678:M679"/>
    <mergeCell ref="B698:M700"/>
    <mergeCell ref="B715:G715"/>
    <mergeCell ref="K664:K665"/>
    <mergeCell ref="J664:J665"/>
    <mergeCell ref="I664:I665"/>
    <mergeCell ref="B639:G639"/>
    <mergeCell ref="L676:M676"/>
    <mergeCell ref="L677:M677"/>
    <mergeCell ref="B664:H665"/>
    <mergeCell ref="B666:H666"/>
    <mergeCell ref="B667:H667"/>
    <mergeCell ref="B668:H668"/>
    <mergeCell ref="B669:H669"/>
    <mergeCell ref="B712:M712"/>
    <mergeCell ref="B707:M707"/>
    <mergeCell ref="B856:I856"/>
    <mergeCell ref="L850:M851"/>
    <mergeCell ref="J850:K851"/>
    <mergeCell ref="B850:I851"/>
    <mergeCell ref="B312:M313"/>
    <mergeCell ref="B623:G623"/>
    <mergeCell ref="B627:G627"/>
    <mergeCell ref="B640:M641"/>
    <mergeCell ref="B656:M657"/>
    <mergeCell ref="B672:H672"/>
    <mergeCell ref="L672:M672"/>
    <mergeCell ref="B476:G476"/>
    <mergeCell ref="B477:G477"/>
    <mergeCell ref="B478:M478"/>
    <mergeCell ref="H746:J746"/>
    <mergeCell ref="K746:M746"/>
    <mergeCell ref="H705:J705"/>
    <mergeCell ref="K705:M705"/>
    <mergeCell ref="B696:G696"/>
    <mergeCell ref="J856:M856"/>
    <mergeCell ref="B638:G638"/>
    <mergeCell ref="H684:J684"/>
    <mergeCell ref="K684:M684"/>
    <mergeCell ref="L853:M853"/>
    <mergeCell ref="B705:G706"/>
    <mergeCell ref="B708:G708"/>
    <mergeCell ref="B709:G709"/>
    <mergeCell ref="B710:G710"/>
    <mergeCell ref="B711:G711"/>
    <mergeCell ref="B733:G733"/>
    <mergeCell ref="B734:G734"/>
    <mergeCell ref="K195:M195"/>
    <mergeCell ref="B410:G410"/>
    <mergeCell ref="B415:G416"/>
    <mergeCell ref="B695:G695"/>
    <mergeCell ref="B697:G697"/>
    <mergeCell ref="B620:M620"/>
    <mergeCell ref="L675:M675"/>
    <mergeCell ref="B693:G693"/>
    <mergeCell ref="L670:M670"/>
    <mergeCell ref="L671:M671"/>
    <mergeCell ref="L673:M673"/>
    <mergeCell ref="L674:M674"/>
    <mergeCell ref="B677:H677"/>
    <mergeCell ref="L666:M666"/>
    <mergeCell ref="L667:M667"/>
    <mergeCell ref="L668:M668"/>
    <mergeCell ref="L669:M669"/>
    <mergeCell ref="B694:G694"/>
    <mergeCell ref="B691:M691"/>
    <mergeCell ref="B686:M686"/>
    <mergeCell ref="H18:J18"/>
    <mergeCell ref="K18:M18"/>
    <mergeCell ref="I60:I61"/>
    <mergeCell ref="J60:J61"/>
    <mergeCell ref="K60:K61"/>
    <mergeCell ref="L60:L61"/>
    <mergeCell ref="M60:M61"/>
    <mergeCell ref="E60:E61"/>
    <mergeCell ref="F60:F61"/>
    <mergeCell ref="G60:G61"/>
    <mergeCell ref="H60:H61"/>
    <mergeCell ref="E56:G56"/>
    <mergeCell ref="B618:G619"/>
    <mergeCell ref="B621:G621"/>
    <mergeCell ref="H636:J636"/>
    <mergeCell ref="K636:M636"/>
    <mergeCell ref="B629:M631"/>
    <mergeCell ref="B625:M625"/>
    <mergeCell ref="B622:G622"/>
    <mergeCell ref="B624:G624"/>
    <mergeCell ref="B626:G626"/>
    <mergeCell ref="B628:G628"/>
    <mergeCell ref="B636:G637"/>
    <mergeCell ref="H618:J618"/>
    <mergeCell ref="K618:M618"/>
    <mergeCell ref="B611:M613"/>
    <mergeCell ref="B608:M608"/>
    <mergeCell ref="B605:G605"/>
    <mergeCell ref="B606:G606"/>
    <mergeCell ref="B607:G607"/>
    <mergeCell ref="B609:G609"/>
    <mergeCell ref="B610:G610"/>
    <mergeCell ref="B575:G575"/>
    <mergeCell ref="B576:G576"/>
    <mergeCell ref="B577:G577"/>
    <mergeCell ref="B578:M578"/>
    <mergeCell ref="B583:G584"/>
    <mergeCell ref="B602:M602"/>
    <mergeCell ref="B600:G601"/>
    <mergeCell ref="B603:G603"/>
    <mergeCell ref="B604:G604"/>
    <mergeCell ref="H600:J600"/>
    <mergeCell ref="K600:M600"/>
    <mergeCell ref="K583:M583"/>
    <mergeCell ref="B585:G585"/>
    <mergeCell ref="B586:G586"/>
    <mergeCell ref="B587:G587"/>
    <mergeCell ref="B588:G588"/>
    <mergeCell ref="B589:G589"/>
    <mergeCell ref="B590:M590"/>
    <mergeCell ref="B529:D530"/>
    <mergeCell ref="F529:F530"/>
    <mergeCell ref="G529:G530"/>
    <mergeCell ref="E529:E530"/>
    <mergeCell ref="H548:J548"/>
    <mergeCell ref="K548:M548"/>
    <mergeCell ref="H541:J541"/>
    <mergeCell ref="K541:M541"/>
    <mergeCell ref="B531:D532"/>
    <mergeCell ref="F531:F532"/>
    <mergeCell ref="G531:G532"/>
    <mergeCell ref="E531:E532"/>
    <mergeCell ref="B533:G534"/>
    <mergeCell ref="B546:M546"/>
    <mergeCell ref="B541:G542"/>
    <mergeCell ref="B543:G543"/>
    <mergeCell ref="B544:G544"/>
    <mergeCell ref="B545:G545"/>
    <mergeCell ref="B550:G550"/>
    <mergeCell ref="B551:G551"/>
    <mergeCell ref="B548:G549"/>
    <mergeCell ref="B558:I559"/>
    <mergeCell ref="B560:I560"/>
    <mergeCell ref="B524:G524"/>
    <mergeCell ref="B522:D522"/>
    <mergeCell ref="B523:D523"/>
    <mergeCell ref="J399:K399"/>
    <mergeCell ref="B401:G401"/>
    <mergeCell ref="B402:G402"/>
    <mergeCell ref="B403:G403"/>
    <mergeCell ref="B404:G404"/>
    <mergeCell ref="B405:G405"/>
    <mergeCell ref="B406:G406"/>
    <mergeCell ref="B407:G407"/>
    <mergeCell ref="B408:G408"/>
    <mergeCell ref="B409:G409"/>
    <mergeCell ref="B426:G426"/>
    <mergeCell ref="B427:M429"/>
    <mergeCell ref="B439:G440"/>
    <mergeCell ref="B441:G441"/>
    <mergeCell ref="B442:G442"/>
    <mergeCell ref="H415:I415"/>
    <mergeCell ref="F385:F386"/>
    <mergeCell ref="G385:G386"/>
    <mergeCell ref="H385:H386"/>
    <mergeCell ref="I385:I386"/>
    <mergeCell ref="J385:J386"/>
    <mergeCell ref="K385:K386"/>
    <mergeCell ref="L385:L386"/>
    <mergeCell ref="B396:M397"/>
    <mergeCell ref="B399:G400"/>
    <mergeCell ref="L399:M399"/>
    <mergeCell ref="H399:I399"/>
    <mergeCell ref="M385:M386"/>
    <mergeCell ref="E387:E388"/>
    <mergeCell ref="F387:F388"/>
    <mergeCell ref="G387:G388"/>
    <mergeCell ref="H387:H388"/>
    <mergeCell ref="I387:I388"/>
    <mergeCell ref="J387:J388"/>
    <mergeCell ref="K387:K388"/>
    <mergeCell ref="L387:L388"/>
    <mergeCell ref="M387:M388"/>
    <mergeCell ref="E385:E386"/>
    <mergeCell ref="L383:L384"/>
    <mergeCell ref="M383:M384"/>
    <mergeCell ref="B465:G465"/>
    <mergeCell ref="B519:D521"/>
    <mergeCell ref="E519:E521"/>
    <mergeCell ref="F519:F521"/>
    <mergeCell ref="G519:G521"/>
    <mergeCell ref="H498:J498"/>
    <mergeCell ref="K498:M498"/>
    <mergeCell ref="H461:J461"/>
    <mergeCell ref="K461:M461"/>
    <mergeCell ref="H473:J473"/>
    <mergeCell ref="K473:M473"/>
    <mergeCell ref="B488:M488"/>
    <mergeCell ref="B463:G463"/>
    <mergeCell ref="B464:G464"/>
    <mergeCell ref="B466:M468"/>
    <mergeCell ref="B473:G474"/>
    <mergeCell ref="B475:G475"/>
    <mergeCell ref="J415:K415"/>
    <mergeCell ref="L415:M415"/>
    <mergeCell ref="H439:J439"/>
    <mergeCell ref="K439:M439"/>
    <mergeCell ref="B461:G462"/>
    <mergeCell ref="M380:M381"/>
    <mergeCell ref="E378:E379"/>
    <mergeCell ref="F378:F379"/>
    <mergeCell ref="G378:G379"/>
    <mergeCell ref="H378:H379"/>
    <mergeCell ref="I378:I379"/>
    <mergeCell ref="J378:J379"/>
    <mergeCell ref="K378:K379"/>
    <mergeCell ref="L378:L379"/>
    <mergeCell ref="H380:H381"/>
    <mergeCell ref="I380:I381"/>
    <mergeCell ref="J380:J381"/>
    <mergeCell ref="K380:K381"/>
    <mergeCell ref="L380:L381"/>
    <mergeCell ref="G380:G381"/>
    <mergeCell ref="E383:E384"/>
    <mergeCell ref="F383:F384"/>
    <mergeCell ref="G383:G384"/>
    <mergeCell ref="H383:H384"/>
    <mergeCell ref="I383:I384"/>
    <mergeCell ref="J383:J384"/>
    <mergeCell ref="K383:K384"/>
    <mergeCell ref="M365:M366"/>
    <mergeCell ref="E367:E368"/>
    <mergeCell ref="F367:F368"/>
    <mergeCell ref="G367:G368"/>
    <mergeCell ref="H367:H368"/>
    <mergeCell ref="I367:I368"/>
    <mergeCell ref="J367:J368"/>
    <mergeCell ref="K367:K368"/>
    <mergeCell ref="L367:L368"/>
    <mergeCell ref="M367:M368"/>
    <mergeCell ref="E365:E366"/>
    <mergeCell ref="F365:F366"/>
    <mergeCell ref="G365:G366"/>
    <mergeCell ref="H365:H366"/>
    <mergeCell ref="I365:I366"/>
    <mergeCell ref="J365:J366"/>
    <mergeCell ref="K365:K366"/>
    <mergeCell ref="B318:M319"/>
    <mergeCell ref="L365:L366"/>
    <mergeCell ref="B297:G297"/>
    <mergeCell ref="B298:G298"/>
    <mergeCell ref="B299:M302"/>
    <mergeCell ref="E355:G355"/>
    <mergeCell ref="H355:J355"/>
    <mergeCell ref="K355:M355"/>
    <mergeCell ref="M358:M359"/>
    <mergeCell ref="E360:E361"/>
    <mergeCell ref="F360:F361"/>
    <mergeCell ref="G360:G361"/>
    <mergeCell ref="H360:H361"/>
    <mergeCell ref="I360:I361"/>
    <mergeCell ref="J360:J361"/>
    <mergeCell ref="K360:K361"/>
    <mergeCell ref="L360:L361"/>
    <mergeCell ref="M360:M361"/>
    <mergeCell ref="E358:E359"/>
    <mergeCell ref="F358:F359"/>
    <mergeCell ref="G358:G359"/>
    <mergeCell ref="H358:H359"/>
    <mergeCell ref="I358:I359"/>
    <mergeCell ref="J358:J359"/>
    <mergeCell ref="B288:G288"/>
    <mergeCell ref="B289:G289"/>
    <mergeCell ref="B290:G290"/>
    <mergeCell ref="B291:G291"/>
    <mergeCell ref="B292:G292"/>
    <mergeCell ref="B293:G293"/>
    <mergeCell ref="B294:G294"/>
    <mergeCell ref="B295:G295"/>
    <mergeCell ref="B296:G296"/>
    <mergeCell ref="B270:D270"/>
    <mergeCell ref="H286:J286"/>
    <mergeCell ref="K286:M286"/>
    <mergeCell ref="B279:M281"/>
    <mergeCell ref="B271:D271"/>
    <mergeCell ref="B272:D272"/>
    <mergeCell ref="B273:D273"/>
    <mergeCell ref="B274:D274"/>
    <mergeCell ref="B275:D275"/>
    <mergeCell ref="B276:D276"/>
    <mergeCell ref="B277:D277"/>
    <mergeCell ref="B278:D278"/>
    <mergeCell ref="B286:G287"/>
    <mergeCell ref="I267:I269"/>
    <mergeCell ref="B261:G261"/>
    <mergeCell ref="B262:M264"/>
    <mergeCell ref="B266:D269"/>
    <mergeCell ref="J267:J269"/>
    <mergeCell ref="K267:K269"/>
    <mergeCell ref="L267:L269"/>
    <mergeCell ref="M267:M269"/>
    <mergeCell ref="E266:G266"/>
    <mergeCell ref="H266:J266"/>
    <mergeCell ref="K266:M266"/>
    <mergeCell ref="E267:E269"/>
    <mergeCell ref="F267:F269"/>
    <mergeCell ref="G267:G269"/>
    <mergeCell ref="H267:H269"/>
    <mergeCell ref="B249:M249"/>
    <mergeCell ref="B239:D239"/>
    <mergeCell ref="B240:D240"/>
    <mergeCell ref="B241:D241"/>
    <mergeCell ref="B242:D242"/>
    <mergeCell ref="B243:D243"/>
    <mergeCell ref="B244:D244"/>
    <mergeCell ref="B245:D245"/>
    <mergeCell ref="B246:D246"/>
    <mergeCell ref="B247:D247"/>
    <mergeCell ref="B248:D248"/>
    <mergeCell ref="B253:G253"/>
    <mergeCell ref="B254:G254"/>
    <mergeCell ref="B255:G255"/>
    <mergeCell ref="B256:G256"/>
    <mergeCell ref="B257:G257"/>
    <mergeCell ref="B258:G258"/>
    <mergeCell ref="B259:G259"/>
    <mergeCell ref="B260:G260"/>
    <mergeCell ref="L251:M251"/>
    <mergeCell ref="H251:I251"/>
    <mergeCell ref="J251:K251"/>
    <mergeCell ref="B251:G252"/>
    <mergeCell ref="H148:I148"/>
    <mergeCell ref="J148:K148"/>
    <mergeCell ref="L148:M148"/>
    <mergeCell ref="B157:M157"/>
    <mergeCell ref="B161:M163"/>
    <mergeCell ref="B154:G154"/>
    <mergeCell ref="K168:M168"/>
    <mergeCell ref="H168:J168"/>
    <mergeCell ref="B155:G155"/>
    <mergeCell ref="B156:G156"/>
    <mergeCell ref="B158:G158"/>
    <mergeCell ref="B159:G159"/>
    <mergeCell ref="B160:G160"/>
    <mergeCell ref="B168:G169"/>
    <mergeCell ref="B105:M105"/>
    <mergeCell ref="B108:M108"/>
    <mergeCell ref="B109:G109"/>
    <mergeCell ref="B106:G106"/>
    <mergeCell ref="B107:G107"/>
    <mergeCell ref="H117:I117"/>
    <mergeCell ref="J117:K117"/>
    <mergeCell ref="L117:M117"/>
    <mergeCell ref="B125:G125"/>
    <mergeCell ref="B110:G110"/>
    <mergeCell ref="B111:G111"/>
    <mergeCell ref="B112:G112"/>
    <mergeCell ref="B117:G118"/>
    <mergeCell ref="B120:G120"/>
    <mergeCell ref="B121:G121"/>
    <mergeCell ref="B123:G123"/>
    <mergeCell ref="B124:G124"/>
    <mergeCell ref="B113:M115"/>
    <mergeCell ref="B93:D93"/>
    <mergeCell ref="B94:D94"/>
    <mergeCell ref="B95:D95"/>
    <mergeCell ref="H103:I103"/>
    <mergeCell ref="J103:K103"/>
    <mergeCell ref="L103:M103"/>
    <mergeCell ref="B89:M91"/>
    <mergeCell ref="B103:G104"/>
    <mergeCell ref="B96:G98"/>
    <mergeCell ref="A1:A2"/>
    <mergeCell ref="B1:B2"/>
    <mergeCell ref="C1:C2"/>
    <mergeCell ref="D1:D2"/>
    <mergeCell ref="E1:E2"/>
    <mergeCell ref="F1:F2"/>
    <mergeCell ref="H56:J56"/>
    <mergeCell ref="K56:M56"/>
    <mergeCell ref="G1:G2"/>
    <mergeCell ref="H1:H2"/>
    <mergeCell ref="I1:I2"/>
    <mergeCell ref="J1:J2"/>
    <mergeCell ref="K1:K2"/>
    <mergeCell ref="B37:M40"/>
    <mergeCell ref="B45:M46"/>
    <mergeCell ref="L1:L2"/>
    <mergeCell ref="M1:M2"/>
    <mergeCell ref="B11:M16"/>
    <mergeCell ref="B18:G19"/>
    <mergeCell ref="B23:M25"/>
    <mergeCell ref="B20:G20"/>
    <mergeCell ref="B21:G21"/>
    <mergeCell ref="B22:G22"/>
    <mergeCell ref="B30:M32"/>
    <mergeCell ref="B63:M65"/>
    <mergeCell ref="B56:D57"/>
    <mergeCell ref="B58:D58"/>
    <mergeCell ref="B60:D61"/>
    <mergeCell ref="B59:D59"/>
    <mergeCell ref="B67:D68"/>
    <mergeCell ref="B69:M69"/>
    <mergeCell ref="B73:M73"/>
    <mergeCell ref="B77:M77"/>
    <mergeCell ref="E67:G67"/>
    <mergeCell ref="H67:J67"/>
    <mergeCell ref="K67:M67"/>
    <mergeCell ref="B62:D62"/>
    <mergeCell ref="B82:M84"/>
    <mergeCell ref="B78:D78"/>
    <mergeCell ref="B79:D79"/>
    <mergeCell ref="B80:D80"/>
    <mergeCell ref="B74:D74"/>
    <mergeCell ref="B75:D75"/>
    <mergeCell ref="B76:D76"/>
    <mergeCell ref="B70:D70"/>
    <mergeCell ref="B71:D71"/>
    <mergeCell ref="B72:D72"/>
    <mergeCell ref="B81:D81"/>
    <mergeCell ref="B132:G133"/>
    <mergeCell ref="B119:M119"/>
    <mergeCell ref="B122:M122"/>
    <mergeCell ref="B134:M134"/>
    <mergeCell ref="B137:M137"/>
    <mergeCell ref="B141:M141"/>
    <mergeCell ref="B153:M153"/>
    <mergeCell ref="B150:M150"/>
    <mergeCell ref="B148:G149"/>
    <mergeCell ref="B135:G135"/>
    <mergeCell ref="B136:G136"/>
    <mergeCell ref="B138:G138"/>
    <mergeCell ref="B139:G139"/>
    <mergeCell ref="B140:G140"/>
    <mergeCell ref="B142:G142"/>
    <mergeCell ref="B143:G143"/>
    <mergeCell ref="B144:G144"/>
    <mergeCell ref="B151:G151"/>
    <mergeCell ref="B152:G152"/>
    <mergeCell ref="B126:G126"/>
    <mergeCell ref="B127:M130"/>
    <mergeCell ref="H132:I132"/>
    <mergeCell ref="J132:K132"/>
    <mergeCell ref="L132:M132"/>
    <mergeCell ref="B170:M170"/>
    <mergeCell ref="B171:G171"/>
    <mergeCell ref="B172:G172"/>
    <mergeCell ref="B174:G174"/>
    <mergeCell ref="B175:G175"/>
    <mergeCell ref="B176:G176"/>
    <mergeCell ref="B177:G177"/>
    <mergeCell ref="B178:G178"/>
    <mergeCell ref="B179:G179"/>
    <mergeCell ref="B173:M173"/>
    <mergeCell ref="H218:I218"/>
    <mergeCell ref="J218:K218"/>
    <mergeCell ref="B222:G222"/>
    <mergeCell ref="B223:G223"/>
    <mergeCell ref="B224:G224"/>
    <mergeCell ref="B225:G225"/>
    <mergeCell ref="B186:M190"/>
    <mergeCell ref="B211:M213"/>
    <mergeCell ref="B221:G221"/>
    <mergeCell ref="B238:D238"/>
    <mergeCell ref="B180:G180"/>
    <mergeCell ref="B181:G181"/>
    <mergeCell ref="B182:G182"/>
    <mergeCell ref="B183:G183"/>
    <mergeCell ref="B184:G184"/>
    <mergeCell ref="B185:G185"/>
    <mergeCell ref="B218:G219"/>
    <mergeCell ref="B220:G220"/>
    <mergeCell ref="B199:G199"/>
    <mergeCell ref="B201:G201"/>
    <mergeCell ref="B202:G202"/>
    <mergeCell ref="B203:G203"/>
    <mergeCell ref="B204:G204"/>
    <mergeCell ref="B205:G205"/>
    <mergeCell ref="B206:G206"/>
    <mergeCell ref="B207:G207"/>
    <mergeCell ref="B208:G208"/>
    <mergeCell ref="B209:G209"/>
    <mergeCell ref="B210:G210"/>
    <mergeCell ref="B195:G196"/>
    <mergeCell ref="B231:M232"/>
    <mergeCell ref="H195:J195"/>
    <mergeCell ref="B227:G227"/>
    <mergeCell ref="B228:G228"/>
    <mergeCell ref="B229:G229"/>
    <mergeCell ref="I235:I237"/>
    <mergeCell ref="J235:J237"/>
    <mergeCell ref="K235:K237"/>
    <mergeCell ref="L235:L237"/>
    <mergeCell ref="M235:M237"/>
    <mergeCell ref="E234:G234"/>
    <mergeCell ref="H234:J234"/>
    <mergeCell ref="K234:M234"/>
    <mergeCell ref="E235:E237"/>
    <mergeCell ref="F235:F237"/>
    <mergeCell ref="G235:G237"/>
    <mergeCell ref="H235:H237"/>
    <mergeCell ref="B230:G230"/>
    <mergeCell ref="B234:D237"/>
    <mergeCell ref="B226:G226"/>
    <mergeCell ref="B197:M197"/>
    <mergeCell ref="B200:M200"/>
    <mergeCell ref="B198:G198"/>
    <mergeCell ref="L218:M218"/>
    <mergeCell ref="F363:F364"/>
    <mergeCell ref="G363:G364"/>
    <mergeCell ref="H363:H364"/>
    <mergeCell ref="I363:I364"/>
    <mergeCell ref="J363:J364"/>
    <mergeCell ref="K363:K364"/>
    <mergeCell ref="B340:M341"/>
    <mergeCell ref="B329:M331"/>
    <mergeCell ref="B336:M337"/>
    <mergeCell ref="B343:M345"/>
    <mergeCell ref="B355:D356"/>
    <mergeCell ref="B357:D357"/>
    <mergeCell ref="L363:L364"/>
    <mergeCell ref="M363:M364"/>
    <mergeCell ref="B358:D359"/>
    <mergeCell ref="B360:D361"/>
    <mergeCell ref="B362:D362"/>
    <mergeCell ref="B363:D364"/>
    <mergeCell ref="L358:L359"/>
    <mergeCell ref="K358:K359"/>
    <mergeCell ref="B365:D366"/>
    <mergeCell ref="B367:D368"/>
    <mergeCell ref="B369:D369"/>
    <mergeCell ref="B370:D370"/>
    <mergeCell ref="E363:E364"/>
    <mergeCell ref="B371:M373"/>
    <mergeCell ref="B375:D376"/>
    <mergeCell ref="B391:M393"/>
    <mergeCell ref="B377:D377"/>
    <mergeCell ref="B378:D379"/>
    <mergeCell ref="B380:D381"/>
    <mergeCell ref="B382:D382"/>
    <mergeCell ref="B383:D384"/>
    <mergeCell ref="B385:D386"/>
    <mergeCell ref="B387:D388"/>
    <mergeCell ref="B389:D389"/>
    <mergeCell ref="B390:D390"/>
    <mergeCell ref="E375:G375"/>
    <mergeCell ref="H375:J375"/>
    <mergeCell ref="K375:M375"/>
    <mergeCell ref="M378:M379"/>
    <mergeCell ref="E380:E381"/>
    <mergeCell ref="F380:F381"/>
    <mergeCell ref="B417:G417"/>
    <mergeCell ref="B418:G418"/>
    <mergeCell ref="B419:G419"/>
    <mergeCell ref="B420:G420"/>
    <mergeCell ref="B421:G421"/>
    <mergeCell ref="B422:G422"/>
    <mergeCell ref="B423:G423"/>
    <mergeCell ref="B424:G424"/>
    <mergeCell ref="B425:G425"/>
    <mergeCell ref="B443:M445"/>
    <mergeCell ref="B513:M514"/>
    <mergeCell ref="B508:M508"/>
    <mergeCell ref="B500:M500"/>
    <mergeCell ref="B498:G499"/>
    <mergeCell ref="B501:G501"/>
    <mergeCell ref="B502:G502"/>
    <mergeCell ref="B503:G503"/>
    <mergeCell ref="B504:G504"/>
    <mergeCell ref="B505:G505"/>
    <mergeCell ref="B506:G506"/>
    <mergeCell ref="B507:G507"/>
    <mergeCell ref="B509:G509"/>
    <mergeCell ref="B510:G510"/>
    <mergeCell ref="B511:G511"/>
    <mergeCell ref="B512:G512"/>
    <mergeCell ref="B561:I561"/>
    <mergeCell ref="B562:I562"/>
    <mergeCell ref="B567:G568"/>
    <mergeCell ref="B552:M552"/>
    <mergeCell ref="H567:J567"/>
    <mergeCell ref="L558:L559"/>
    <mergeCell ref="M558:M559"/>
    <mergeCell ref="J558:J559"/>
    <mergeCell ref="K558:K559"/>
    <mergeCell ref="K567:M567"/>
    <mergeCell ref="B569:G569"/>
    <mergeCell ref="B570:G570"/>
    <mergeCell ref="B571:G571"/>
    <mergeCell ref="B572:G572"/>
    <mergeCell ref="B573:G573"/>
    <mergeCell ref="B574:G574"/>
    <mergeCell ref="B727:G727"/>
    <mergeCell ref="H724:J724"/>
    <mergeCell ref="K724:M724"/>
    <mergeCell ref="B717:M719"/>
    <mergeCell ref="H583:J583"/>
    <mergeCell ref="L664:M665"/>
    <mergeCell ref="B684:G685"/>
    <mergeCell ref="B687:G687"/>
    <mergeCell ref="B688:G688"/>
    <mergeCell ref="B689:G689"/>
    <mergeCell ref="B690:G690"/>
    <mergeCell ref="B692:G692"/>
    <mergeCell ref="B670:H670"/>
    <mergeCell ref="B671:H671"/>
    <mergeCell ref="B673:H673"/>
    <mergeCell ref="B674:H674"/>
    <mergeCell ref="B675:H675"/>
    <mergeCell ref="B676:H676"/>
    <mergeCell ref="B735:G735"/>
    <mergeCell ref="B736:G736"/>
    <mergeCell ref="B737:M739"/>
    <mergeCell ref="B713:G713"/>
    <mergeCell ref="B714:G714"/>
    <mergeCell ref="B716:G716"/>
    <mergeCell ref="B732:M732"/>
    <mergeCell ref="B726:M726"/>
    <mergeCell ref="B724:G725"/>
    <mergeCell ref="B728:G728"/>
    <mergeCell ref="B729:G729"/>
    <mergeCell ref="B730:G730"/>
    <mergeCell ref="B731:G731"/>
    <mergeCell ref="B647:G648"/>
    <mergeCell ref="B649:G649"/>
    <mergeCell ref="B650:G650"/>
    <mergeCell ref="B651:G651"/>
    <mergeCell ref="B652:G652"/>
    <mergeCell ref="B653:G653"/>
    <mergeCell ref="B654:G654"/>
    <mergeCell ref="B655:G655"/>
    <mergeCell ref="K647:M647"/>
    <mergeCell ref="H647:J647"/>
    <mergeCell ref="B746:G747"/>
    <mergeCell ref="B748:G748"/>
    <mergeCell ref="B749:G749"/>
    <mergeCell ref="B750:G750"/>
    <mergeCell ref="B757:M758"/>
    <mergeCell ref="B769:G770"/>
    <mergeCell ref="B771:G771"/>
    <mergeCell ref="B772:G772"/>
    <mergeCell ref="B773:G773"/>
    <mergeCell ref="B751:M752"/>
    <mergeCell ref="H769:J769"/>
    <mergeCell ref="K769:M769"/>
    <mergeCell ref="G796:H796"/>
    <mergeCell ref="G787:H787"/>
    <mergeCell ref="D784:E784"/>
    <mergeCell ref="D785:E785"/>
    <mergeCell ref="D786:E786"/>
    <mergeCell ref="D787:E787"/>
    <mergeCell ref="B784:C784"/>
    <mergeCell ref="B785:C785"/>
    <mergeCell ref="B786:C786"/>
    <mergeCell ref="B787:C787"/>
    <mergeCell ref="G784:H784"/>
    <mergeCell ref="G785:H785"/>
    <mergeCell ref="G786:H786"/>
    <mergeCell ref="B808:C808"/>
    <mergeCell ref="B809:C811"/>
    <mergeCell ref="B812:C813"/>
    <mergeCell ref="B805:M806"/>
    <mergeCell ref="B791:C791"/>
    <mergeCell ref="G791:H791"/>
    <mergeCell ref="G792:H792"/>
    <mergeCell ref="G797:H797"/>
    <mergeCell ref="D791:E791"/>
    <mergeCell ref="D792:E792"/>
    <mergeCell ref="D797:E797"/>
    <mergeCell ref="B792:C792"/>
    <mergeCell ref="B797:C797"/>
    <mergeCell ref="B793:C793"/>
    <mergeCell ref="D793:E793"/>
    <mergeCell ref="G793:H793"/>
    <mergeCell ref="B794:C794"/>
    <mergeCell ref="D794:E794"/>
    <mergeCell ref="G794:H794"/>
    <mergeCell ref="B795:C795"/>
    <mergeCell ref="D795:E795"/>
    <mergeCell ref="G795:H795"/>
    <mergeCell ref="B796:C796"/>
    <mergeCell ref="D796:E796"/>
    <mergeCell ref="D808:F808"/>
    <mergeCell ref="D809:F809"/>
    <mergeCell ref="D810:F810"/>
    <mergeCell ref="D811:F811"/>
    <mergeCell ref="D812:F812"/>
    <mergeCell ref="D813:F813"/>
    <mergeCell ref="G808:M808"/>
    <mergeCell ref="G809:M809"/>
    <mergeCell ref="G810:M810"/>
    <mergeCell ref="G811:M811"/>
    <mergeCell ref="G812:M812"/>
    <mergeCell ref="G813:M813"/>
    <mergeCell ref="B829:E830"/>
    <mergeCell ref="J829:M829"/>
    <mergeCell ref="F829:I829"/>
    <mergeCell ref="B819:E820"/>
    <mergeCell ref="F819:I819"/>
    <mergeCell ref="J819:M819"/>
    <mergeCell ref="F820:G820"/>
    <mergeCell ref="H820:I820"/>
    <mergeCell ref="J820:K820"/>
    <mergeCell ref="L820:M820"/>
    <mergeCell ref="B821:E821"/>
    <mergeCell ref="F821:G821"/>
    <mergeCell ref="H821:I825"/>
    <mergeCell ref="F831:G831"/>
    <mergeCell ref="F832:G832"/>
    <mergeCell ref="F833:G833"/>
    <mergeCell ref="F834:G834"/>
    <mergeCell ref="F835:G835"/>
    <mergeCell ref="F830:G830"/>
    <mergeCell ref="H830:I830"/>
    <mergeCell ref="J830:K830"/>
    <mergeCell ref="L830:M830"/>
    <mergeCell ref="B903:M903"/>
    <mergeCell ref="K899:M899"/>
    <mergeCell ref="H899:J899"/>
    <mergeCell ref="H887:J887"/>
    <mergeCell ref="K887:M887"/>
    <mergeCell ref="H307:J307"/>
    <mergeCell ref="K307:M307"/>
    <mergeCell ref="B875:G876"/>
    <mergeCell ref="B877:G877"/>
    <mergeCell ref="B878:G878"/>
    <mergeCell ref="B879:M881"/>
    <mergeCell ref="B450:G451"/>
    <mergeCell ref="B452:G452"/>
    <mergeCell ref="B453:G453"/>
    <mergeCell ref="B454:G454"/>
    <mergeCell ref="H450:J450"/>
    <mergeCell ref="K450:M450"/>
    <mergeCell ref="H875:I875"/>
    <mergeCell ref="J875:K875"/>
    <mergeCell ref="L875:M875"/>
    <mergeCell ref="J831:K831"/>
    <mergeCell ref="J832:K832"/>
    <mergeCell ref="J833:K833"/>
    <mergeCell ref="B901:G901"/>
    <mergeCell ref="B902:G902"/>
    <mergeCell ref="B309:G309"/>
    <mergeCell ref="B310:G310"/>
    <mergeCell ref="B311:G311"/>
    <mergeCell ref="B307:G308"/>
    <mergeCell ref="B899:G900"/>
    <mergeCell ref="B455:M456"/>
    <mergeCell ref="B894:M894"/>
    <mergeCell ref="B887:G888"/>
    <mergeCell ref="B889:G889"/>
    <mergeCell ref="B890:G890"/>
    <mergeCell ref="B891:G891"/>
    <mergeCell ref="B892:G892"/>
    <mergeCell ref="B893:G893"/>
    <mergeCell ref="J834:K834"/>
    <mergeCell ref="J835:K835"/>
    <mergeCell ref="H831:I835"/>
    <mergeCell ref="L831:M835"/>
    <mergeCell ref="B836:M838"/>
    <mergeCell ref="B844:M844"/>
    <mergeCell ref="B831:E831"/>
    <mergeCell ref="B832:E832"/>
    <mergeCell ref="B833:E833"/>
    <mergeCell ref="B834:E834"/>
    <mergeCell ref="B644:M645"/>
    <mergeCell ref="B661:M662"/>
    <mergeCell ref="B779:M782"/>
    <mergeCell ref="B841:M842"/>
    <mergeCell ref="B847:M848"/>
    <mergeCell ref="B563:M563"/>
    <mergeCell ref="B814:M815"/>
    <mergeCell ref="B798:M798"/>
    <mergeCell ref="B826:M827"/>
    <mergeCell ref="J821:K821"/>
    <mergeCell ref="L821:M825"/>
    <mergeCell ref="B822:E822"/>
    <mergeCell ref="F822:G822"/>
    <mergeCell ref="J822:K822"/>
    <mergeCell ref="B823:E823"/>
    <mergeCell ref="F823:G823"/>
    <mergeCell ref="J823:K823"/>
    <mergeCell ref="B824:E824"/>
    <mergeCell ref="F824:G824"/>
    <mergeCell ref="J824:K824"/>
    <mergeCell ref="B825:E825"/>
    <mergeCell ref="F825:G825"/>
    <mergeCell ref="J825:K825"/>
    <mergeCell ref="B835:E835"/>
  </mergeCells>
  <hyperlinks>
    <hyperlink ref="B37:K40" r:id="rId1" display="O Programa de Compliance está alinhado aos principais referenciais e frameworks de mercado, entre eles as Normas da Extractive Industry Transparency Initiative (EITI), as Diretrizes da Organização para a Cooperação e Desenvolvimento Econômico (OECD), as Rules of Conduct and Recommendations to Combat Extortion and Bribery da International Chamber of Commerce (ICC), os Princípios Empresariais para Combater o Suborno da Transparência Internacional (TI), os Princípios do Pacto Global da ONU (10º Princípio) e o Partnering Against Corruption Initiative (PACI) do Fórum Econômico Mundial. Para mais informações sobre as práticas abrangidas pelo Programa, consulte a versão PDF do Relato Integrado (clique aqui)." xr:uid="{24773790-682A-4482-957A-832EA555DAE8}"/>
    <hyperlink ref="B89:K91"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12AF5DA6-A12A-4653-9BCC-57E18319EDFF}"/>
    <hyperlink ref="B343:K345" r:id="rId3" display="Atualmente, a avaliação de riscos relacionados a aspectos de direitos humanos está incorporada ao Programa de Compliance do Grupo CSN,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 clique aqui)." xr:uid="{1DE3E389-EB4D-4342-B57A-756668CC3D94}"/>
    <hyperlink ref="I1:I2" location="'Índice GRI'!A3" display="Índice GRI" xr:uid="{62A233B8-7E95-47BF-B0CB-D1E60E77A978}"/>
    <hyperlink ref="J1:J2" location="'Índice SASB'!A3" display="Índice SASB" xr:uid="{1C72D618-1BE9-4243-881B-6B67400D13EE}"/>
    <hyperlink ref="D1:D2" location="Siderurgia!A3" display="Siderurgia" xr:uid="{FB2AC361-12E7-4497-99DD-DEF44B106984}"/>
    <hyperlink ref="B1:B2" location="Início!A3" display="Início" xr:uid="{2312AB0A-724C-47F1-8FAF-658CAD18C6FD}"/>
    <hyperlink ref="C1:C2" location="'Grupo CSN'!A3" display="Grupo CSN" xr:uid="{B8FA1213-AF64-4A81-9AF0-722CF3478CB2}"/>
    <hyperlink ref="E1:E2" location="Mineração!A3" display="Mineração" xr:uid="{19B0C1A0-B80F-41B9-ACF0-BB90F9224350}"/>
    <hyperlink ref="F1:F2" location="Cimentos!A3" display="Cimentos" xr:uid="{9F8F50FE-E9D1-4661-A012-86E5D714526A}"/>
    <hyperlink ref="G1:G2" location="Logística!A3" display="Logística" xr:uid="{CF841D80-B6F9-4D5A-BD59-424BEA67D42A}"/>
    <hyperlink ref="H1:H2" location="Energia!A3" display="Energia" xr:uid="{87A8350D-21CE-4C28-8ABD-ED864B4A0803}"/>
    <hyperlink ref="K1:K2" location="Materialidade!A3" display="Materialidade" xr:uid="{ED9F3E47-F160-4013-BB81-0F6ECE0BC1FE}"/>
    <hyperlink ref="L1:L2" location="TCFD_TNFD!A3" display="TCFD e TNFD" xr:uid="{6AB60906-C697-4A7D-8DE4-99A91830A236}"/>
    <hyperlink ref="M1:M2" location="Ratings!A3" display="Ratings" xr:uid="{CCB0BE69-4975-4341-9713-23285D94A44C}"/>
    <hyperlink ref="B37:M40" r:id="rId4" display="O Programa de Compliance está alinhado aos principais referenciais e frameworks de mercado, entre eles as Normas da Extractive Industry Transparency Initiative (EITI), as Diretrizes da Organização para a Cooperação e Desenvolvimento Econômico (OECD), as Rules of Conduct and Recommendations to Combat Extortion and Bribery da International Chamber of Commerce (ICC), os Princípios Empresariais para Combater o Suborno da Transparência Internacional (TI), os Princípios do Pacto Global da ONU (10º Princípio) e o Partnering Against Corruption Initiative (PACI) do Fórum Econômico Mundial. Para mais informações sobre as práticas abrangidas pelo Programa, consulte a versão PDF do Relato Integrado (clique aqui)." xr:uid="{0396D764-FEC5-4E29-B2D4-B123CD958962}"/>
    <hyperlink ref="B89:M91" r:id="rId5"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FB112ABB-AB98-467C-AE76-E1E34B50F07B}"/>
    <hyperlink ref="B343:M345" r:id="rId6" display="Atualmente, a avaliação de riscos relacionados a aspectos de direitos humanos está incorporada ao Programa de Compliance do Grupo CSN,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 clique aqui)." xr:uid="{1C6ED3B0-F7EC-4161-A59A-2443FA0A68DC}"/>
  </hyperlinks>
  <pageMargins left="0.25" right="0.25" top="0.75" bottom="0.75" header="0.3" footer="0.3"/>
  <pageSetup paperSize="9"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567B-ECA1-4028-97D1-6F67E72AD64C}">
  <dimension ref="A1:Q678"/>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297" t="s">
        <v>1046</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c r="A9" s="7"/>
      <c r="B9" s="7" t="s">
        <v>148</v>
      </c>
      <c r="C9" s="7"/>
      <c r="D9" s="7"/>
      <c r="E9" s="7"/>
      <c r="F9" s="7"/>
      <c r="G9" s="7"/>
      <c r="H9" s="7"/>
      <c r="I9" s="7"/>
      <c r="J9" s="7"/>
      <c r="K9" s="7"/>
      <c r="L9" s="7"/>
      <c r="M9" s="7"/>
    </row>
    <row r="10" spans="1:13" s="4" customFormat="1" ht="7.5" customHeight="1" x14ac:dyDescent="0.25">
      <c r="A10" s="7"/>
      <c r="B10" s="834" t="s">
        <v>91</v>
      </c>
      <c r="C10" s="834"/>
      <c r="D10" s="834"/>
      <c r="E10" s="834"/>
      <c r="F10" s="834"/>
      <c r="G10" s="834"/>
      <c r="H10" s="834"/>
      <c r="I10" s="834"/>
      <c r="J10" s="834"/>
      <c r="K10" s="834"/>
      <c r="L10" s="834"/>
      <c r="M10" s="834"/>
    </row>
    <row r="11" spans="1:13" s="4" customFormat="1" ht="7.5" customHeight="1" x14ac:dyDescent="0.25">
      <c r="A11" s="7"/>
      <c r="B11" s="834"/>
      <c r="C11" s="834"/>
      <c r="D11" s="834"/>
      <c r="E11" s="834"/>
      <c r="F11" s="834"/>
      <c r="G11" s="834"/>
      <c r="H11" s="834"/>
      <c r="I11" s="834"/>
      <c r="J11" s="834"/>
      <c r="K11" s="834"/>
      <c r="L11" s="834"/>
      <c r="M11" s="834"/>
    </row>
    <row r="12" spans="1:13" s="4" customFormat="1" ht="15" x14ac:dyDescent="0.25"/>
    <row r="13" spans="1:13" s="4" customFormat="1" ht="15" customHeight="1" x14ac:dyDescent="0.25">
      <c r="B13" s="1124" t="s">
        <v>892</v>
      </c>
      <c r="C13" s="1124"/>
      <c r="D13" s="1124"/>
      <c r="E13" s="1124"/>
      <c r="F13" s="1124"/>
      <c r="G13" s="1124"/>
      <c r="H13" s="1124"/>
      <c r="I13" s="1124"/>
      <c r="J13" s="1124"/>
      <c r="K13" s="1124"/>
      <c r="L13" s="1124"/>
      <c r="M13" s="1124"/>
    </row>
    <row r="14" spans="1:13" s="4" customFormat="1" ht="15" x14ac:dyDescent="0.25">
      <c r="B14" s="1124"/>
      <c r="C14" s="1124"/>
      <c r="D14" s="1124"/>
      <c r="E14" s="1124"/>
      <c r="F14" s="1124"/>
      <c r="G14" s="1124"/>
      <c r="H14" s="1124"/>
      <c r="I14" s="1124"/>
      <c r="J14" s="1124"/>
      <c r="K14" s="1124"/>
      <c r="L14" s="1124"/>
      <c r="M14" s="1124"/>
    </row>
    <row r="15" spans="1:13" s="4" customFormat="1" ht="15" x14ac:dyDescent="0.25">
      <c r="B15" s="1124"/>
      <c r="C15" s="1124"/>
      <c r="D15" s="1124"/>
      <c r="E15" s="1124"/>
      <c r="F15" s="1124"/>
      <c r="G15" s="1124"/>
      <c r="H15" s="1124"/>
      <c r="I15" s="1124"/>
      <c r="J15" s="1124"/>
      <c r="K15" s="1124"/>
      <c r="L15" s="1124"/>
      <c r="M15" s="1124"/>
    </row>
    <row r="16" spans="1:13" s="4" customFormat="1" ht="15" x14ac:dyDescent="0.25">
      <c r="B16" s="1124"/>
      <c r="C16" s="1124"/>
      <c r="D16" s="1124"/>
      <c r="E16" s="1124"/>
      <c r="F16" s="1124"/>
      <c r="G16" s="1124"/>
      <c r="H16" s="1124"/>
      <c r="I16" s="1124"/>
      <c r="J16" s="1124"/>
      <c r="K16" s="1124"/>
      <c r="L16" s="1124"/>
      <c r="M16" s="1124"/>
    </row>
    <row r="17" spans="1:13" s="4" customFormat="1" ht="15" x14ac:dyDescent="0.25">
      <c r="B17" s="1124"/>
      <c r="C17" s="1124"/>
      <c r="D17" s="1124"/>
      <c r="E17" s="1124"/>
      <c r="F17" s="1124"/>
      <c r="G17" s="1124"/>
      <c r="H17" s="1124"/>
      <c r="I17" s="1124"/>
      <c r="J17" s="1124"/>
      <c r="K17" s="1124"/>
      <c r="L17" s="1124"/>
      <c r="M17" s="1124"/>
    </row>
    <row r="18" spans="1:13" s="4" customFormat="1" ht="15" x14ac:dyDescent="0.25">
      <c r="B18" s="1124"/>
      <c r="C18" s="1124"/>
      <c r="D18" s="1124"/>
      <c r="E18" s="1124"/>
      <c r="F18" s="1124"/>
      <c r="G18" s="1124"/>
      <c r="H18" s="1124"/>
      <c r="I18" s="1124"/>
      <c r="J18" s="1124"/>
      <c r="K18" s="1124"/>
      <c r="L18" s="1124"/>
      <c r="M18" s="1124"/>
    </row>
    <row r="19" spans="1:13" s="4" customFormat="1" ht="15" x14ac:dyDescent="0.25">
      <c r="B19" s="1124"/>
      <c r="C19" s="1124"/>
      <c r="D19" s="1124"/>
      <c r="E19" s="1124"/>
      <c r="F19" s="1124"/>
      <c r="G19" s="1124"/>
      <c r="H19" s="1124"/>
      <c r="I19" s="1124"/>
      <c r="J19" s="1124"/>
      <c r="K19" s="1124"/>
      <c r="L19" s="1124"/>
      <c r="M19" s="1124"/>
    </row>
    <row r="20" spans="1:13" s="4" customFormat="1" ht="15" x14ac:dyDescent="0.25">
      <c r="B20" s="1124"/>
      <c r="C20" s="1124"/>
      <c r="D20" s="1124"/>
      <c r="E20" s="1124"/>
      <c r="F20" s="1124"/>
      <c r="G20" s="1124"/>
      <c r="H20" s="1124"/>
      <c r="I20" s="1124"/>
      <c r="J20" s="1124"/>
      <c r="K20" s="1124"/>
      <c r="L20" s="1124"/>
      <c r="M20" s="1124"/>
    </row>
    <row r="21" spans="1:13" s="4" customFormat="1" ht="15" x14ac:dyDescent="0.25"/>
    <row r="22" spans="1:13" s="4" customFormat="1" ht="15" customHeight="1" x14ac:dyDescent="0.25">
      <c r="B22" s="1092" t="s">
        <v>509</v>
      </c>
      <c r="C22" s="1092"/>
      <c r="D22" s="1084"/>
      <c r="E22" s="1096">
        <v>2021</v>
      </c>
      <c r="F22" s="1096">
        <v>2022</v>
      </c>
      <c r="G22" s="1088">
        <v>2023</v>
      </c>
    </row>
    <row r="23" spans="1:13" s="4" customFormat="1" ht="15" customHeight="1" thickBot="1" x14ac:dyDescent="0.3">
      <c r="B23" s="1093"/>
      <c r="C23" s="1093"/>
      <c r="D23" s="1086"/>
      <c r="E23" s="1097"/>
      <c r="F23" s="1097"/>
      <c r="G23" s="1103"/>
    </row>
    <row r="24" spans="1:13" s="4" customFormat="1" ht="15" customHeight="1" thickTop="1" x14ac:dyDescent="0.25">
      <c r="B24" s="746" t="s">
        <v>401</v>
      </c>
      <c r="C24" s="746"/>
      <c r="D24" s="747"/>
      <c r="E24" s="298">
        <v>0</v>
      </c>
      <c r="F24" s="298">
        <v>1</v>
      </c>
      <c r="G24" s="541">
        <v>0</v>
      </c>
    </row>
    <row r="25" spans="1:13" s="4" customFormat="1" ht="15" customHeight="1" x14ac:dyDescent="0.25">
      <c r="B25" s="963" t="s">
        <v>402</v>
      </c>
      <c r="C25" s="963"/>
      <c r="D25" s="964"/>
      <c r="E25" s="967">
        <v>0</v>
      </c>
      <c r="F25" s="967">
        <v>1384.6</v>
      </c>
      <c r="G25" s="969">
        <v>0</v>
      </c>
    </row>
    <row r="26" spans="1:13" s="4" customFormat="1" ht="15" customHeight="1" x14ac:dyDescent="0.25">
      <c r="B26" s="965"/>
      <c r="C26" s="965"/>
      <c r="D26" s="966"/>
      <c r="E26" s="968"/>
      <c r="F26" s="968"/>
      <c r="G26" s="970"/>
    </row>
    <row r="27" spans="1:13" s="4" customFormat="1" ht="15" customHeight="1" x14ac:dyDescent="0.25">
      <c r="B27" s="831" t="s">
        <v>403</v>
      </c>
      <c r="C27" s="831"/>
      <c r="D27" s="832"/>
      <c r="E27" s="29">
        <v>0</v>
      </c>
      <c r="F27" s="29">
        <v>3</v>
      </c>
      <c r="G27" s="30">
        <v>3</v>
      </c>
    </row>
    <row r="28" spans="1:13" s="4" customFormat="1" ht="15" customHeight="1" x14ac:dyDescent="0.25">
      <c r="B28" s="768" t="s">
        <v>791</v>
      </c>
      <c r="C28" s="768"/>
      <c r="D28" s="768"/>
      <c r="E28" s="768"/>
      <c r="F28" s="768"/>
      <c r="G28" s="768"/>
    </row>
    <row r="29" spans="1:13" s="4" customFormat="1" ht="15" customHeight="1" x14ac:dyDescent="0.25">
      <c r="B29" s="770"/>
      <c r="C29" s="770"/>
      <c r="D29" s="770"/>
      <c r="E29" s="770"/>
      <c r="F29" s="770"/>
      <c r="G29" s="770"/>
    </row>
    <row r="30" spans="1:13" s="4" customFormat="1" ht="15" customHeight="1" x14ac:dyDescent="0.25">
      <c r="B30" s="24"/>
      <c r="C30" s="24"/>
      <c r="D30" s="24"/>
      <c r="E30" s="24"/>
      <c r="F30" s="24"/>
      <c r="G30" s="24"/>
      <c r="H30" s="24"/>
      <c r="I30" s="24"/>
      <c r="J30" s="24"/>
      <c r="K30" s="24"/>
      <c r="L30" s="24"/>
      <c r="M30" s="24"/>
    </row>
    <row r="31" spans="1:13" s="4" customFormat="1" ht="15" x14ac:dyDescent="0.25"/>
    <row r="32" spans="1:13" s="4" customFormat="1" ht="15" x14ac:dyDescent="0.25">
      <c r="A32" s="7"/>
      <c r="B32" s="7" t="s">
        <v>129</v>
      </c>
      <c r="C32" s="7"/>
      <c r="D32" s="7"/>
      <c r="E32" s="7"/>
      <c r="F32" s="7"/>
      <c r="G32" s="7"/>
      <c r="H32" s="7"/>
      <c r="I32" s="7"/>
      <c r="J32" s="7"/>
      <c r="K32" s="7"/>
      <c r="L32" s="7"/>
      <c r="M32" s="7"/>
    </row>
    <row r="33" spans="1:13" s="4" customFormat="1" ht="15" x14ac:dyDescent="0.25"/>
    <row r="34" spans="1:13" s="4" customFormat="1" ht="15" customHeight="1" x14ac:dyDescent="0.25">
      <c r="B34" s="735" t="s">
        <v>898</v>
      </c>
      <c r="C34" s="735"/>
      <c r="D34" s="735"/>
      <c r="E34" s="735"/>
      <c r="F34" s="735"/>
      <c r="G34" s="735"/>
      <c r="H34" s="735"/>
      <c r="I34" s="735"/>
      <c r="J34" s="735"/>
      <c r="K34" s="735"/>
      <c r="L34" s="735"/>
      <c r="M34" s="735"/>
    </row>
    <row r="35" spans="1:13" s="4" customFormat="1" ht="15" x14ac:dyDescent="0.25"/>
    <row r="36" spans="1:13" s="4" customFormat="1" ht="15" x14ac:dyDescent="0.25"/>
    <row r="37" spans="1:13" s="4" customFormat="1" ht="15" x14ac:dyDescent="0.25"/>
    <row r="38" spans="1:13" s="4" customFormat="1" ht="15" x14ac:dyDescent="0.25"/>
    <row r="39" spans="1:13" s="154" customFormat="1" ht="24.5" x14ac:dyDescent="0.25">
      <c r="B39" s="297" t="s">
        <v>18</v>
      </c>
    </row>
    <row r="40" spans="1:13" s="4" customFormat="1" ht="15" x14ac:dyDescent="0.25"/>
    <row r="41" spans="1:13" s="4" customFormat="1" ht="15" x14ac:dyDescent="0.25"/>
    <row r="42" spans="1:13" s="4" customFormat="1" ht="15" x14ac:dyDescent="0.25">
      <c r="A42" s="7"/>
      <c r="B42" s="7" t="s">
        <v>8</v>
      </c>
      <c r="C42" s="7"/>
      <c r="D42" s="7"/>
      <c r="E42" s="7"/>
      <c r="F42" s="7"/>
      <c r="G42" s="7"/>
      <c r="H42" s="7"/>
      <c r="I42" s="7"/>
      <c r="J42" s="7"/>
      <c r="K42" s="7"/>
      <c r="L42" s="7"/>
      <c r="M42" s="7"/>
    </row>
    <row r="43" spans="1:13" s="4" customFormat="1" ht="15" x14ac:dyDescent="0.25"/>
    <row r="44" spans="1:13" s="4" customFormat="1" ht="15" customHeight="1" x14ac:dyDescent="0.25">
      <c r="B44" s="1092" t="s">
        <v>1113</v>
      </c>
      <c r="C44" s="1092"/>
      <c r="D44" s="1084"/>
      <c r="E44" s="1125">
        <v>2021</v>
      </c>
      <c r="F44" s="1125"/>
      <c r="G44" s="1125"/>
      <c r="H44" s="1125">
        <v>2022</v>
      </c>
      <c r="I44" s="1125"/>
      <c r="J44" s="1125"/>
      <c r="K44" s="1125">
        <v>2023</v>
      </c>
      <c r="L44" s="1125"/>
      <c r="M44" s="1126"/>
    </row>
    <row r="45" spans="1:13" s="4" customFormat="1" ht="15" hidden="1" x14ac:dyDescent="0.25">
      <c r="B45" s="1092"/>
      <c r="C45" s="1092"/>
      <c r="D45" s="1084"/>
      <c r="E45" s="1127"/>
      <c r="F45" s="1127"/>
      <c r="G45" s="1127"/>
      <c r="H45" s="1127"/>
      <c r="I45" s="1127"/>
      <c r="J45" s="1127"/>
      <c r="K45" s="1127"/>
      <c r="L45" s="1127"/>
      <c r="M45" s="1128"/>
    </row>
    <row r="46" spans="1:13" s="4" customFormat="1" ht="15.5" thickBot="1" x14ac:dyDescent="0.3">
      <c r="B46" s="1092"/>
      <c r="C46" s="1092"/>
      <c r="D46" s="1084"/>
      <c r="E46" s="1129" t="s">
        <v>154</v>
      </c>
      <c r="F46" s="1134" t="s">
        <v>155</v>
      </c>
      <c r="G46" s="1132" t="s">
        <v>156</v>
      </c>
      <c r="H46" s="1129" t="s">
        <v>154</v>
      </c>
      <c r="I46" s="1134" t="s">
        <v>155</v>
      </c>
      <c r="J46" s="1132" t="s">
        <v>156</v>
      </c>
      <c r="K46" s="1129" t="s">
        <v>154</v>
      </c>
      <c r="L46" s="1134" t="s">
        <v>155</v>
      </c>
      <c r="M46" s="1136" t="s">
        <v>156</v>
      </c>
    </row>
    <row r="47" spans="1:13" s="4" customFormat="1" ht="15.5" hidden="1" thickBot="1" x14ac:dyDescent="0.3">
      <c r="B47" s="1093"/>
      <c r="C47" s="1093"/>
      <c r="D47" s="1086"/>
      <c r="E47" s="1130"/>
      <c r="F47" s="1135"/>
      <c r="G47" s="1133"/>
      <c r="H47" s="1130"/>
      <c r="I47" s="1135"/>
      <c r="J47" s="1133"/>
      <c r="K47" s="1130"/>
      <c r="L47" s="1135"/>
      <c r="M47" s="1137"/>
    </row>
    <row r="48" spans="1:13" s="4" customFormat="1" ht="15.5" thickTop="1" x14ac:dyDescent="0.25">
      <c r="B48" s="1131" t="s">
        <v>157</v>
      </c>
      <c r="C48" s="1131"/>
      <c r="D48" s="1131"/>
      <c r="E48" s="1131"/>
      <c r="F48" s="1131"/>
      <c r="G48" s="1131"/>
      <c r="H48" s="1131"/>
      <c r="I48" s="1131"/>
      <c r="J48" s="1131"/>
      <c r="K48" s="1131"/>
      <c r="L48" s="1131"/>
      <c r="M48" s="1131"/>
    </row>
    <row r="49" spans="2:17" s="4" customFormat="1" ht="15" x14ac:dyDescent="0.25">
      <c r="B49" s="829" t="s">
        <v>158</v>
      </c>
      <c r="C49" s="829"/>
      <c r="D49" s="830"/>
      <c r="E49" s="301" t="s">
        <v>196</v>
      </c>
      <c r="F49" s="302" t="s">
        <v>196</v>
      </c>
      <c r="G49" s="303" t="s">
        <v>196</v>
      </c>
      <c r="H49" s="15">
        <v>267</v>
      </c>
      <c r="I49" s="9">
        <v>45</v>
      </c>
      <c r="J49" s="19">
        <f>SUM(H49:I49)</f>
        <v>312</v>
      </c>
      <c r="K49" s="18">
        <v>501</v>
      </c>
      <c r="L49" s="9">
        <v>70</v>
      </c>
      <c r="M49" s="10">
        <f>SUM(K49:L49)</f>
        <v>571</v>
      </c>
      <c r="O49" s="495"/>
      <c r="P49" s="495"/>
      <c r="Q49" s="495"/>
    </row>
    <row r="50" spans="2:17" s="4" customFormat="1" ht="15" x14ac:dyDescent="0.25">
      <c r="B50" s="758" t="s">
        <v>718</v>
      </c>
      <c r="C50" s="758"/>
      <c r="D50" s="759"/>
      <c r="E50" s="401" t="s">
        <v>196</v>
      </c>
      <c r="F50" s="457" t="s">
        <v>196</v>
      </c>
      <c r="G50" s="455" t="s">
        <v>196</v>
      </c>
      <c r="H50" s="401" t="s">
        <v>196</v>
      </c>
      <c r="I50" s="457" t="s">
        <v>196</v>
      </c>
      <c r="J50" s="455" t="s">
        <v>196</v>
      </c>
      <c r="K50" s="144">
        <v>50</v>
      </c>
      <c r="L50" s="163">
        <v>6</v>
      </c>
      <c r="M50" s="12">
        <f t="shared" ref="M50:M51" si="0">SUM(K50:L50)</f>
        <v>56</v>
      </c>
      <c r="O50" s="495"/>
      <c r="P50" s="495"/>
      <c r="Q50" s="495"/>
    </row>
    <row r="51" spans="2:17" s="4" customFormat="1" ht="15" x14ac:dyDescent="0.25">
      <c r="B51" s="758" t="s">
        <v>159</v>
      </c>
      <c r="C51" s="758"/>
      <c r="D51" s="759"/>
      <c r="E51" s="20">
        <v>719</v>
      </c>
      <c r="F51" s="11">
        <v>173</v>
      </c>
      <c r="G51" s="21">
        <f t="shared" ref="G51" si="1">SUM(E51:F51)</f>
        <v>892</v>
      </c>
      <c r="H51" s="16">
        <v>723</v>
      </c>
      <c r="I51" s="11">
        <v>201</v>
      </c>
      <c r="J51" s="21">
        <f t="shared" ref="J51" si="2">SUM(H51:I51)</f>
        <v>924</v>
      </c>
      <c r="K51" s="20">
        <v>1789</v>
      </c>
      <c r="L51" s="11">
        <v>473</v>
      </c>
      <c r="M51" s="12">
        <f t="shared" si="0"/>
        <v>2262</v>
      </c>
      <c r="O51" s="495"/>
      <c r="P51" s="495"/>
      <c r="Q51" s="495"/>
    </row>
    <row r="52" spans="2:17" s="4" customFormat="1" ht="15" x14ac:dyDescent="0.25">
      <c r="B52" s="764" t="s">
        <v>156</v>
      </c>
      <c r="C52" s="764"/>
      <c r="D52" s="765"/>
      <c r="E52" s="22">
        <f t="shared" ref="E52:M52" si="3">SUM(E49:E51)</f>
        <v>719</v>
      </c>
      <c r="F52" s="13">
        <f t="shared" si="3"/>
        <v>173</v>
      </c>
      <c r="G52" s="23">
        <f t="shared" si="3"/>
        <v>892</v>
      </c>
      <c r="H52" s="17">
        <f t="shared" si="3"/>
        <v>990</v>
      </c>
      <c r="I52" s="13">
        <f t="shared" si="3"/>
        <v>246</v>
      </c>
      <c r="J52" s="23">
        <f t="shared" si="3"/>
        <v>1236</v>
      </c>
      <c r="K52" s="22">
        <f t="shared" si="3"/>
        <v>2340</v>
      </c>
      <c r="L52" s="13">
        <f t="shared" si="3"/>
        <v>549</v>
      </c>
      <c r="M52" s="14">
        <f t="shared" si="3"/>
        <v>2889</v>
      </c>
      <c r="O52" s="495"/>
      <c r="P52" s="495"/>
      <c r="Q52" s="495"/>
    </row>
    <row r="53" spans="2:17" s="4" customFormat="1" ht="15" x14ac:dyDescent="0.25">
      <c r="B53" s="1123" t="s">
        <v>161</v>
      </c>
      <c r="C53" s="1123"/>
      <c r="D53" s="1123"/>
      <c r="E53" s="1123"/>
      <c r="F53" s="1123"/>
      <c r="G53" s="1123"/>
      <c r="H53" s="1123"/>
      <c r="I53" s="1123"/>
      <c r="J53" s="1123"/>
      <c r="K53" s="1123"/>
      <c r="L53" s="1123"/>
      <c r="M53" s="1123"/>
    </row>
    <row r="54" spans="2:17" s="4" customFormat="1" ht="15" x14ac:dyDescent="0.25">
      <c r="B54" s="829" t="s">
        <v>158</v>
      </c>
      <c r="C54" s="829"/>
      <c r="D54" s="830"/>
      <c r="E54" s="301" t="s">
        <v>196</v>
      </c>
      <c r="F54" s="302" t="s">
        <v>196</v>
      </c>
      <c r="G54" s="303" t="s">
        <v>196</v>
      </c>
      <c r="H54" s="18">
        <v>2</v>
      </c>
      <c r="I54" s="9">
        <v>2</v>
      </c>
      <c r="J54" s="19">
        <f>SUM(H54:I54)</f>
        <v>4</v>
      </c>
      <c r="K54" s="18">
        <v>0</v>
      </c>
      <c r="L54" s="9">
        <v>12</v>
      </c>
      <c r="M54" s="10">
        <f>SUM(K54:L54)</f>
        <v>12</v>
      </c>
      <c r="O54" s="495"/>
      <c r="P54" s="495"/>
      <c r="Q54" s="495"/>
    </row>
    <row r="55" spans="2:17" s="4" customFormat="1" ht="15" x14ac:dyDescent="0.25">
      <c r="B55" s="758" t="s">
        <v>718</v>
      </c>
      <c r="C55" s="758"/>
      <c r="D55" s="759"/>
      <c r="E55" s="401" t="s">
        <v>196</v>
      </c>
      <c r="F55" s="457" t="s">
        <v>196</v>
      </c>
      <c r="G55" s="455" t="s">
        <v>196</v>
      </c>
      <c r="H55" s="401" t="s">
        <v>196</v>
      </c>
      <c r="I55" s="457" t="s">
        <v>196</v>
      </c>
      <c r="J55" s="455" t="s">
        <v>196</v>
      </c>
      <c r="K55" s="144">
        <v>0</v>
      </c>
      <c r="L55" s="163">
        <v>0</v>
      </c>
      <c r="M55" s="12">
        <f t="shared" ref="M55:M56" si="4">SUM(K55:L55)</f>
        <v>0</v>
      </c>
      <c r="O55" s="495"/>
      <c r="P55" s="495"/>
      <c r="Q55" s="495"/>
    </row>
    <row r="56" spans="2:17" s="4" customFormat="1" ht="15" x14ac:dyDescent="0.25">
      <c r="B56" s="758" t="s">
        <v>159</v>
      </c>
      <c r="C56" s="758"/>
      <c r="D56" s="759"/>
      <c r="E56" s="20">
        <v>7</v>
      </c>
      <c r="F56" s="11">
        <v>4</v>
      </c>
      <c r="G56" s="21">
        <f t="shared" ref="G56" si="5">SUM(E56:F56)</f>
        <v>11</v>
      </c>
      <c r="H56" s="20">
        <v>9</v>
      </c>
      <c r="I56" s="11">
        <v>0</v>
      </c>
      <c r="J56" s="21">
        <f t="shared" ref="J56" si="6">SUM(H56:I56)</f>
        <v>9</v>
      </c>
      <c r="K56" s="20">
        <v>15</v>
      </c>
      <c r="L56" s="11">
        <v>13</v>
      </c>
      <c r="M56" s="12">
        <f t="shared" si="4"/>
        <v>28</v>
      </c>
      <c r="O56" s="495"/>
      <c r="P56" s="495"/>
      <c r="Q56" s="495"/>
    </row>
    <row r="57" spans="2:17" s="4" customFormat="1" ht="15" x14ac:dyDescent="0.25">
      <c r="B57" s="764" t="s">
        <v>156</v>
      </c>
      <c r="C57" s="764"/>
      <c r="D57" s="765"/>
      <c r="E57" s="22">
        <f t="shared" ref="E57:M57" si="7">SUM(E54:E56)</f>
        <v>7</v>
      </c>
      <c r="F57" s="13">
        <f t="shared" si="7"/>
        <v>4</v>
      </c>
      <c r="G57" s="23">
        <f t="shared" si="7"/>
        <v>11</v>
      </c>
      <c r="H57" s="22">
        <f t="shared" si="7"/>
        <v>11</v>
      </c>
      <c r="I57" s="13">
        <f t="shared" si="7"/>
        <v>2</v>
      </c>
      <c r="J57" s="23">
        <f t="shared" si="7"/>
        <v>13</v>
      </c>
      <c r="K57" s="22">
        <f t="shared" si="7"/>
        <v>15</v>
      </c>
      <c r="L57" s="13">
        <f t="shared" si="7"/>
        <v>25</v>
      </c>
      <c r="M57" s="14">
        <f t="shared" si="7"/>
        <v>40</v>
      </c>
      <c r="O57" s="495"/>
      <c r="P57" s="495"/>
      <c r="Q57" s="495"/>
    </row>
    <row r="58" spans="2:17" s="4" customFormat="1" ht="15" x14ac:dyDescent="0.25">
      <c r="B58" s="1123" t="s">
        <v>162</v>
      </c>
      <c r="C58" s="1123"/>
      <c r="D58" s="1123"/>
      <c r="E58" s="1123"/>
      <c r="F58" s="1123"/>
      <c r="G58" s="1123"/>
      <c r="H58" s="1123"/>
      <c r="I58" s="1123"/>
      <c r="J58" s="1123"/>
      <c r="K58" s="1123"/>
      <c r="L58" s="1123"/>
      <c r="M58" s="1123"/>
    </row>
    <row r="59" spans="2:17" s="4" customFormat="1" ht="15" x14ac:dyDescent="0.25">
      <c r="B59" s="829" t="s">
        <v>158</v>
      </c>
      <c r="C59" s="829"/>
      <c r="D59" s="830"/>
      <c r="E59" s="301" t="s">
        <v>196</v>
      </c>
      <c r="F59" s="302" t="s">
        <v>196</v>
      </c>
      <c r="G59" s="303" t="s">
        <v>196</v>
      </c>
      <c r="H59" s="18">
        <v>3</v>
      </c>
      <c r="I59" s="9">
        <v>8</v>
      </c>
      <c r="J59" s="19">
        <f>SUM(H59:I59)</f>
        <v>11</v>
      </c>
      <c r="K59" s="18">
        <v>3</v>
      </c>
      <c r="L59" s="9">
        <v>17</v>
      </c>
      <c r="M59" s="10">
        <f>SUM(K59:L59)</f>
        <v>20</v>
      </c>
      <c r="O59" s="495"/>
      <c r="P59" s="495"/>
      <c r="Q59" s="495"/>
    </row>
    <row r="60" spans="2:17" s="4" customFormat="1" ht="15" x14ac:dyDescent="0.25">
      <c r="B60" s="758" t="s">
        <v>718</v>
      </c>
      <c r="C60" s="758"/>
      <c r="D60" s="759"/>
      <c r="E60" s="401" t="s">
        <v>196</v>
      </c>
      <c r="F60" s="457" t="s">
        <v>196</v>
      </c>
      <c r="G60" s="455" t="s">
        <v>196</v>
      </c>
      <c r="H60" s="401" t="s">
        <v>196</v>
      </c>
      <c r="I60" s="457" t="s">
        <v>196</v>
      </c>
      <c r="J60" s="455" t="s">
        <v>196</v>
      </c>
      <c r="K60" s="144">
        <v>1</v>
      </c>
      <c r="L60" s="163">
        <v>0</v>
      </c>
      <c r="M60" s="12">
        <f t="shared" ref="M60:M61" si="8">SUM(K60:L60)</f>
        <v>1</v>
      </c>
      <c r="O60" s="495"/>
      <c r="P60" s="495"/>
      <c r="Q60" s="495"/>
    </row>
    <row r="61" spans="2:17" s="4" customFormat="1" ht="15" x14ac:dyDescent="0.25">
      <c r="B61" s="758" t="s">
        <v>159</v>
      </c>
      <c r="C61" s="758"/>
      <c r="D61" s="759"/>
      <c r="E61" s="20">
        <v>0</v>
      </c>
      <c r="F61" s="11">
        <v>6</v>
      </c>
      <c r="G61" s="21">
        <f t="shared" ref="G61" si="9">SUM(E61:F61)</f>
        <v>6</v>
      </c>
      <c r="H61" s="20">
        <v>13</v>
      </c>
      <c r="I61" s="11">
        <v>18</v>
      </c>
      <c r="J61" s="21">
        <f t="shared" ref="J61" si="10">SUM(H61:I61)</f>
        <v>31</v>
      </c>
      <c r="K61" s="20">
        <v>13</v>
      </c>
      <c r="L61" s="11">
        <v>26</v>
      </c>
      <c r="M61" s="12">
        <f t="shared" si="8"/>
        <v>39</v>
      </c>
      <c r="O61" s="495"/>
      <c r="P61" s="495"/>
      <c r="Q61" s="495"/>
    </row>
    <row r="62" spans="2:17" s="4" customFormat="1" ht="15" x14ac:dyDescent="0.25">
      <c r="B62" s="809" t="s">
        <v>156</v>
      </c>
      <c r="C62" s="809"/>
      <c r="D62" s="810"/>
      <c r="E62" s="417">
        <f t="shared" ref="E62:M62" si="11">SUM(E59:E61)</f>
        <v>0</v>
      </c>
      <c r="F62" s="418">
        <f t="shared" si="11"/>
        <v>6</v>
      </c>
      <c r="G62" s="419">
        <f t="shared" si="11"/>
        <v>6</v>
      </c>
      <c r="H62" s="417">
        <f t="shared" si="11"/>
        <v>16</v>
      </c>
      <c r="I62" s="418">
        <f t="shared" si="11"/>
        <v>26</v>
      </c>
      <c r="J62" s="419">
        <f t="shared" si="11"/>
        <v>42</v>
      </c>
      <c r="K62" s="417">
        <f t="shared" si="11"/>
        <v>17</v>
      </c>
      <c r="L62" s="418">
        <f t="shared" si="11"/>
        <v>43</v>
      </c>
      <c r="M62" s="420">
        <f t="shared" si="11"/>
        <v>60</v>
      </c>
      <c r="O62" s="495"/>
      <c r="P62" s="495"/>
      <c r="Q62" s="495"/>
    </row>
    <row r="63" spans="2:17" s="4" customFormat="1" ht="15" x14ac:dyDescent="0.25">
      <c r="B63" s="836" t="s">
        <v>903</v>
      </c>
      <c r="C63" s="836"/>
      <c r="D63" s="837"/>
      <c r="E63" s="257">
        <f t="shared" ref="E63:M63" si="12">E52+E57+E62</f>
        <v>726</v>
      </c>
      <c r="F63" s="294">
        <f t="shared" si="12"/>
        <v>183</v>
      </c>
      <c r="G63" s="550">
        <f t="shared" si="12"/>
        <v>909</v>
      </c>
      <c r="H63" s="257">
        <f t="shared" si="12"/>
        <v>1017</v>
      </c>
      <c r="I63" s="294">
        <f t="shared" si="12"/>
        <v>274</v>
      </c>
      <c r="J63" s="550">
        <f t="shared" si="12"/>
        <v>1291</v>
      </c>
      <c r="K63" s="257">
        <f t="shared" si="12"/>
        <v>2372</v>
      </c>
      <c r="L63" s="294">
        <f t="shared" si="12"/>
        <v>617</v>
      </c>
      <c r="M63" s="551">
        <f t="shared" si="12"/>
        <v>2989</v>
      </c>
      <c r="O63" s="495"/>
      <c r="P63" s="495"/>
      <c r="Q63" s="495"/>
    </row>
    <row r="64" spans="2:17" s="4" customFormat="1" ht="15" customHeight="1" x14ac:dyDescent="0.25">
      <c r="B64" s="768" t="s">
        <v>761</v>
      </c>
      <c r="C64" s="768"/>
      <c r="D64" s="768"/>
      <c r="E64" s="768"/>
      <c r="F64" s="768"/>
      <c r="G64" s="768"/>
      <c r="H64" s="768"/>
      <c r="I64" s="768"/>
      <c r="J64" s="768"/>
      <c r="K64" s="768"/>
      <c r="L64" s="768"/>
      <c r="M64" s="768"/>
    </row>
    <row r="65" spans="1:13" s="4" customFormat="1" ht="15" x14ac:dyDescent="0.25">
      <c r="B65" s="769"/>
      <c r="C65" s="769"/>
      <c r="D65" s="769"/>
      <c r="E65" s="769"/>
      <c r="F65" s="769"/>
      <c r="G65" s="769"/>
      <c r="H65" s="769"/>
      <c r="I65" s="769"/>
      <c r="J65" s="769"/>
      <c r="K65" s="769"/>
      <c r="L65" s="769"/>
      <c r="M65" s="769"/>
    </row>
    <row r="66" spans="1:13" s="4" customFormat="1" ht="15" x14ac:dyDescent="0.25">
      <c r="B66" s="770"/>
      <c r="C66" s="770"/>
      <c r="D66" s="770"/>
      <c r="E66" s="770"/>
      <c r="F66" s="770"/>
      <c r="G66" s="770"/>
      <c r="H66" s="770"/>
      <c r="I66" s="770"/>
      <c r="J66" s="770"/>
      <c r="K66" s="770"/>
      <c r="L66" s="770"/>
      <c r="M66" s="770"/>
    </row>
    <row r="67" spans="1:13" s="4" customFormat="1" ht="15" x14ac:dyDescent="0.25"/>
    <row r="68" spans="1:13" s="4" customFormat="1" ht="15" x14ac:dyDescent="0.25"/>
    <row r="69" spans="1:13" s="4" customFormat="1" ht="15" x14ac:dyDescent="0.25">
      <c r="A69" s="7"/>
      <c r="B69" s="7" t="s">
        <v>9</v>
      </c>
      <c r="C69" s="7"/>
      <c r="D69" s="7"/>
      <c r="E69" s="7"/>
      <c r="F69" s="7"/>
      <c r="G69" s="7"/>
      <c r="H69" s="7"/>
      <c r="I69" s="7"/>
      <c r="J69" s="7"/>
      <c r="K69" s="7"/>
      <c r="L69" s="7"/>
      <c r="M69" s="7"/>
    </row>
    <row r="70" spans="1:13" s="4" customFormat="1" ht="15" x14ac:dyDescent="0.25"/>
    <row r="71" spans="1:13" s="4" customFormat="1" ht="15" customHeight="1" x14ac:dyDescent="0.25">
      <c r="B71" s="1040" t="s">
        <v>410</v>
      </c>
      <c r="C71" s="1040"/>
      <c r="D71" s="1040"/>
      <c r="E71" s="1040"/>
      <c r="F71" s="1040"/>
      <c r="G71" s="1040"/>
      <c r="H71" s="1040"/>
      <c r="I71" s="1040"/>
      <c r="J71" s="1040"/>
      <c r="K71" s="1040"/>
      <c r="L71" s="1040"/>
      <c r="M71" s="1040"/>
    </row>
    <row r="72" spans="1:13" s="4" customFormat="1" ht="15" x14ac:dyDescent="0.25">
      <c r="B72" s="1040"/>
      <c r="C72" s="1040"/>
      <c r="D72" s="1040"/>
      <c r="E72" s="1040"/>
      <c r="F72" s="1040"/>
      <c r="G72" s="1040"/>
      <c r="H72" s="1040"/>
      <c r="I72" s="1040"/>
      <c r="J72" s="1040"/>
      <c r="K72" s="1040"/>
      <c r="L72" s="1040"/>
      <c r="M72" s="1040"/>
    </row>
    <row r="73" spans="1:13" s="4" customFormat="1" ht="15" x14ac:dyDescent="0.25">
      <c r="B73" s="1040"/>
      <c r="C73" s="1040"/>
      <c r="D73" s="1040"/>
      <c r="E73" s="1040"/>
      <c r="F73" s="1040"/>
      <c r="G73" s="1040"/>
      <c r="H73" s="1040"/>
      <c r="I73" s="1040"/>
      <c r="J73" s="1040"/>
      <c r="K73" s="1040"/>
      <c r="L73" s="1040"/>
      <c r="M73" s="1040"/>
    </row>
    <row r="74" spans="1:13" s="4" customFormat="1" ht="15" x14ac:dyDescent="0.25">
      <c r="B74" s="1"/>
      <c r="C74" s="1"/>
      <c r="D74" s="1"/>
      <c r="E74" s="1"/>
      <c r="F74" s="1"/>
      <c r="G74" s="1"/>
      <c r="H74" s="1"/>
      <c r="I74" s="1"/>
      <c r="J74" s="1"/>
      <c r="K74" s="1"/>
      <c r="L74" s="1"/>
      <c r="M74" s="1"/>
    </row>
    <row r="75" spans="1:13" s="4" customFormat="1" ht="15.5" thickBot="1" x14ac:dyDescent="0.3">
      <c r="B75" s="1105" t="s">
        <v>167</v>
      </c>
      <c r="C75" s="1097"/>
      <c r="D75" s="1097"/>
      <c r="E75" s="299">
        <v>2021</v>
      </c>
      <c r="F75" s="299">
        <v>2022</v>
      </c>
      <c r="G75" s="300">
        <v>2023</v>
      </c>
      <c r="H75" s="1"/>
      <c r="I75" s="1"/>
      <c r="J75" s="1"/>
      <c r="K75" s="1"/>
      <c r="L75" s="1"/>
      <c r="M75" s="1"/>
    </row>
    <row r="76" spans="1:13" s="4" customFormat="1" ht="15.5" thickTop="1" x14ac:dyDescent="0.25">
      <c r="B76" s="851" t="s">
        <v>510</v>
      </c>
      <c r="C76" s="870"/>
      <c r="D76" s="870"/>
      <c r="E76" s="304">
        <v>892</v>
      </c>
      <c r="F76" s="304">
        <v>650</v>
      </c>
      <c r="G76" s="305">
        <v>3004</v>
      </c>
      <c r="H76" s="1"/>
      <c r="I76" s="1"/>
      <c r="J76" s="1"/>
      <c r="K76" s="1"/>
      <c r="L76" s="1"/>
      <c r="M76" s="1"/>
    </row>
    <row r="77" spans="1:13" s="4" customFormat="1" ht="15" x14ac:dyDescent="0.25">
      <c r="B77" s="768" t="s">
        <v>743</v>
      </c>
      <c r="C77" s="768"/>
      <c r="D77" s="768"/>
      <c r="E77" s="768"/>
      <c r="F77" s="768"/>
      <c r="G77" s="768"/>
      <c r="H77" s="1"/>
      <c r="I77" s="1"/>
      <c r="J77" s="1"/>
      <c r="K77" s="1"/>
      <c r="L77" s="1"/>
      <c r="M77" s="1"/>
    </row>
    <row r="78" spans="1:13" s="4" customFormat="1" ht="15" x14ac:dyDescent="0.25">
      <c r="B78" s="770"/>
      <c r="C78" s="770"/>
      <c r="D78" s="770"/>
      <c r="E78" s="770"/>
      <c r="F78" s="770"/>
      <c r="G78" s="770"/>
      <c r="H78" s="1"/>
      <c r="I78" s="1"/>
      <c r="J78" s="1"/>
      <c r="K78" s="1"/>
      <c r="L78" s="1"/>
      <c r="M78" s="1"/>
    </row>
    <row r="79" spans="1:13" s="4" customFormat="1" ht="15" x14ac:dyDescent="0.25"/>
    <row r="80" spans="1:13" s="4" customFormat="1" ht="15" x14ac:dyDescent="0.25"/>
    <row r="81" spans="1:16" s="4" customFormat="1" ht="15" x14ac:dyDescent="0.25">
      <c r="A81" s="7"/>
      <c r="B81" s="7" t="s">
        <v>19</v>
      </c>
      <c r="C81" s="7"/>
      <c r="D81" s="7"/>
      <c r="E81" s="7"/>
      <c r="F81" s="7"/>
      <c r="G81" s="7"/>
      <c r="H81" s="7"/>
      <c r="I81" s="7"/>
      <c r="J81" s="7"/>
      <c r="K81" s="7"/>
      <c r="L81" s="7"/>
      <c r="M81" s="7"/>
    </row>
    <row r="82" spans="1:16" s="4" customFormat="1" ht="15" x14ac:dyDescent="0.25"/>
    <row r="83" spans="1:16" s="4" customFormat="1" ht="15" customHeight="1" x14ac:dyDescent="0.25">
      <c r="A83" s="1"/>
      <c r="B83" s="1092" t="s">
        <v>511</v>
      </c>
      <c r="C83" s="1092"/>
      <c r="D83" s="1092"/>
      <c r="E83" s="1092"/>
      <c r="F83" s="1092"/>
      <c r="G83" s="1084"/>
      <c r="H83" s="1096">
        <v>2021</v>
      </c>
      <c r="I83" s="1096"/>
      <c r="J83" s="1096" t="s">
        <v>1018</v>
      </c>
      <c r="K83" s="1096"/>
      <c r="L83" s="1096">
        <v>2023</v>
      </c>
      <c r="M83" s="1088"/>
    </row>
    <row r="84" spans="1:16" s="4" customFormat="1" ht="15.5" thickBot="1" x14ac:dyDescent="0.3">
      <c r="A84" s="1"/>
      <c r="B84" s="1093"/>
      <c r="C84" s="1093"/>
      <c r="D84" s="1093"/>
      <c r="E84" s="1093"/>
      <c r="F84" s="1093"/>
      <c r="G84" s="1086"/>
      <c r="H84" s="477" t="s">
        <v>170</v>
      </c>
      <c r="I84" s="478" t="s">
        <v>171</v>
      </c>
      <c r="J84" s="477" t="s">
        <v>170</v>
      </c>
      <c r="K84" s="478" t="s">
        <v>171</v>
      </c>
      <c r="L84" s="477" t="s">
        <v>170</v>
      </c>
      <c r="M84" s="479" t="s">
        <v>171</v>
      </c>
    </row>
    <row r="85" spans="1:16" s="4" customFormat="1" ht="15.5" thickTop="1" x14ac:dyDescent="0.25">
      <c r="A85" s="1"/>
      <c r="B85" s="1131" t="s">
        <v>172</v>
      </c>
      <c r="C85" s="1131"/>
      <c r="D85" s="1131"/>
      <c r="E85" s="1131"/>
      <c r="F85" s="1131"/>
      <c r="G85" s="1131"/>
      <c r="H85" s="1131"/>
      <c r="I85" s="1131"/>
      <c r="J85" s="1131"/>
      <c r="K85" s="1131"/>
      <c r="L85" s="1131"/>
      <c r="M85" s="1131"/>
    </row>
    <row r="86" spans="1:16" s="4" customFormat="1" ht="15" x14ac:dyDescent="0.25">
      <c r="A86" s="1"/>
      <c r="B86" s="829" t="s">
        <v>154</v>
      </c>
      <c r="C86" s="829"/>
      <c r="D86" s="829"/>
      <c r="E86" s="829"/>
      <c r="F86" s="829"/>
      <c r="G86" s="830"/>
      <c r="H86" s="18">
        <v>107</v>
      </c>
      <c r="I86" s="31">
        <v>874</v>
      </c>
      <c r="J86" s="15">
        <v>160</v>
      </c>
      <c r="K86" s="31">
        <v>157</v>
      </c>
      <c r="L86" s="18">
        <v>198</v>
      </c>
      <c r="M86" s="32">
        <v>157</v>
      </c>
      <c r="O86" s="495"/>
      <c r="P86" s="495"/>
    </row>
    <row r="87" spans="1:16" s="4" customFormat="1" ht="15" x14ac:dyDescent="0.25">
      <c r="A87" s="1"/>
      <c r="B87" s="831" t="s">
        <v>155</v>
      </c>
      <c r="C87" s="831"/>
      <c r="D87" s="831"/>
      <c r="E87" s="831"/>
      <c r="F87" s="831"/>
      <c r="G87" s="832"/>
      <c r="H87" s="33">
        <v>39</v>
      </c>
      <c r="I87" s="34">
        <v>326</v>
      </c>
      <c r="J87" s="35">
        <v>98</v>
      </c>
      <c r="K87" s="34">
        <v>58</v>
      </c>
      <c r="L87" s="33">
        <v>144</v>
      </c>
      <c r="M87" s="36">
        <v>83</v>
      </c>
      <c r="O87" s="495"/>
      <c r="P87" s="495"/>
    </row>
    <row r="88" spans="1:16" s="4" customFormat="1" ht="15" x14ac:dyDescent="0.25">
      <c r="A88" s="1"/>
      <c r="B88" s="1123" t="s">
        <v>173</v>
      </c>
      <c r="C88" s="1123"/>
      <c r="D88" s="1123"/>
      <c r="E88" s="1123"/>
      <c r="F88" s="1123"/>
      <c r="G88" s="1123"/>
      <c r="H88" s="1123"/>
      <c r="I88" s="1123"/>
      <c r="J88" s="1123"/>
      <c r="K88" s="1123"/>
      <c r="L88" s="1123"/>
      <c r="M88" s="1123"/>
    </row>
    <row r="89" spans="1:16" s="4" customFormat="1" ht="15" x14ac:dyDescent="0.25">
      <c r="A89" s="1"/>
      <c r="B89" s="829" t="s">
        <v>174</v>
      </c>
      <c r="C89" s="829"/>
      <c r="D89" s="829"/>
      <c r="E89" s="829"/>
      <c r="F89" s="829"/>
      <c r="G89" s="830"/>
      <c r="H89" s="18">
        <v>72</v>
      </c>
      <c r="I89" s="31">
        <v>561</v>
      </c>
      <c r="J89" s="15">
        <v>131</v>
      </c>
      <c r="K89" s="31">
        <v>79</v>
      </c>
      <c r="L89" s="18">
        <v>159</v>
      </c>
      <c r="M89" s="32">
        <v>94</v>
      </c>
      <c r="O89" s="495"/>
      <c r="P89" s="495"/>
    </row>
    <row r="90" spans="1:16" s="4" customFormat="1" ht="15" x14ac:dyDescent="0.25">
      <c r="A90" s="1"/>
      <c r="B90" s="758" t="s">
        <v>176</v>
      </c>
      <c r="C90" s="758"/>
      <c r="D90" s="758"/>
      <c r="E90" s="758"/>
      <c r="F90" s="758"/>
      <c r="G90" s="759"/>
      <c r="H90" s="20">
        <v>65</v>
      </c>
      <c r="I90" s="37">
        <v>576</v>
      </c>
      <c r="J90" s="16">
        <v>112</v>
      </c>
      <c r="K90" s="37">
        <v>123</v>
      </c>
      <c r="L90" s="20">
        <v>172</v>
      </c>
      <c r="M90" s="38">
        <v>133</v>
      </c>
      <c r="O90" s="495"/>
      <c r="P90" s="495"/>
    </row>
    <row r="91" spans="1:16" s="4" customFormat="1" ht="15" x14ac:dyDescent="0.25">
      <c r="A91" s="1"/>
      <c r="B91" s="831" t="s">
        <v>177</v>
      </c>
      <c r="C91" s="831"/>
      <c r="D91" s="831"/>
      <c r="E91" s="831"/>
      <c r="F91" s="831"/>
      <c r="G91" s="832"/>
      <c r="H91" s="33">
        <v>9</v>
      </c>
      <c r="I91" s="34">
        <v>63</v>
      </c>
      <c r="J91" s="35">
        <v>15</v>
      </c>
      <c r="K91" s="34">
        <v>13</v>
      </c>
      <c r="L91" s="33">
        <v>11</v>
      </c>
      <c r="M91" s="36">
        <v>13</v>
      </c>
      <c r="O91" s="495"/>
      <c r="P91" s="495"/>
    </row>
    <row r="92" spans="1:16" s="4" customFormat="1" ht="15" x14ac:dyDescent="0.25">
      <c r="A92" s="1"/>
      <c r="B92" s="1123" t="s">
        <v>175</v>
      </c>
      <c r="C92" s="1123"/>
      <c r="D92" s="1123"/>
      <c r="E92" s="1123"/>
      <c r="F92" s="1123"/>
      <c r="G92" s="1123"/>
      <c r="H92" s="1123"/>
      <c r="I92" s="1123"/>
      <c r="J92" s="1123"/>
      <c r="K92" s="1123"/>
      <c r="L92" s="1123"/>
      <c r="M92" s="1123"/>
    </row>
    <row r="93" spans="1:16" s="4" customFormat="1" ht="15" x14ac:dyDescent="0.25">
      <c r="A93" s="1"/>
      <c r="B93" s="829" t="s">
        <v>158</v>
      </c>
      <c r="C93" s="829"/>
      <c r="D93" s="829"/>
      <c r="E93" s="829"/>
      <c r="F93" s="829"/>
      <c r="G93" s="830"/>
      <c r="H93" s="301" t="s">
        <v>196</v>
      </c>
      <c r="I93" s="680" t="s">
        <v>196</v>
      </c>
      <c r="J93" s="15">
        <v>35</v>
      </c>
      <c r="K93" s="31">
        <v>29</v>
      </c>
      <c r="L93" s="18">
        <v>58</v>
      </c>
      <c r="M93" s="32">
        <v>36</v>
      </c>
      <c r="O93" s="495"/>
      <c r="P93" s="495"/>
    </row>
    <row r="94" spans="1:16" s="4" customFormat="1" ht="15" x14ac:dyDescent="0.25">
      <c r="A94" s="1"/>
      <c r="B94" s="758" t="s">
        <v>718</v>
      </c>
      <c r="C94" s="758"/>
      <c r="D94" s="758"/>
      <c r="E94" s="758"/>
      <c r="F94" s="758"/>
      <c r="G94" s="759"/>
      <c r="H94" s="681" t="s">
        <v>196</v>
      </c>
      <c r="I94" s="682" t="s">
        <v>196</v>
      </c>
      <c r="J94" s="681" t="s">
        <v>196</v>
      </c>
      <c r="K94" s="682" t="s">
        <v>196</v>
      </c>
      <c r="L94" s="20">
        <v>2</v>
      </c>
      <c r="M94" s="38">
        <v>1</v>
      </c>
      <c r="O94" s="495"/>
      <c r="P94" s="495"/>
    </row>
    <row r="95" spans="1:16" s="4" customFormat="1" ht="15" x14ac:dyDescent="0.25">
      <c r="A95" s="1"/>
      <c r="B95" s="758" t="s">
        <v>159</v>
      </c>
      <c r="C95" s="758"/>
      <c r="D95" s="758"/>
      <c r="E95" s="758"/>
      <c r="F95" s="758"/>
      <c r="G95" s="759"/>
      <c r="H95" s="20">
        <v>146</v>
      </c>
      <c r="I95" s="37">
        <v>131</v>
      </c>
      <c r="J95" s="16">
        <v>223</v>
      </c>
      <c r="K95" s="37">
        <v>186</v>
      </c>
      <c r="L95" s="20">
        <v>282</v>
      </c>
      <c r="M95" s="38">
        <v>203</v>
      </c>
      <c r="O95" s="495"/>
      <c r="P95" s="495"/>
    </row>
    <row r="96" spans="1:16" s="4" customFormat="1" ht="15" x14ac:dyDescent="0.25">
      <c r="A96" s="1"/>
      <c r="B96" s="764" t="s">
        <v>156</v>
      </c>
      <c r="C96" s="764"/>
      <c r="D96" s="764"/>
      <c r="E96" s="764"/>
      <c r="F96" s="764"/>
      <c r="G96" s="765"/>
      <c r="H96" s="59">
        <v>146</v>
      </c>
      <c r="I96" s="60">
        <v>131</v>
      </c>
      <c r="J96" s="683">
        <v>258</v>
      </c>
      <c r="K96" s="60">
        <v>215</v>
      </c>
      <c r="L96" s="59">
        <v>342</v>
      </c>
      <c r="M96" s="207">
        <v>240</v>
      </c>
      <c r="O96" s="495"/>
      <c r="P96" s="495"/>
    </row>
    <row r="97" spans="1:16" s="4" customFormat="1" ht="15" customHeight="1" x14ac:dyDescent="0.25">
      <c r="A97" s="1"/>
      <c r="B97" s="768" t="s">
        <v>1019</v>
      </c>
      <c r="C97" s="768"/>
      <c r="D97" s="768"/>
      <c r="E97" s="768"/>
      <c r="F97" s="768"/>
      <c r="G97" s="768"/>
      <c r="H97" s="768"/>
      <c r="I97" s="768"/>
      <c r="J97" s="768"/>
      <c r="K97" s="768"/>
      <c r="L97" s="768"/>
      <c r="M97" s="768"/>
    </row>
    <row r="98" spans="1:16" s="4" customFormat="1" ht="15" customHeight="1" x14ac:dyDescent="0.25">
      <c r="A98" s="1"/>
      <c r="B98" s="769"/>
      <c r="C98" s="769"/>
      <c r="D98" s="769"/>
      <c r="E98" s="769"/>
      <c r="F98" s="769"/>
      <c r="G98" s="769"/>
      <c r="H98" s="769"/>
      <c r="I98" s="769"/>
      <c r="J98" s="769"/>
      <c r="K98" s="769"/>
      <c r="L98" s="769"/>
      <c r="M98" s="769"/>
    </row>
    <row r="99" spans="1:16" s="4" customFormat="1" ht="15" customHeight="1" x14ac:dyDescent="0.25">
      <c r="A99" s="1"/>
      <c r="B99" s="770"/>
      <c r="C99" s="770"/>
      <c r="D99" s="770"/>
      <c r="E99" s="770"/>
      <c r="F99" s="770"/>
      <c r="G99" s="770"/>
      <c r="H99" s="770"/>
      <c r="I99" s="770"/>
      <c r="J99" s="770"/>
      <c r="K99" s="770"/>
      <c r="L99" s="770"/>
      <c r="M99" s="770"/>
    </row>
    <row r="100" spans="1:16" s="4" customFormat="1" ht="15" x14ac:dyDescent="0.25">
      <c r="A100" s="1"/>
      <c r="B100" s="1"/>
      <c r="C100" s="1"/>
      <c r="D100" s="1"/>
      <c r="E100" s="1"/>
      <c r="F100" s="1"/>
      <c r="G100" s="1"/>
      <c r="H100" s="1"/>
      <c r="I100" s="1"/>
      <c r="J100" s="1"/>
      <c r="K100" s="1"/>
      <c r="L100" s="1"/>
      <c r="M100" s="1"/>
    </row>
    <row r="101" spans="1:16" s="4" customFormat="1" ht="15" customHeight="1" x14ac:dyDescent="0.25">
      <c r="A101" s="1"/>
      <c r="B101" s="1092" t="s">
        <v>513</v>
      </c>
      <c r="C101" s="1092"/>
      <c r="D101" s="1092"/>
      <c r="E101" s="1092"/>
      <c r="F101" s="1092"/>
      <c r="G101" s="1084"/>
      <c r="H101" s="1096">
        <v>2021</v>
      </c>
      <c r="I101" s="1096"/>
      <c r="J101" s="1096" t="s">
        <v>1018</v>
      </c>
      <c r="K101" s="1096"/>
      <c r="L101" s="1096">
        <v>2023</v>
      </c>
      <c r="M101" s="1088"/>
    </row>
    <row r="102" spans="1:16" s="4" customFormat="1" ht="25" thickBot="1" x14ac:dyDescent="0.3">
      <c r="A102" s="1"/>
      <c r="B102" s="1093"/>
      <c r="C102" s="1093"/>
      <c r="D102" s="1093"/>
      <c r="E102" s="1093"/>
      <c r="F102" s="1093"/>
      <c r="G102" s="1086"/>
      <c r="H102" s="684" t="s">
        <v>1021</v>
      </c>
      <c r="I102" s="685" t="s">
        <v>1022</v>
      </c>
      <c r="J102" s="684" t="s">
        <v>1021</v>
      </c>
      <c r="K102" s="685" t="s">
        <v>1022</v>
      </c>
      <c r="L102" s="684" t="s">
        <v>1021</v>
      </c>
      <c r="M102" s="686" t="s">
        <v>1022</v>
      </c>
    </row>
    <row r="103" spans="1:16" s="4" customFormat="1" ht="15" customHeight="1" thickTop="1" x14ac:dyDescent="0.25">
      <c r="A103" s="1"/>
      <c r="B103" s="1131" t="s">
        <v>172</v>
      </c>
      <c r="C103" s="1131"/>
      <c r="D103" s="1131"/>
      <c r="E103" s="1131"/>
      <c r="F103" s="1131"/>
      <c r="G103" s="1131"/>
      <c r="H103" s="1131"/>
      <c r="I103" s="1131"/>
      <c r="J103" s="1131"/>
      <c r="K103" s="1131"/>
      <c r="L103" s="1131"/>
      <c r="M103" s="1131"/>
    </row>
    <row r="104" spans="1:16" s="4" customFormat="1" ht="15" customHeight="1" x14ac:dyDescent="0.25">
      <c r="A104" s="1"/>
      <c r="B104" s="758" t="s">
        <v>154</v>
      </c>
      <c r="C104" s="758"/>
      <c r="D104" s="758"/>
      <c r="E104" s="758"/>
      <c r="F104" s="758"/>
      <c r="G104" s="759"/>
      <c r="H104" s="39">
        <v>0.14699999999999999</v>
      </c>
      <c r="I104" s="40">
        <v>0.14699999999999999</v>
      </c>
      <c r="J104" s="41">
        <v>0.187</v>
      </c>
      <c r="K104" s="40">
        <v>0.188</v>
      </c>
      <c r="L104" s="39">
        <v>0.14836498312344695</v>
      </c>
      <c r="M104" s="42">
        <v>0.1179944197895967</v>
      </c>
      <c r="O104" s="495"/>
      <c r="P104" s="495"/>
    </row>
    <row r="105" spans="1:16" s="4" customFormat="1" ht="15" customHeight="1" x14ac:dyDescent="0.25">
      <c r="A105" s="1"/>
      <c r="B105" s="758" t="s">
        <v>155</v>
      </c>
      <c r="C105" s="758"/>
      <c r="D105" s="758"/>
      <c r="E105" s="758"/>
      <c r="F105" s="758"/>
      <c r="G105" s="759"/>
      <c r="H105" s="687">
        <v>0.222</v>
      </c>
      <c r="I105" s="688">
        <v>0.13700000000000001</v>
      </c>
      <c r="J105" s="689">
        <v>0.42199999999999999</v>
      </c>
      <c r="K105" s="688">
        <v>0.247</v>
      </c>
      <c r="L105" s="687">
        <v>0.37123537319089794</v>
      </c>
      <c r="M105" s="690">
        <v>0.22255092103547022</v>
      </c>
      <c r="O105" s="495"/>
      <c r="P105" s="495"/>
    </row>
    <row r="106" spans="1:16" s="4" customFormat="1" ht="15" customHeight="1" x14ac:dyDescent="0.25">
      <c r="A106" s="1"/>
      <c r="B106" s="1123" t="s">
        <v>173</v>
      </c>
      <c r="C106" s="1123"/>
      <c r="D106" s="1123"/>
      <c r="E106" s="1123"/>
      <c r="F106" s="1123"/>
      <c r="G106" s="1123"/>
      <c r="H106" s="1123"/>
      <c r="I106" s="1123"/>
      <c r="J106" s="1123"/>
      <c r="K106" s="1123"/>
      <c r="L106" s="1123"/>
      <c r="M106" s="1123"/>
    </row>
    <row r="107" spans="1:16" s="4" customFormat="1" ht="15" customHeight="1" x14ac:dyDescent="0.25">
      <c r="A107" s="1"/>
      <c r="B107" s="758" t="s">
        <v>174</v>
      </c>
      <c r="C107" s="758"/>
      <c r="D107" s="758"/>
      <c r="E107" s="758"/>
      <c r="F107" s="758"/>
      <c r="G107" s="759"/>
      <c r="H107" s="53">
        <v>0.3</v>
      </c>
      <c r="I107" s="54">
        <v>0.21</v>
      </c>
      <c r="J107" s="41">
        <v>0.46200000000000002</v>
      </c>
      <c r="K107" s="40">
        <v>0.27100000000000002</v>
      </c>
      <c r="L107" s="39">
        <v>0.39398267567242712</v>
      </c>
      <c r="M107" s="42">
        <v>0.24318632774041396</v>
      </c>
      <c r="O107" s="495"/>
      <c r="P107" s="495"/>
    </row>
    <row r="108" spans="1:16" s="4" customFormat="1" ht="15" customHeight="1" x14ac:dyDescent="0.25">
      <c r="A108" s="1"/>
      <c r="B108" s="758" t="s">
        <v>176</v>
      </c>
      <c r="C108" s="758"/>
      <c r="D108" s="758"/>
      <c r="E108" s="758"/>
      <c r="F108" s="758"/>
      <c r="G108" s="759"/>
      <c r="H108" s="55">
        <v>0.113</v>
      </c>
      <c r="I108" s="56">
        <v>0.123</v>
      </c>
      <c r="J108" s="49">
        <v>0.161</v>
      </c>
      <c r="K108" s="48">
        <v>0.19</v>
      </c>
      <c r="L108" s="47">
        <v>0.15694777931374901</v>
      </c>
      <c r="M108" s="50">
        <v>0.12279118077481257</v>
      </c>
      <c r="O108" s="495"/>
      <c r="P108" s="495"/>
    </row>
    <row r="109" spans="1:16" s="4" customFormat="1" ht="15" x14ac:dyDescent="0.25">
      <c r="A109" s="1"/>
      <c r="B109" s="758" t="s">
        <v>177</v>
      </c>
      <c r="C109" s="758"/>
      <c r="D109" s="758"/>
      <c r="E109" s="758"/>
      <c r="F109" s="758"/>
      <c r="G109" s="759"/>
      <c r="H109" s="691">
        <v>0.105</v>
      </c>
      <c r="I109" s="692">
        <v>0.112</v>
      </c>
      <c r="J109" s="689">
        <v>0.10299999999999999</v>
      </c>
      <c r="K109" s="688">
        <v>9.4E-2</v>
      </c>
      <c r="L109" s="687">
        <v>4.9647055388313169E-2</v>
      </c>
      <c r="M109" s="690">
        <v>4.5270263016728783E-2</v>
      </c>
      <c r="O109" s="495"/>
      <c r="P109" s="495"/>
    </row>
    <row r="110" spans="1:16" s="4" customFormat="1" ht="15" x14ac:dyDescent="0.25">
      <c r="A110" s="1"/>
      <c r="B110" s="1123" t="s">
        <v>175</v>
      </c>
      <c r="C110" s="1123"/>
      <c r="D110" s="1123"/>
      <c r="E110" s="1123"/>
      <c r="F110" s="1123"/>
      <c r="G110" s="1123"/>
      <c r="H110" s="1123"/>
      <c r="I110" s="1123"/>
      <c r="J110" s="1123"/>
      <c r="K110" s="1123"/>
      <c r="L110" s="1123"/>
      <c r="M110" s="1123"/>
    </row>
    <row r="111" spans="1:16" s="4" customFormat="1" ht="15" x14ac:dyDescent="0.25">
      <c r="A111" s="1"/>
      <c r="B111" s="758" t="s">
        <v>158</v>
      </c>
      <c r="C111" s="758"/>
      <c r="D111" s="758"/>
      <c r="E111" s="758"/>
      <c r="F111" s="758"/>
      <c r="G111" s="759"/>
      <c r="H111" s="530" t="s">
        <v>196</v>
      </c>
      <c r="I111" s="532" t="s">
        <v>196</v>
      </c>
      <c r="J111" s="522">
        <v>0.153</v>
      </c>
      <c r="K111" s="524">
        <v>9.0999999999999998E-2</v>
      </c>
      <c r="L111" s="522">
        <v>0.14399762376510919</v>
      </c>
      <c r="M111" s="525">
        <v>9.6345292016151135E-2</v>
      </c>
      <c r="O111" s="495"/>
      <c r="P111" s="495"/>
    </row>
    <row r="112" spans="1:16" s="4" customFormat="1" ht="15" x14ac:dyDescent="0.25">
      <c r="A112" s="1"/>
      <c r="B112" s="758" t="s">
        <v>718</v>
      </c>
      <c r="C112" s="758"/>
      <c r="D112" s="758"/>
      <c r="E112" s="758"/>
      <c r="F112" s="758"/>
      <c r="G112" s="759"/>
      <c r="H112" s="681" t="s">
        <v>196</v>
      </c>
      <c r="I112" s="682" t="s">
        <v>196</v>
      </c>
      <c r="J112" s="681" t="s">
        <v>196</v>
      </c>
      <c r="K112" s="682" t="s">
        <v>196</v>
      </c>
      <c r="L112" s="693">
        <v>3.5087719298245612E-2</v>
      </c>
      <c r="M112" s="694">
        <v>1.7543859649122806E-2</v>
      </c>
      <c r="O112" s="495"/>
      <c r="P112" s="495"/>
    </row>
    <row r="113" spans="1:16" s="4" customFormat="1" ht="15" x14ac:dyDescent="0.25">
      <c r="A113" s="1"/>
      <c r="B113" s="758" t="s">
        <v>159</v>
      </c>
      <c r="C113" s="758"/>
      <c r="D113" s="758"/>
      <c r="E113" s="758"/>
      <c r="F113" s="758"/>
      <c r="G113" s="759"/>
      <c r="H113" s="553">
        <v>0.16200000000000001</v>
      </c>
      <c r="I113" s="611">
        <v>0.14499999999999999</v>
      </c>
      <c r="J113" s="553">
        <v>0.24</v>
      </c>
      <c r="K113" s="611">
        <v>0.20100000000000001</v>
      </c>
      <c r="L113" s="553">
        <v>0.21255929174726154</v>
      </c>
      <c r="M113" s="552">
        <v>0.15387040401139659</v>
      </c>
      <c r="O113" s="495"/>
      <c r="P113" s="495"/>
    </row>
    <row r="114" spans="1:16" s="4" customFormat="1" ht="15" x14ac:dyDescent="0.25">
      <c r="A114" s="1"/>
      <c r="B114" s="788" t="s">
        <v>156</v>
      </c>
      <c r="C114" s="788"/>
      <c r="D114" s="788"/>
      <c r="E114" s="788"/>
      <c r="F114" s="788"/>
      <c r="G114" s="789"/>
      <c r="H114" s="695">
        <v>0.16200000000000001</v>
      </c>
      <c r="I114" s="696">
        <v>0.14499999999999999</v>
      </c>
      <c r="J114" s="695">
        <v>0.23599999999999999</v>
      </c>
      <c r="K114" s="696">
        <v>0.2</v>
      </c>
      <c r="L114" s="695">
        <v>0.19590357224355026</v>
      </c>
      <c r="M114" s="697">
        <v>0.14012154137713179</v>
      </c>
      <c r="O114" s="495"/>
      <c r="P114" s="495"/>
    </row>
    <row r="115" spans="1:16" s="4" customFormat="1" ht="15" customHeight="1" x14ac:dyDescent="0.25">
      <c r="A115" s="1"/>
      <c r="B115" s="768" t="s">
        <v>1020</v>
      </c>
      <c r="C115" s="768"/>
      <c r="D115" s="768"/>
      <c r="E115" s="768"/>
      <c r="F115" s="768"/>
      <c r="G115" s="768"/>
      <c r="H115" s="768"/>
      <c r="I115" s="768"/>
      <c r="J115" s="768"/>
      <c r="K115" s="768"/>
      <c r="L115" s="768"/>
      <c r="M115" s="768"/>
    </row>
    <row r="116" spans="1:16" s="4" customFormat="1" ht="15" x14ac:dyDescent="0.25">
      <c r="A116" s="1"/>
      <c r="B116" s="769"/>
      <c r="C116" s="769"/>
      <c r="D116" s="769"/>
      <c r="E116" s="769"/>
      <c r="F116" s="769"/>
      <c r="G116" s="769"/>
      <c r="H116" s="769"/>
      <c r="I116" s="769"/>
      <c r="J116" s="769"/>
      <c r="K116" s="769"/>
      <c r="L116" s="769"/>
      <c r="M116" s="769"/>
    </row>
    <row r="117" spans="1:16" s="4" customFormat="1" ht="15" x14ac:dyDescent="0.25">
      <c r="A117" s="1"/>
      <c r="B117" s="770"/>
      <c r="C117" s="770"/>
      <c r="D117" s="770"/>
      <c r="E117" s="770"/>
      <c r="F117" s="770"/>
      <c r="G117" s="770"/>
      <c r="H117" s="770"/>
      <c r="I117" s="770"/>
      <c r="J117" s="770"/>
      <c r="K117" s="770"/>
      <c r="L117" s="770"/>
      <c r="M117" s="770"/>
    </row>
    <row r="118" spans="1:16" s="4" customFormat="1" ht="15" x14ac:dyDescent="0.25"/>
    <row r="119" spans="1:16" s="4" customFormat="1" ht="15" customHeight="1" x14ac:dyDescent="0.25"/>
    <row r="120" spans="1:16" s="4" customFormat="1" ht="15" x14ac:dyDescent="0.25">
      <c r="A120" s="7"/>
      <c r="B120" s="7" t="s">
        <v>20</v>
      </c>
      <c r="C120" s="7"/>
      <c r="D120" s="7"/>
      <c r="E120" s="7"/>
      <c r="F120" s="7"/>
      <c r="G120" s="7"/>
      <c r="H120" s="7"/>
      <c r="I120" s="7"/>
      <c r="J120" s="7"/>
      <c r="K120" s="7"/>
      <c r="L120" s="7"/>
      <c r="M120" s="7"/>
    </row>
    <row r="121" spans="1:16" s="4" customFormat="1" ht="15" x14ac:dyDescent="0.25"/>
    <row r="122" spans="1:16" s="4" customFormat="1" ht="15" customHeight="1" x14ac:dyDescent="0.25">
      <c r="B122" s="1092" t="s">
        <v>514</v>
      </c>
      <c r="C122" s="1092"/>
      <c r="D122" s="1084"/>
      <c r="E122" s="1096">
        <v>2021</v>
      </c>
      <c r="F122" s="1096">
        <v>2022</v>
      </c>
      <c r="G122" s="1088">
        <v>2023</v>
      </c>
    </row>
    <row r="123" spans="1:16" s="4" customFormat="1" ht="15.5" thickBot="1" x14ac:dyDescent="0.3">
      <c r="B123" s="1093"/>
      <c r="C123" s="1093"/>
      <c r="D123" s="1086"/>
      <c r="E123" s="1097"/>
      <c r="F123" s="1097"/>
      <c r="G123" s="1103"/>
    </row>
    <row r="124" spans="1:16" s="4" customFormat="1" ht="15.5" thickTop="1" x14ac:dyDescent="0.25">
      <c r="B124" s="1131" t="s">
        <v>172</v>
      </c>
      <c r="C124" s="1131"/>
      <c r="D124" s="1131"/>
      <c r="E124" s="1131"/>
      <c r="F124" s="1131"/>
      <c r="G124" s="1131"/>
    </row>
    <row r="125" spans="1:16" s="4" customFormat="1" ht="15" x14ac:dyDescent="0.25">
      <c r="B125" s="829" t="s">
        <v>154</v>
      </c>
      <c r="C125" s="829"/>
      <c r="D125" s="830"/>
      <c r="E125" s="63">
        <v>13.4</v>
      </c>
      <c r="F125" s="63">
        <v>11.4</v>
      </c>
      <c r="G125" s="64">
        <v>8.2038649544324755</v>
      </c>
      <c r="I125" s="495"/>
    </row>
    <row r="126" spans="1:16" s="4" customFormat="1" ht="15" x14ac:dyDescent="0.25">
      <c r="B126" s="831" t="s">
        <v>155</v>
      </c>
      <c r="C126" s="831"/>
      <c r="D126" s="832"/>
      <c r="E126" s="65">
        <v>7.2</v>
      </c>
      <c r="F126" s="65">
        <v>10.8</v>
      </c>
      <c r="G126" s="66">
        <v>10.107373219373219</v>
      </c>
      <c r="I126" s="495"/>
    </row>
    <row r="127" spans="1:16" s="4" customFormat="1" ht="15" x14ac:dyDescent="0.25">
      <c r="B127" s="1123" t="s">
        <v>179</v>
      </c>
      <c r="C127" s="1123"/>
      <c r="D127" s="1123"/>
      <c r="E127" s="1123"/>
      <c r="F127" s="1123"/>
      <c r="G127" s="1123"/>
    </row>
    <row r="128" spans="1:16" s="4" customFormat="1" ht="15" x14ac:dyDescent="0.25">
      <c r="B128" s="829" t="s">
        <v>180</v>
      </c>
      <c r="C128" s="829"/>
      <c r="D128" s="830"/>
      <c r="E128" s="307">
        <v>0</v>
      </c>
      <c r="F128" s="63">
        <v>0.5</v>
      </c>
      <c r="G128" s="64">
        <v>1.0471428571428572</v>
      </c>
      <c r="I128" s="495"/>
    </row>
    <row r="129" spans="2:9" s="4" customFormat="1" ht="15" x14ac:dyDescent="0.25">
      <c r="B129" s="758" t="s">
        <v>181</v>
      </c>
      <c r="C129" s="758"/>
      <c r="D129" s="759"/>
      <c r="E129" s="67">
        <v>10.9</v>
      </c>
      <c r="F129" s="67">
        <v>6.9</v>
      </c>
      <c r="G129" s="68">
        <v>10.581766467065869</v>
      </c>
      <c r="I129" s="495"/>
    </row>
    <row r="130" spans="2:9" s="4" customFormat="1" ht="15" x14ac:dyDescent="0.25">
      <c r="B130" s="758" t="s">
        <v>182</v>
      </c>
      <c r="C130" s="758"/>
      <c r="D130" s="759"/>
      <c r="E130" s="67">
        <v>16.3</v>
      </c>
      <c r="F130" s="67">
        <v>5.9</v>
      </c>
      <c r="G130" s="68">
        <v>16.150468749999998</v>
      </c>
      <c r="I130" s="495"/>
    </row>
    <row r="131" spans="2:9" s="4" customFormat="1" ht="15" x14ac:dyDescent="0.25">
      <c r="B131" s="758" t="s">
        <v>183</v>
      </c>
      <c r="C131" s="758"/>
      <c r="D131" s="759"/>
      <c r="E131" s="67">
        <v>17.100000000000001</v>
      </c>
      <c r="F131" s="67">
        <v>5.2</v>
      </c>
      <c r="G131" s="68">
        <v>12.497999999999999</v>
      </c>
      <c r="I131" s="495"/>
    </row>
    <row r="132" spans="2:9" s="4" customFormat="1" ht="15" x14ac:dyDescent="0.25">
      <c r="B132" s="758" t="s">
        <v>193</v>
      </c>
      <c r="C132" s="758"/>
      <c r="D132" s="759"/>
      <c r="E132" s="67">
        <v>4.7</v>
      </c>
      <c r="F132" s="67">
        <v>3.5</v>
      </c>
      <c r="G132" s="68">
        <v>5.9728267477203651</v>
      </c>
      <c r="I132" s="495"/>
    </row>
    <row r="133" spans="2:9" s="4" customFormat="1" ht="15" x14ac:dyDescent="0.25">
      <c r="B133" s="758" t="s">
        <v>184</v>
      </c>
      <c r="C133" s="758"/>
      <c r="D133" s="759"/>
      <c r="E133" s="67">
        <v>12.6</v>
      </c>
      <c r="F133" s="67">
        <v>11.4</v>
      </c>
      <c r="G133" s="68">
        <v>9.9889555125725344</v>
      </c>
      <c r="I133" s="495"/>
    </row>
    <row r="134" spans="2:9" s="4" customFormat="1" ht="15" x14ac:dyDescent="0.25">
      <c r="B134" s="758" t="s">
        <v>185</v>
      </c>
      <c r="C134" s="758"/>
      <c r="D134" s="759"/>
      <c r="E134" s="67">
        <v>8.3000000000000007</v>
      </c>
      <c r="F134" s="67">
        <v>6.4</v>
      </c>
      <c r="G134" s="68">
        <v>8.725741463414634</v>
      </c>
      <c r="I134" s="495"/>
    </row>
    <row r="135" spans="2:9" s="4" customFormat="1" ht="15" x14ac:dyDescent="0.25">
      <c r="B135" s="758" t="s">
        <v>186</v>
      </c>
      <c r="C135" s="758"/>
      <c r="D135" s="759"/>
      <c r="E135" s="67">
        <v>13.3</v>
      </c>
      <c r="F135" s="67">
        <v>13.8</v>
      </c>
      <c r="G135" s="68">
        <v>7.0888488700564967</v>
      </c>
      <c r="I135" s="495"/>
    </row>
    <row r="136" spans="2:9" s="4" customFormat="1" ht="15" x14ac:dyDescent="0.25">
      <c r="B136" s="758" t="s">
        <v>187</v>
      </c>
      <c r="C136" s="758"/>
      <c r="D136" s="759"/>
      <c r="E136" s="69" t="s">
        <v>165</v>
      </c>
      <c r="F136" s="69">
        <v>31</v>
      </c>
      <c r="G136" s="306">
        <v>12.904516129032256</v>
      </c>
      <c r="I136" s="495"/>
    </row>
    <row r="137" spans="2:9" s="4" customFormat="1" ht="15" x14ac:dyDescent="0.25">
      <c r="B137" s="758" t="s">
        <v>188</v>
      </c>
      <c r="C137" s="758"/>
      <c r="D137" s="759"/>
      <c r="E137" s="69" t="s">
        <v>165</v>
      </c>
      <c r="F137" s="69" t="s">
        <v>165</v>
      </c>
      <c r="G137" s="306">
        <v>34.065999999999995</v>
      </c>
      <c r="I137" s="495"/>
    </row>
    <row r="138" spans="2:9" s="4" customFormat="1" ht="15" x14ac:dyDescent="0.25">
      <c r="B138" s="758" t="s">
        <v>189</v>
      </c>
      <c r="C138" s="758"/>
      <c r="D138" s="759"/>
      <c r="E138" s="69">
        <v>8.4</v>
      </c>
      <c r="F138" s="69">
        <v>4.5</v>
      </c>
      <c r="G138" s="306">
        <v>13.375433333333335</v>
      </c>
      <c r="I138" s="495"/>
    </row>
    <row r="139" spans="2:9" s="4" customFormat="1" ht="15" x14ac:dyDescent="0.25">
      <c r="B139" s="764" t="s">
        <v>156</v>
      </c>
      <c r="C139" s="764"/>
      <c r="D139" s="765"/>
      <c r="E139" s="70">
        <v>12.2</v>
      </c>
      <c r="F139" s="70">
        <v>11.3</v>
      </c>
      <c r="G139" s="71">
        <v>8.632704107830552</v>
      </c>
      <c r="I139" s="495"/>
    </row>
    <row r="140" spans="2:9" s="4" customFormat="1" ht="15" customHeight="1" x14ac:dyDescent="0.25">
      <c r="B140" s="768" t="s">
        <v>769</v>
      </c>
      <c r="C140" s="768"/>
      <c r="D140" s="768"/>
      <c r="E140" s="768"/>
      <c r="F140" s="768"/>
      <c r="G140" s="768"/>
    </row>
    <row r="141" spans="2:9" s="4" customFormat="1" ht="15" customHeight="1" x14ac:dyDescent="0.25">
      <c r="B141" s="769"/>
      <c r="C141" s="769"/>
      <c r="D141" s="769"/>
      <c r="E141" s="769"/>
      <c r="F141" s="769"/>
      <c r="G141" s="769"/>
    </row>
    <row r="142" spans="2:9" s="4" customFormat="1" ht="15" customHeight="1" x14ac:dyDescent="0.25">
      <c r="B142" s="769"/>
      <c r="C142" s="769"/>
      <c r="D142" s="769"/>
      <c r="E142" s="769"/>
      <c r="F142" s="769"/>
      <c r="G142" s="769"/>
      <c r="H142" s="256"/>
    </row>
    <row r="143" spans="2:9" s="4" customFormat="1" ht="15" x14ac:dyDescent="0.25">
      <c r="B143" s="770"/>
      <c r="C143" s="770"/>
      <c r="D143" s="770"/>
      <c r="E143" s="770"/>
      <c r="F143" s="770"/>
      <c r="G143" s="770"/>
    </row>
    <row r="144" spans="2:9" s="4" customFormat="1" ht="15" x14ac:dyDescent="0.25"/>
    <row r="145" spans="1:13" s="4" customFormat="1" ht="15" x14ac:dyDescent="0.25"/>
    <row r="146" spans="1:13" s="4" customFormat="1" ht="15" x14ac:dyDescent="0.25">
      <c r="A146" s="7"/>
      <c r="B146" s="7" t="s">
        <v>21</v>
      </c>
      <c r="C146" s="7"/>
      <c r="D146" s="7"/>
      <c r="E146" s="7"/>
      <c r="F146" s="7"/>
      <c r="G146" s="7"/>
      <c r="H146" s="7"/>
      <c r="I146" s="7"/>
      <c r="J146" s="7"/>
      <c r="K146" s="7"/>
      <c r="L146" s="7"/>
      <c r="M146" s="7"/>
    </row>
    <row r="147" spans="1:13" s="4" customFormat="1" ht="15" x14ac:dyDescent="0.25"/>
    <row r="148" spans="1:13" s="4" customFormat="1" ht="15" customHeight="1" x14ac:dyDescent="0.25">
      <c r="B148" s="1092" t="s">
        <v>515</v>
      </c>
      <c r="C148" s="1092"/>
      <c r="D148" s="1084"/>
      <c r="E148" s="1096">
        <v>2021</v>
      </c>
      <c r="F148" s="1096">
        <v>2022</v>
      </c>
      <c r="G148" s="1088">
        <v>2023</v>
      </c>
    </row>
    <row r="149" spans="1:13" s="4" customFormat="1" ht="15" customHeight="1" x14ac:dyDescent="0.25">
      <c r="B149" s="1092"/>
      <c r="C149" s="1092"/>
      <c r="D149" s="1084"/>
      <c r="E149" s="1096"/>
      <c r="F149" s="1096"/>
      <c r="G149" s="1088"/>
    </row>
    <row r="150" spans="1:13" s="4" customFormat="1" ht="15.5" thickBot="1" x14ac:dyDescent="0.3">
      <c r="B150" s="1093"/>
      <c r="C150" s="1093"/>
      <c r="D150" s="1086"/>
      <c r="E150" s="1097"/>
      <c r="F150" s="1097"/>
      <c r="G150" s="1103"/>
    </row>
    <row r="151" spans="1:13" s="4" customFormat="1" ht="15.5" thickTop="1" x14ac:dyDescent="0.25">
      <c r="B151" s="1131" t="s">
        <v>172</v>
      </c>
      <c r="C151" s="1131"/>
      <c r="D151" s="1131"/>
      <c r="E151" s="1131"/>
      <c r="F151" s="1131"/>
      <c r="G151" s="1131"/>
    </row>
    <row r="152" spans="1:13" s="4" customFormat="1" ht="15" x14ac:dyDescent="0.25">
      <c r="B152" s="758" t="s">
        <v>154</v>
      </c>
      <c r="C152" s="758"/>
      <c r="D152" s="759"/>
      <c r="E152" s="82">
        <v>0.83299999999999996</v>
      </c>
      <c r="F152" s="82">
        <v>0.90424242424242429</v>
      </c>
      <c r="G152" s="83">
        <v>0.99210526315789471</v>
      </c>
    </row>
    <row r="153" spans="1:13" s="4" customFormat="1" ht="15" x14ac:dyDescent="0.25">
      <c r="B153" s="758" t="s">
        <v>155</v>
      </c>
      <c r="C153" s="758"/>
      <c r="D153" s="759"/>
      <c r="E153" s="84">
        <v>0.83599999999999997</v>
      </c>
      <c r="F153" s="84">
        <v>0.930379746835443</v>
      </c>
      <c r="G153" s="85">
        <v>0.96848137535816614</v>
      </c>
    </row>
    <row r="154" spans="1:13" s="4" customFormat="1" ht="15" x14ac:dyDescent="0.25">
      <c r="B154" s="1123" t="s">
        <v>179</v>
      </c>
      <c r="C154" s="1123"/>
      <c r="D154" s="1123"/>
      <c r="E154" s="1123"/>
      <c r="F154" s="1123"/>
      <c r="G154" s="1123"/>
    </row>
    <row r="155" spans="1:13" s="4" customFormat="1" ht="15" x14ac:dyDescent="0.25">
      <c r="B155" s="758" t="s">
        <v>180</v>
      </c>
      <c r="C155" s="758"/>
      <c r="D155" s="759"/>
      <c r="E155" s="220" t="s">
        <v>196</v>
      </c>
      <c r="F155" s="220" t="s">
        <v>196</v>
      </c>
      <c r="G155" s="221">
        <v>1</v>
      </c>
    </row>
    <row r="156" spans="1:13" s="4" customFormat="1" ht="15" x14ac:dyDescent="0.25">
      <c r="B156" s="758" t="s">
        <v>181</v>
      </c>
      <c r="C156" s="758"/>
      <c r="D156" s="759"/>
      <c r="E156" s="222">
        <v>0.93</v>
      </c>
      <c r="F156" s="222">
        <v>1</v>
      </c>
      <c r="G156" s="223">
        <v>0.98045602605863191</v>
      </c>
    </row>
    <row r="157" spans="1:13" s="4" customFormat="1" ht="15" x14ac:dyDescent="0.25">
      <c r="B157" s="758" t="s">
        <v>182</v>
      </c>
      <c r="C157" s="758"/>
      <c r="D157" s="759"/>
      <c r="E157" s="222">
        <v>1</v>
      </c>
      <c r="F157" s="222">
        <v>1</v>
      </c>
      <c r="G157" s="223">
        <v>0.98181818181818181</v>
      </c>
    </row>
    <row r="158" spans="1:13" s="4" customFormat="1" ht="15" x14ac:dyDescent="0.25">
      <c r="B158" s="758" t="s">
        <v>183</v>
      </c>
      <c r="C158" s="758"/>
      <c r="D158" s="759"/>
      <c r="E158" s="222">
        <v>0.90500000000000003</v>
      </c>
      <c r="F158" s="222">
        <v>0.95238095238095233</v>
      </c>
      <c r="G158" s="223">
        <v>0.97727272727272729</v>
      </c>
    </row>
    <row r="159" spans="1:13" s="4" customFormat="1" ht="15" x14ac:dyDescent="0.25">
      <c r="B159" s="758" t="s">
        <v>193</v>
      </c>
      <c r="C159" s="758"/>
      <c r="D159" s="759"/>
      <c r="E159" s="222">
        <v>0.88500000000000001</v>
      </c>
      <c r="F159" s="222">
        <v>0.9662921348314607</v>
      </c>
      <c r="G159" s="223">
        <v>0.98360655737704916</v>
      </c>
    </row>
    <row r="160" spans="1:13" s="4" customFormat="1" ht="15" x14ac:dyDescent="0.25">
      <c r="B160" s="758" t="s">
        <v>184</v>
      </c>
      <c r="C160" s="758"/>
      <c r="D160" s="759"/>
      <c r="E160" s="222">
        <v>0.94099999999999995</v>
      </c>
      <c r="F160" s="222">
        <v>0.95209580838323349</v>
      </c>
      <c r="G160" s="223">
        <v>0.99761336515513122</v>
      </c>
    </row>
    <row r="161" spans="1:16" s="4" customFormat="1" ht="15" x14ac:dyDescent="0.25">
      <c r="B161" s="758" t="s">
        <v>185</v>
      </c>
      <c r="C161" s="758"/>
      <c r="D161" s="759"/>
      <c r="E161" s="222">
        <v>0.875</v>
      </c>
      <c r="F161" s="222">
        <v>0.95348837209302328</v>
      </c>
      <c r="G161" s="223">
        <v>0.98181818181818181</v>
      </c>
    </row>
    <row r="162" spans="1:16" s="4" customFormat="1" ht="15" x14ac:dyDescent="0.25">
      <c r="B162" s="758" t="s">
        <v>186</v>
      </c>
      <c r="C162" s="758"/>
      <c r="D162" s="759"/>
      <c r="E162" s="222">
        <v>0.75800000000000001</v>
      </c>
      <c r="F162" s="222">
        <v>0.85603112840466922</v>
      </c>
      <c r="G162" s="223">
        <v>0.98966165413533835</v>
      </c>
    </row>
    <row r="163" spans="1:16" s="4" customFormat="1" ht="15" x14ac:dyDescent="0.25">
      <c r="B163" s="788" t="s">
        <v>156</v>
      </c>
      <c r="C163" s="788"/>
      <c r="D163" s="789"/>
      <c r="E163" s="224">
        <v>0.83399999999999996</v>
      </c>
      <c r="F163" s="224">
        <v>0.90844354018311291</v>
      </c>
      <c r="G163" s="225">
        <v>0.98843930635838151</v>
      </c>
    </row>
    <row r="164" spans="1:16" s="4" customFormat="1" ht="15" customHeight="1" x14ac:dyDescent="0.25">
      <c r="B164" s="768" t="s">
        <v>733</v>
      </c>
      <c r="C164" s="768"/>
      <c r="D164" s="768"/>
      <c r="E164" s="768"/>
      <c r="F164" s="768"/>
      <c r="G164" s="768"/>
    </row>
    <row r="165" spans="1:16" s="4" customFormat="1" ht="15" customHeight="1" x14ac:dyDescent="0.25">
      <c r="B165" s="769"/>
      <c r="C165" s="769"/>
      <c r="D165" s="769"/>
      <c r="E165" s="769"/>
      <c r="F165" s="769"/>
      <c r="G165" s="769"/>
    </row>
    <row r="166" spans="1:16" s="4" customFormat="1" ht="15" customHeight="1" x14ac:dyDescent="0.25">
      <c r="B166" s="769"/>
      <c r="C166" s="769"/>
      <c r="D166" s="769"/>
      <c r="E166" s="769"/>
      <c r="F166" s="769"/>
      <c r="G166" s="769"/>
    </row>
    <row r="167" spans="1:16" s="4" customFormat="1" ht="15" x14ac:dyDescent="0.25">
      <c r="B167" s="770"/>
      <c r="C167" s="770"/>
      <c r="D167" s="770"/>
      <c r="E167" s="770"/>
      <c r="F167" s="770"/>
      <c r="G167" s="770"/>
    </row>
    <row r="168" spans="1:16" s="4" customFormat="1" ht="15" x14ac:dyDescent="0.25">
      <c r="B168" s="24"/>
      <c r="C168" s="24"/>
      <c r="D168" s="24"/>
      <c r="E168" s="24"/>
      <c r="F168" s="24"/>
      <c r="G168" s="24"/>
    </row>
    <row r="169" spans="1:16" s="4" customFormat="1" ht="15" x14ac:dyDescent="0.25">
      <c r="B169" s="24"/>
      <c r="C169" s="24"/>
      <c r="D169" s="24"/>
      <c r="E169" s="24"/>
      <c r="F169" s="24"/>
      <c r="G169" s="24"/>
      <c r="H169" s="24"/>
    </row>
    <row r="170" spans="1:16" s="4" customFormat="1" ht="15" x14ac:dyDescent="0.25">
      <c r="A170" s="7"/>
      <c r="B170" s="7" t="s">
        <v>22</v>
      </c>
      <c r="C170" s="7"/>
      <c r="D170" s="7"/>
      <c r="E170" s="7"/>
      <c r="F170" s="7"/>
      <c r="G170" s="7"/>
      <c r="H170" s="7"/>
      <c r="I170" s="7"/>
      <c r="J170" s="7"/>
      <c r="K170" s="7"/>
      <c r="L170" s="7"/>
      <c r="M170" s="7"/>
    </row>
    <row r="171" spans="1:16" s="4" customFormat="1" ht="15" x14ac:dyDescent="0.25"/>
    <row r="172" spans="1:16" s="4" customFormat="1" ht="15" customHeight="1" x14ac:dyDescent="0.25">
      <c r="B172" s="1092" t="s">
        <v>516</v>
      </c>
      <c r="C172" s="1092"/>
      <c r="D172" s="1092"/>
      <c r="E172" s="1092"/>
      <c r="F172" s="1092"/>
      <c r="G172" s="1084"/>
      <c r="H172" s="1088">
        <v>2021</v>
      </c>
      <c r="I172" s="1102"/>
      <c r="J172" s="1088">
        <v>2022</v>
      </c>
      <c r="K172" s="1102"/>
      <c r="L172" s="1088">
        <v>2023</v>
      </c>
      <c r="M172" s="1089"/>
    </row>
    <row r="173" spans="1:16" s="4" customFormat="1" ht="15.5" thickBot="1" x14ac:dyDescent="0.3">
      <c r="B173" s="1093"/>
      <c r="C173" s="1093"/>
      <c r="D173" s="1093"/>
      <c r="E173" s="1093"/>
      <c r="F173" s="1093"/>
      <c r="G173" s="1086"/>
      <c r="H173" s="308" t="s">
        <v>154</v>
      </c>
      <c r="I173" s="309" t="s">
        <v>155</v>
      </c>
      <c r="J173" s="308" t="s">
        <v>154</v>
      </c>
      <c r="K173" s="309" t="s">
        <v>155</v>
      </c>
      <c r="L173" s="308" t="s">
        <v>154</v>
      </c>
      <c r="M173" s="310" t="s">
        <v>155</v>
      </c>
    </row>
    <row r="174" spans="1:16" s="4" customFormat="1" ht="15" x14ac:dyDescent="0.25">
      <c r="B174" s="746" t="s">
        <v>180</v>
      </c>
      <c r="C174" s="746"/>
      <c r="D174" s="746"/>
      <c r="E174" s="746"/>
      <c r="F174" s="746"/>
      <c r="G174" s="747"/>
      <c r="H174" s="218" t="s">
        <v>196</v>
      </c>
      <c r="I174" s="219" t="s">
        <v>196</v>
      </c>
      <c r="J174" s="218" t="s">
        <v>196</v>
      </c>
      <c r="K174" s="219" t="s">
        <v>196</v>
      </c>
      <c r="L174" s="90">
        <v>0.83333333333333337</v>
      </c>
      <c r="M174" s="97">
        <v>0.16666666666666666</v>
      </c>
      <c r="O174" s="495"/>
      <c r="P174" s="495"/>
    </row>
    <row r="175" spans="1:16" s="4" customFormat="1" ht="15" x14ac:dyDescent="0.25">
      <c r="B175" s="758" t="s">
        <v>181</v>
      </c>
      <c r="C175" s="758"/>
      <c r="D175" s="758"/>
      <c r="E175" s="758"/>
      <c r="F175" s="758"/>
      <c r="G175" s="759"/>
      <c r="H175" s="93">
        <v>0.85899999999999999</v>
      </c>
      <c r="I175" s="94">
        <v>0.14099999999999999</v>
      </c>
      <c r="J175" s="93">
        <v>0.83699999999999997</v>
      </c>
      <c r="K175" s="94">
        <v>0.16300000000000001</v>
      </c>
      <c r="L175" s="93">
        <v>0.79640718562874246</v>
      </c>
      <c r="M175" s="99">
        <v>0.20359281437125748</v>
      </c>
      <c r="O175" s="495"/>
      <c r="P175" s="495"/>
    </row>
    <row r="176" spans="1:16" s="4" customFormat="1" ht="15" x14ac:dyDescent="0.25">
      <c r="B176" s="758" t="s">
        <v>182</v>
      </c>
      <c r="C176" s="758"/>
      <c r="D176" s="758"/>
      <c r="E176" s="758"/>
      <c r="F176" s="758"/>
      <c r="G176" s="759"/>
      <c r="H176" s="93">
        <v>1</v>
      </c>
      <c r="I176" s="94">
        <v>0</v>
      </c>
      <c r="J176" s="93">
        <v>1</v>
      </c>
      <c r="K176" s="94">
        <v>0</v>
      </c>
      <c r="L176" s="93">
        <v>0.640625</v>
      </c>
      <c r="M176" s="99">
        <v>0.359375</v>
      </c>
      <c r="O176" s="495"/>
      <c r="P176" s="495"/>
    </row>
    <row r="177" spans="2:17" s="4" customFormat="1" ht="15" x14ac:dyDescent="0.25">
      <c r="B177" s="758" t="s">
        <v>183</v>
      </c>
      <c r="C177" s="758"/>
      <c r="D177" s="758"/>
      <c r="E177" s="758"/>
      <c r="F177" s="758"/>
      <c r="G177" s="759"/>
      <c r="H177" s="93">
        <v>0.90500000000000003</v>
      </c>
      <c r="I177" s="94">
        <v>9.5000000000000001E-2</v>
      </c>
      <c r="J177" s="93">
        <v>0.87</v>
      </c>
      <c r="K177" s="94">
        <v>0.13</v>
      </c>
      <c r="L177" s="93">
        <v>0.7</v>
      </c>
      <c r="M177" s="99">
        <v>0.3</v>
      </c>
      <c r="O177" s="495"/>
      <c r="P177" s="495"/>
    </row>
    <row r="178" spans="2:17" s="4" customFormat="1" ht="15" x14ac:dyDescent="0.25">
      <c r="B178" s="758" t="s">
        <v>193</v>
      </c>
      <c r="C178" s="758"/>
      <c r="D178" s="758"/>
      <c r="E178" s="758"/>
      <c r="F178" s="758"/>
      <c r="G178" s="759"/>
      <c r="H178" s="93">
        <v>0.52100000000000002</v>
      </c>
      <c r="I178" s="94">
        <v>0.47899999999999998</v>
      </c>
      <c r="J178" s="93">
        <v>0.52800000000000002</v>
      </c>
      <c r="K178" s="94">
        <v>0.47199999999999998</v>
      </c>
      <c r="L178" s="93">
        <v>0.50914634146341464</v>
      </c>
      <c r="M178" s="99">
        <v>0.49085365853658536</v>
      </c>
      <c r="O178" s="495"/>
      <c r="P178" s="495"/>
    </row>
    <row r="179" spans="2:17" s="4" customFormat="1" ht="15" x14ac:dyDescent="0.25">
      <c r="B179" s="758" t="s">
        <v>184</v>
      </c>
      <c r="C179" s="758"/>
      <c r="D179" s="758"/>
      <c r="E179" s="758"/>
      <c r="F179" s="758"/>
      <c r="G179" s="759"/>
      <c r="H179" s="93">
        <v>0.84</v>
      </c>
      <c r="I179" s="94">
        <v>0.16</v>
      </c>
      <c r="J179" s="93">
        <v>0.93799999999999994</v>
      </c>
      <c r="K179" s="94">
        <v>6.2E-2</v>
      </c>
      <c r="L179" s="93">
        <v>0.93230174081237915</v>
      </c>
      <c r="M179" s="99">
        <v>6.7698259187620888E-2</v>
      </c>
      <c r="O179" s="495"/>
      <c r="P179" s="495"/>
    </row>
    <row r="180" spans="2:17" s="4" customFormat="1" ht="15" x14ac:dyDescent="0.25">
      <c r="B180" s="758" t="s">
        <v>185</v>
      </c>
      <c r="C180" s="758"/>
      <c r="D180" s="758"/>
      <c r="E180" s="758"/>
      <c r="F180" s="758"/>
      <c r="G180" s="759"/>
      <c r="H180" s="93">
        <v>0.25</v>
      </c>
      <c r="I180" s="94">
        <v>0.75</v>
      </c>
      <c r="J180" s="93">
        <v>0.34799999999999998</v>
      </c>
      <c r="K180" s="94">
        <v>0.65200000000000002</v>
      </c>
      <c r="L180" s="93">
        <v>0.34146341463414637</v>
      </c>
      <c r="M180" s="99">
        <v>0.65853658536585369</v>
      </c>
      <c r="O180" s="495"/>
      <c r="P180" s="495"/>
    </row>
    <row r="181" spans="2:17" s="4" customFormat="1" ht="15" x14ac:dyDescent="0.25">
      <c r="B181" s="758" t="s">
        <v>186</v>
      </c>
      <c r="C181" s="758"/>
      <c r="D181" s="758"/>
      <c r="E181" s="758"/>
      <c r="F181" s="758"/>
      <c r="G181" s="759"/>
      <c r="H181" s="93">
        <v>0.93400000000000005</v>
      </c>
      <c r="I181" s="94">
        <v>6.6000000000000003E-2</v>
      </c>
      <c r="J181" s="93">
        <v>0.878</v>
      </c>
      <c r="K181" s="94">
        <v>0.122</v>
      </c>
      <c r="L181" s="93">
        <v>0.91095406360424025</v>
      </c>
      <c r="M181" s="99">
        <v>8.9045936395759723E-2</v>
      </c>
      <c r="O181" s="495"/>
      <c r="P181" s="495"/>
    </row>
    <row r="182" spans="2:17" s="4" customFormat="1" ht="15" x14ac:dyDescent="0.25">
      <c r="B182" s="758" t="s">
        <v>188</v>
      </c>
      <c r="C182" s="758"/>
      <c r="D182" s="758"/>
      <c r="E182" s="758"/>
      <c r="F182" s="758"/>
      <c r="G182" s="759"/>
      <c r="H182" s="101" t="s">
        <v>196</v>
      </c>
      <c r="I182" s="102" t="s">
        <v>196</v>
      </c>
      <c r="J182" s="101" t="s">
        <v>196</v>
      </c>
      <c r="K182" s="102" t="s">
        <v>196</v>
      </c>
      <c r="L182" s="93">
        <v>0</v>
      </c>
      <c r="M182" s="99">
        <v>1</v>
      </c>
      <c r="O182" s="495"/>
      <c r="P182" s="495"/>
    </row>
    <row r="183" spans="2:17" s="4" customFormat="1" ht="15" x14ac:dyDescent="0.25">
      <c r="B183" s="758" t="s">
        <v>189</v>
      </c>
      <c r="C183" s="758"/>
      <c r="D183" s="758"/>
      <c r="E183" s="758"/>
      <c r="F183" s="758"/>
      <c r="G183" s="759"/>
      <c r="H183" s="93">
        <v>0</v>
      </c>
      <c r="I183" s="94">
        <v>1</v>
      </c>
      <c r="J183" s="93">
        <v>0.38100000000000001</v>
      </c>
      <c r="K183" s="94">
        <v>0.61899999999999999</v>
      </c>
      <c r="L183" s="93">
        <v>0.28333333333333333</v>
      </c>
      <c r="M183" s="99">
        <v>0.71666666666666667</v>
      </c>
      <c r="O183" s="495"/>
      <c r="P183" s="495"/>
    </row>
    <row r="184" spans="2:17" s="4" customFormat="1" ht="15" x14ac:dyDescent="0.25">
      <c r="B184" s="764" t="s">
        <v>156</v>
      </c>
      <c r="C184" s="764"/>
      <c r="D184" s="764"/>
      <c r="E184" s="764"/>
      <c r="F184" s="764"/>
      <c r="G184" s="765"/>
      <c r="H184" s="95">
        <v>0.79900000000000004</v>
      </c>
      <c r="I184" s="96">
        <v>0.20100000000000001</v>
      </c>
      <c r="J184" s="95">
        <v>0.78800000000000003</v>
      </c>
      <c r="K184" s="96">
        <v>0.21199999999999999</v>
      </c>
      <c r="L184" s="95">
        <v>0.79357644697223151</v>
      </c>
      <c r="M184" s="100">
        <v>0.20642355302776849</v>
      </c>
      <c r="O184" s="495"/>
      <c r="P184" s="495"/>
    </row>
    <row r="185" spans="2:17" s="4" customFormat="1" ht="15" customHeight="1" x14ac:dyDescent="0.25">
      <c r="B185" s="768" t="s">
        <v>781</v>
      </c>
      <c r="C185" s="768"/>
      <c r="D185" s="768"/>
      <c r="E185" s="768"/>
      <c r="F185" s="768"/>
      <c r="G185" s="768"/>
      <c r="H185" s="768"/>
      <c r="I185" s="768"/>
      <c r="J185" s="768"/>
      <c r="K185" s="768"/>
      <c r="L185" s="768"/>
      <c r="M185" s="768"/>
    </row>
    <row r="186" spans="2:17" s="4" customFormat="1" ht="15" customHeight="1" x14ac:dyDescent="0.25">
      <c r="B186" s="770"/>
      <c r="C186" s="770"/>
      <c r="D186" s="770"/>
      <c r="E186" s="770"/>
      <c r="F186" s="770"/>
      <c r="G186" s="770"/>
      <c r="H186" s="770"/>
      <c r="I186" s="770"/>
      <c r="J186" s="770"/>
      <c r="K186" s="770"/>
      <c r="L186" s="770"/>
      <c r="M186" s="770"/>
    </row>
    <row r="187" spans="2:17" s="4" customFormat="1" ht="15" x14ac:dyDescent="0.25"/>
    <row r="188" spans="2:17" s="4" customFormat="1" ht="15" customHeight="1" x14ac:dyDescent="0.25">
      <c r="B188" s="1092" t="s">
        <v>517</v>
      </c>
      <c r="C188" s="1092"/>
      <c r="D188" s="1084"/>
      <c r="E188" s="1096">
        <v>2021</v>
      </c>
      <c r="F188" s="1096"/>
      <c r="G188" s="1096"/>
      <c r="H188" s="1096">
        <v>2022</v>
      </c>
      <c r="I188" s="1096"/>
      <c r="J188" s="1096"/>
      <c r="K188" s="1096">
        <v>2023</v>
      </c>
      <c r="L188" s="1096"/>
      <c r="M188" s="1088"/>
    </row>
    <row r="189" spans="2:17" s="4" customFormat="1" ht="41" thickBot="1" x14ac:dyDescent="0.3">
      <c r="B189" s="1092"/>
      <c r="C189" s="1092"/>
      <c r="D189" s="1084"/>
      <c r="E189" s="406" t="s">
        <v>174</v>
      </c>
      <c r="F189" s="407" t="s">
        <v>176</v>
      </c>
      <c r="G189" s="409" t="s">
        <v>177</v>
      </c>
      <c r="H189" s="406" t="s">
        <v>174</v>
      </c>
      <c r="I189" s="407" t="s">
        <v>176</v>
      </c>
      <c r="J189" s="409" t="s">
        <v>177</v>
      </c>
      <c r="K189" s="406" t="s">
        <v>174</v>
      </c>
      <c r="L189" s="407" t="s">
        <v>176</v>
      </c>
      <c r="M189" s="408" t="s">
        <v>177</v>
      </c>
    </row>
    <row r="190" spans="2:17" s="4" customFormat="1" ht="15.5" thickTop="1" x14ac:dyDescent="0.25">
      <c r="B190" s="746" t="s">
        <v>180</v>
      </c>
      <c r="C190" s="746"/>
      <c r="D190" s="747"/>
      <c r="E190" s="114" t="s">
        <v>196</v>
      </c>
      <c r="F190" s="110" t="s">
        <v>196</v>
      </c>
      <c r="G190" s="111" t="s">
        <v>196</v>
      </c>
      <c r="H190" s="114" t="s">
        <v>196</v>
      </c>
      <c r="I190" s="110" t="s">
        <v>196</v>
      </c>
      <c r="J190" s="111" t="s">
        <v>196</v>
      </c>
      <c r="K190" s="103">
        <v>0</v>
      </c>
      <c r="L190" s="104">
        <v>1</v>
      </c>
      <c r="M190" s="108">
        <v>0</v>
      </c>
      <c r="O190" s="495"/>
      <c r="P190" s="495"/>
      <c r="Q190" s="495"/>
    </row>
    <row r="191" spans="2:17" s="4" customFormat="1" ht="15" x14ac:dyDescent="0.25">
      <c r="B191" s="758" t="s">
        <v>181</v>
      </c>
      <c r="C191" s="758"/>
      <c r="D191" s="759"/>
      <c r="E191" s="93">
        <v>4.2000000000000003E-2</v>
      </c>
      <c r="F191" s="105">
        <v>0.80300000000000005</v>
      </c>
      <c r="G191" s="94">
        <v>0.155</v>
      </c>
      <c r="H191" s="93">
        <v>5.0999999999999997E-2</v>
      </c>
      <c r="I191" s="105">
        <v>0.70399999999999996</v>
      </c>
      <c r="J191" s="94">
        <v>0.245</v>
      </c>
      <c r="K191" s="93">
        <v>2.9940119760479042E-2</v>
      </c>
      <c r="L191" s="105">
        <v>0.71856287425149701</v>
      </c>
      <c r="M191" s="99">
        <v>0.25149700598802394</v>
      </c>
      <c r="O191" s="495"/>
      <c r="P191" s="495"/>
      <c r="Q191" s="495"/>
    </row>
    <row r="192" spans="2:17" s="4" customFormat="1" ht="15" x14ac:dyDescent="0.25">
      <c r="B192" s="758" t="s">
        <v>182</v>
      </c>
      <c r="C192" s="758"/>
      <c r="D192" s="759"/>
      <c r="E192" s="93">
        <v>0</v>
      </c>
      <c r="F192" s="105">
        <v>0.7</v>
      </c>
      <c r="G192" s="94">
        <v>0.3</v>
      </c>
      <c r="H192" s="93">
        <v>0</v>
      </c>
      <c r="I192" s="105">
        <v>0.73299999999999998</v>
      </c>
      <c r="J192" s="94">
        <v>0.26700000000000002</v>
      </c>
      <c r="K192" s="93">
        <v>1.5625E-2</v>
      </c>
      <c r="L192" s="105">
        <v>0.796875</v>
      </c>
      <c r="M192" s="99">
        <v>0.1875</v>
      </c>
      <c r="O192" s="495"/>
      <c r="P192" s="495"/>
      <c r="Q192" s="495"/>
    </row>
    <row r="193" spans="1:17" s="4" customFormat="1" ht="15" x14ac:dyDescent="0.25">
      <c r="B193" s="758" t="s">
        <v>183</v>
      </c>
      <c r="C193" s="758"/>
      <c r="D193" s="759"/>
      <c r="E193" s="93">
        <v>0.14299999999999999</v>
      </c>
      <c r="F193" s="105">
        <v>0.76200000000000001</v>
      </c>
      <c r="G193" s="94">
        <v>9.5000000000000001E-2</v>
      </c>
      <c r="H193" s="93">
        <v>0.13</v>
      </c>
      <c r="I193" s="105">
        <v>0.73899999999999999</v>
      </c>
      <c r="J193" s="94">
        <v>0.13</v>
      </c>
      <c r="K193" s="93">
        <v>0.34</v>
      </c>
      <c r="L193" s="105">
        <v>0.57999999999999996</v>
      </c>
      <c r="M193" s="99">
        <v>0.08</v>
      </c>
      <c r="O193" s="495"/>
      <c r="P193" s="495"/>
      <c r="Q193" s="495"/>
    </row>
    <row r="194" spans="1:17" s="4" customFormat="1" ht="15" x14ac:dyDescent="0.25">
      <c r="B194" s="758" t="s">
        <v>193</v>
      </c>
      <c r="C194" s="758"/>
      <c r="D194" s="759"/>
      <c r="E194" s="93">
        <v>0.156</v>
      </c>
      <c r="F194" s="105">
        <v>0.71899999999999997</v>
      </c>
      <c r="G194" s="94">
        <v>0.125</v>
      </c>
      <c r="H194" s="93">
        <v>0.16500000000000001</v>
      </c>
      <c r="I194" s="105">
        <v>0.70099999999999996</v>
      </c>
      <c r="J194" s="94">
        <v>0.13400000000000001</v>
      </c>
      <c r="K194" s="93">
        <v>0.25609756097560976</v>
      </c>
      <c r="L194" s="105">
        <v>0.625</v>
      </c>
      <c r="M194" s="99">
        <v>0.11890243902439024</v>
      </c>
      <c r="O194" s="495"/>
      <c r="P194" s="495"/>
      <c r="Q194" s="495"/>
    </row>
    <row r="195" spans="1:17" s="4" customFormat="1" ht="15" x14ac:dyDescent="0.25">
      <c r="B195" s="758" t="s">
        <v>184</v>
      </c>
      <c r="C195" s="758"/>
      <c r="D195" s="759"/>
      <c r="E195" s="93">
        <v>0.219</v>
      </c>
      <c r="F195" s="105">
        <v>0.70099999999999996</v>
      </c>
      <c r="G195" s="94">
        <v>0.08</v>
      </c>
      <c r="H195" s="93">
        <v>0.13500000000000001</v>
      </c>
      <c r="I195" s="105">
        <v>0.74199999999999999</v>
      </c>
      <c r="J195" s="94">
        <v>0.124</v>
      </c>
      <c r="K195" s="93">
        <v>0.12379110251450677</v>
      </c>
      <c r="L195" s="105">
        <v>0.70599613152804641</v>
      </c>
      <c r="M195" s="99">
        <v>0.1702127659574468</v>
      </c>
      <c r="O195" s="495"/>
      <c r="P195" s="495"/>
      <c r="Q195" s="495"/>
    </row>
    <row r="196" spans="1:17" s="4" customFormat="1" ht="15" x14ac:dyDescent="0.25">
      <c r="B196" s="758" t="s">
        <v>185</v>
      </c>
      <c r="C196" s="758"/>
      <c r="D196" s="759"/>
      <c r="E196" s="93">
        <v>0.32500000000000001</v>
      </c>
      <c r="F196" s="105">
        <v>0.66300000000000003</v>
      </c>
      <c r="G196" s="94">
        <v>1.2999999999999999E-2</v>
      </c>
      <c r="H196" s="93">
        <v>0.33900000000000002</v>
      </c>
      <c r="I196" s="105">
        <v>0.63400000000000001</v>
      </c>
      <c r="J196" s="94">
        <v>2.7E-2</v>
      </c>
      <c r="K196" s="93">
        <v>0.37560975609756098</v>
      </c>
      <c r="L196" s="105">
        <v>0.57073170731707312</v>
      </c>
      <c r="M196" s="99">
        <v>5.3658536585365853E-2</v>
      </c>
      <c r="O196" s="495"/>
      <c r="P196" s="495"/>
      <c r="Q196" s="495"/>
    </row>
    <row r="197" spans="1:17" s="4" customFormat="1" ht="15" x14ac:dyDescent="0.25">
      <c r="B197" s="758" t="s">
        <v>186</v>
      </c>
      <c r="C197" s="758"/>
      <c r="D197" s="759"/>
      <c r="E197" s="93">
        <v>0.317</v>
      </c>
      <c r="F197" s="105">
        <v>0.57499999999999996</v>
      </c>
      <c r="G197" s="94">
        <v>0.107</v>
      </c>
      <c r="H197" s="93">
        <v>0.28000000000000003</v>
      </c>
      <c r="I197" s="105">
        <v>0.59099999999999997</v>
      </c>
      <c r="J197" s="94">
        <v>0.129</v>
      </c>
      <c r="K197" s="93">
        <v>0.19222614840989399</v>
      </c>
      <c r="L197" s="105">
        <v>0.63180212014134274</v>
      </c>
      <c r="M197" s="99">
        <v>0.17597173144876324</v>
      </c>
      <c r="O197" s="495"/>
      <c r="P197" s="495"/>
      <c r="Q197" s="495"/>
    </row>
    <row r="198" spans="1:17" s="4" customFormat="1" ht="15" x14ac:dyDescent="0.25">
      <c r="B198" s="758" t="s">
        <v>188</v>
      </c>
      <c r="C198" s="758"/>
      <c r="D198" s="759"/>
      <c r="E198" s="101" t="s">
        <v>196</v>
      </c>
      <c r="F198" s="109" t="s">
        <v>196</v>
      </c>
      <c r="G198" s="102" t="s">
        <v>196</v>
      </c>
      <c r="H198" s="101" t="s">
        <v>196</v>
      </c>
      <c r="I198" s="109" t="s">
        <v>196</v>
      </c>
      <c r="J198" s="102" t="s">
        <v>196</v>
      </c>
      <c r="K198" s="93">
        <v>0.4</v>
      </c>
      <c r="L198" s="105">
        <v>0.6</v>
      </c>
      <c r="M198" s="99">
        <v>0</v>
      </c>
      <c r="O198" s="495"/>
      <c r="P198" s="495"/>
      <c r="Q198" s="495"/>
    </row>
    <row r="199" spans="1:17" s="4" customFormat="1" ht="15" x14ac:dyDescent="0.25">
      <c r="B199" s="758" t="s">
        <v>189</v>
      </c>
      <c r="C199" s="758"/>
      <c r="D199" s="759"/>
      <c r="E199" s="93">
        <v>1</v>
      </c>
      <c r="F199" s="105">
        <v>0</v>
      </c>
      <c r="G199" s="94">
        <v>0</v>
      </c>
      <c r="H199" s="93">
        <v>1</v>
      </c>
      <c r="I199" s="105">
        <v>0</v>
      </c>
      <c r="J199" s="94">
        <v>0</v>
      </c>
      <c r="K199" s="93">
        <v>1</v>
      </c>
      <c r="L199" s="105">
        <v>0</v>
      </c>
      <c r="M199" s="99">
        <v>0</v>
      </c>
      <c r="O199" s="495"/>
      <c r="P199" s="495"/>
      <c r="Q199" s="495"/>
    </row>
    <row r="200" spans="1:17" s="4" customFormat="1" ht="15" x14ac:dyDescent="0.25">
      <c r="B200" s="764" t="s">
        <v>156</v>
      </c>
      <c r="C200" s="764"/>
      <c r="D200" s="765"/>
      <c r="E200" s="95">
        <v>0.25600000000000001</v>
      </c>
      <c r="F200" s="106">
        <v>0.64400000000000002</v>
      </c>
      <c r="G200" s="96">
        <v>0.1</v>
      </c>
      <c r="H200" s="95">
        <v>0.254</v>
      </c>
      <c r="I200" s="106">
        <v>0.62</v>
      </c>
      <c r="J200" s="96">
        <v>0.126</v>
      </c>
      <c r="K200" s="95">
        <v>0.19705587152893944</v>
      </c>
      <c r="L200" s="106">
        <v>0.64001338240214123</v>
      </c>
      <c r="M200" s="100">
        <v>0.16293074606891936</v>
      </c>
      <c r="O200" s="495"/>
      <c r="P200" s="495"/>
      <c r="Q200" s="495"/>
    </row>
    <row r="201" spans="1:17" s="4" customFormat="1" ht="15" x14ac:dyDescent="0.25">
      <c r="B201" s="768" t="s">
        <v>782</v>
      </c>
      <c r="C201" s="768"/>
      <c r="D201" s="768"/>
      <c r="E201" s="768"/>
      <c r="F201" s="768"/>
      <c r="G201" s="768"/>
      <c r="H201" s="768"/>
      <c r="I201" s="768"/>
      <c r="J201" s="768"/>
      <c r="K201" s="768"/>
      <c r="L201" s="768"/>
      <c r="M201" s="768"/>
    </row>
    <row r="202" spans="1:17" s="4" customFormat="1" ht="15" x14ac:dyDescent="0.25">
      <c r="B202" s="769"/>
      <c r="C202" s="769"/>
      <c r="D202" s="769"/>
      <c r="E202" s="769"/>
      <c r="F202" s="769"/>
      <c r="G202" s="769"/>
      <c r="H202" s="769"/>
      <c r="I202" s="769"/>
      <c r="J202" s="769"/>
      <c r="K202" s="769"/>
      <c r="L202" s="769"/>
      <c r="M202" s="769"/>
    </row>
    <row r="203" spans="1:17" s="4" customFormat="1" ht="15" x14ac:dyDescent="0.25">
      <c r="B203" s="770"/>
      <c r="C203" s="770"/>
      <c r="D203" s="770"/>
      <c r="E203" s="770"/>
      <c r="F203" s="770"/>
      <c r="G203" s="770"/>
      <c r="H203" s="770"/>
      <c r="I203" s="770"/>
      <c r="J203" s="770"/>
      <c r="K203" s="770"/>
      <c r="L203" s="770"/>
      <c r="M203" s="770"/>
    </row>
    <row r="204" spans="1:17" s="4" customFormat="1" ht="15" x14ac:dyDescent="0.25"/>
    <row r="205" spans="1:17" s="4" customFormat="1" ht="15" x14ac:dyDescent="0.25"/>
    <row r="206" spans="1:17" s="4" customFormat="1" ht="15" x14ac:dyDescent="0.25">
      <c r="A206" s="7"/>
      <c r="B206" s="7" t="s">
        <v>23</v>
      </c>
      <c r="C206" s="7"/>
      <c r="D206" s="7"/>
      <c r="E206" s="7"/>
      <c r="F206" s="7"/>
      <c r="G206" s="7"/>
      <c r="H206" s="7"/>
      <c r="I206" s="7"/>
      <c r="J206" s="7"/>
      <c r="K206" s="7"/>
      <c r="L206" s="7"/>
      <c r="M206" s="7"/>
    </row>
    <row r="207" spans="1:17" s="4" customFormat="1" ht="15" x14ac:dyDescent="0.25"/>
    <row r="208" spans="1:17" s="4" customFormat="1" ht="15" customHeight="1" x14ac:dyDescent="0.25">
      <c r="B208" s="1092" t="s">
        <v>518</v>
      </c>
      <c r="C208" s="1092"/>
      <c r="D208" s="1084"/>
      <c r="E208" s="1096">
        <v>2021</v>
      </c>
      <c r="F208" s="1096">
        <v>2022</v>
      </c>
      <c r="G208" s="1088">
        <v>2023</v>
      </c>
    </row>
    <row r="209" spans="2:8" s="4" customFormat="1" ht="15" customHeight="1" x14ac:dyDescent="0.25">
      <c r="B209" s="1092"/>
      <c r="C209" s="1092"/>
      <c r="D209" s="1084"/>
      <c r="E209" s="1096"/>
      <c r="F209" s="1096"/>
      <c r="G209" s="1088"/>
    </row>
    <row r="210" spans="2:8" s="4" customFormat="1" ht="15" customHeight="1" x14ac:dyDescent="0.25">
      <c r="B210" s="1092"/>
      <c r="C210" s="1092"/>
      <c r="D210" s="1084"/>
      <c r="E210" s="1096"/>
      <c r="F210" s="1096"/>
      <c r="G210" s="1088"/>
    </row>
    <row r="211" spans="2:8" s="4" customFormat="1" ht="15.5" thickBot="1" x14ac:dyDescent="0.3">
      <c r="B211" s="1093"/>
      <c r="C211" s="1093"/>
      <c r="D211" s="1086"/>
      <c r="E211" s="1097"/>
      <c r="F211" s="1097"/>
      <c r="G211" s="1103"/>
    </row>
    <row r="212" spans="2:8" s="4" customFormat="1" ht="15.5" thickTop="1" x14ac:dyDescent="0.25">
      <c r="B212" s="758" t="s">
        <v>180</v>
      </c>
      <c r="C212" s="758"/>
      <c r="D212" s="759"/>
      <c r="E212" s="311" t="s">
        <v>196</v>
      </c>
      <c r="F212" s="311" t="s">
        <v>196</v>
      </c>
      <c r="G212" s="562">
        <v>1.0639025447333696</v>
      </c>
      <c r="H212" s="495"/>
    </row>
    <row r="213" spans="2:8" s="4" customFormat="1" ht="15" x14ac:dyDescent="0.25">
      <c r="B213" s="758" t="s">
        <v>181</v>
      </c>
      <c r="C213" s="758"/>
      <c r="D213" s="759"/>
      <c r="E213" s="86">
        <v>0.64800000000000002</v>
      </c>
      <c r="F213" s="222">
        <v>0.69</v>
      </c>
      <c r="G213" s="521">
        <v>0.82951640140428407</v>
      </c>
      <c r="H213" s="495"/>
    </row>
    <row r="214" spans="2:8" s="4" customFormat="1" ht="15" x14ac:dyDescent="0.25">
      <c r="B214" s="758" t="s">
        <v>182</v>
      </c>
      <c r="C214" s="758"/>
      <c r="D214" s="759"/>
      <c r="E214" s="222" t="s">
        <v>196</v>
      </c>
      <c r="F214" s="222" t="s">
        <v>196</v>
      </c>
      <c r="G214" s="521">
        <v>0.9690328036861523</v>
      </c>
      <c r="H214" s="495"/>
    </row>
    <row r="215" spans="2:8" s="4" customFormat="1" ht="15" x14ac:dyDescent="0.25">
      <c r="B215" s="758" t="s">
        <v>183</v>
      </c>
      <c r="C215" s="758"/>
      <c r="D215" s="759"/>
      <c r="E215" s="86">
        <v>0.96399999999999997</v>
      </c>
      <c r="F215" s="222">
        <v>0.99299999999999999</v>
      </c>
      <c r="G215" s="521">
        <v>0.77088069287383898</v>
      </c>
      <c r="H215" s="495"/>
    </row>
    <row r="216" spans="2:8" s="4" customFormat="1" ht="15" x14ac:dyDescent="0.25">
      <c r="B216" s="758" t="s">
        <v>193</v>
      </c>
      <c r="C216" s="758"/>
      <c r="D216" s="759"/>
      <c r="E216" s="86">
        <v>0.92600000000000005</v>
      </c>
      <c r="F216" s="222">
        <v>0.94599999999999995</v>
      </c>
      <c r="G216" s="521">
        <v>0.88621686840447689</v>
      </c>
      <c r="H216" s="495"/>
    </row>
    <row r="217" spans="2:8" s="4" customFormat="1" ht="15" x14ac:dyDescent="0.25">
      <c r="B217" s="758" t="s">
        <v>184</v>
      </c>
      <c r="C217" s="758"/>
      <c r="D217" s="759"/>
      <c r="E217" s="86">
        <v>0.64300000000000002</v>
      </c>
      <c r="F217" s="222">
        <v>0.68300000000000005</v>
      </c>
      <c r="G217" s="521">
        <v>0.74273082201956775</v>
      </c>
      <c r="H217" s="495"/>
    </row>
    <row r="218" spans="2:8" s="4" customFormat="1" ht="15" x14ac:dyDescent="0.25">
      <c r="B218" s="758" t="s">
        <v>185</v>
      </c>
      <c r="C218" s="758"/>
      <c r="D218" s="759"/>
      <c r="E218" s="86">
        <v>0.93300000000000005</v>
      </c>
      <c r="F218" s="222">
        <v>1.042</v>
      </c>
      <c r="G218" s="521">
        <v>1.0638168984042526</v>
      </c>
      <c r="H218" s="495"/>
    </row>
    <row r="219" spans="2:8" s="4" customFormat="1" ht="15" x14ac:dyDescent="0.25">
      <c r="B219" s="758" t="s">
        <v>186</v>
      </c>
      <c r="C219" s="758"/>
      <c r="D219" s="759"/>
      <c r="E219" s="86">
        <v>0.84099999999999997</v>
      </c>
      <c r="F219" s="222">
        <v>0.84199999999999997</v>
      </c>
      <c r="G219" s="521">
        <v>0.71614135497900056</v>
      </c>
      <c r="H219" s="495"/>
    </row>
    <row r="220" spans="2:8" s="4" customFormat="1" ht="15" x14ac:dyDescent="0.25">
      <c r="B220" s="758" t="s">
        <v>189</v>
      </c>
      <c r="C220" s="758"/>
      <c r="D220" s="759"/>
      <c r="E220" s="222" t="s">
        <v>196</v>
      </c>
      <c r="F220" s="222">
        <v>0.73199999999999998</v>
      </c>
      <c r="G220" s="521">
        <v>0.88165857084619947</v>
      </c>
      <c r="H220" s="495"/>
    </row>
    <row r="221" spans="2:8" s="4" customFormat="1" ht="15" x14ac:dyDescent="0.25">
      <c r="B221" s="788" t="s">
        <v>200</v>
      </c>
      <c r="C221" s="788"/>
      <c r="D221" s="789"/>
      <c r="E221" s="88">
        <v>0.88700000000000001</v>
      </c>
      <c r="F221" s="224">
        <v>0.84199999999999997</v>
      </c>
      <c r="G221" s="567">
        <v>0.94206590936323376</v>
      </c>
      <c r="H221" s="495"/>
    </row>
    <row r="222" spans="2:8" s="4" customFormat="1" ht="15" customHeight="1" x14ac:dyDescent="0.25">
      <c r="B222" s="768" t="s">
        <v>917</v>
      </c>
      <c r="C222" s="768"/>
      <c r="D222" s="768"/>
      <c r="E222" s="768"/>
      <c r="F222" s="768"/>
      <c r="G222" s="768"/>
    </row>
    <row r="223" spans="2:8" s="4" customFormat="1" ht="15" customHeight="1" x14ac:dyDescent="0.25">
      <c r="B223" s="769"/>
      <c r="C223" s="769"/>
      <c r="D223" s="769"/>
      <c r="E223" s="769"/>
      <c r="F223" s="769"/>
      <c r="G223" s="769"/>
    </row>
    <row r="224" spans="2:8" s="4" customFormat="1" ht="15" customHeight="1" x14ac:dyDescent="0.25">
      <c r="B224" s="769"/>
      <c r="C224" s="769"/>
      <c r="D224" s="769"/>
      <c r="E224" s="769"/>
      <c r="F224" s="769"/>
      <c r="G224" s="769"/>
    </row>
    <row r="225" spans="1:17" s="4" customFormat="1" ht="15" x14ac:dyDescent="0.25">
      <c r="B225" s="769"/>
      <c r="C225" s="769"/>
      <c r="D225" s="769"/>
      <c r="E225" s="769"/>
      <c r="F225" s="769"/>
      <c r="G225" s="769"/>
    </row>
    <row r="226" spans="1:17" s="4" customFormat="1" ht="15" x14ac:dyDescent="0.25">
      <c r="B226" s="770"/>
      <c r="C226" s="770"/>
      <c r="D226" s="770"/>
      <c r="E226" s="770"/>
      <c r="F226" s="770"/>
      <c r="G226" s="770"/>
    </row>
    <row r="227" spans="1:17" s="4" customFormat="1" ht="15" x14ac:dyDescent="0.25"/>
    <row r="228" spans="1:17" s="4" customFormat="1" ht="15" x14ac:dyDescent="0.25"/>
    <row r="229" spans="1:17" s="4" customFormat="1" ht="15" x14ac:dyDescent="0.25"/>
    <row r="230" spans="1:17" s="4" customFormat="1" ht="15" x14ac:dyDescent="0.25"/>
    <row r="231" spans="1:17" s="154" customFormat="1" ht="24.5" x14ac:dyDescent="0.25">
      <c r="B231" s="297" t="s">
        <v>29</v>
      </c>
    </row>
    <row r="232" spans="1:17" s="4" customFormat="1" ht="15" x14ac:dyDescent="0.25"/>
    <row r="233" spans="1:17" s="4" customFormat="1" ht="15" x14ac:dyDescent="0.25"/>
    <row r="234" spans="1:17" s="4" customFormat="1" ht="15" x14ac:dyDescent="0.25">
      <c r="A234" s="7"/>
      <c r="B234" s="7" t="s">
        <v>30</v>
      </c>
      <c r="C234" s="7"/>
      <c r="D234" s="7"/>
      <c r="E234" s="7"/>
      <c r="F234" s="7"/>
      <c r="G234" s="7"/>
      <c r="H234" s="7"/>
      <c r="I234" s="7"/>
      <c r="J234" s="7"/>
      <c r="K234" s="7"/>
      <c r="L234" s="7"/>
      <c r="M234" s="7"/>
    </row>
    <row r="235" spans="1:17" s="4" customFormat="1" ht="15" x14ac:dyDescent="0.25"/>
    <row r="236" spans="1:17" s="4" customFormat="1" ht="15" customHeight="1" x14ac:dyDescent="0.25">
      <c r="B236" s="1092" t="s">
        <v>528</v>
      </c>
      <c r="C236" s="1092"/>
      <c r="D236" s="1084"/>
      <c r="E236" s="1096">
        <v>2021</v>
      </c>
      <c r="F236" s="1096"/>
      <c r="G236" s="1096"/>
      <c r="H236" s="1096">
        <v>2022</v>
      </c>
      <c r="I236" s="1096"/>
      <c r="J236" s="1096"/>
      <c r="K236" s="1096">
        <v>2023</v>
      </c>
      <c r="L236" s="1096"/>
      <c r="M236" s="1088"/>
    </row>
    <row r="237" spans="1:17" s="4" customFormat="1" ht="15.5" thickBot="1" x14ac:dyDescent="0.3">
      <c r="B237" s="1093"/>
      <c r="C237" s="1093"/>
      <c r="D237" s="1086"/>
      <c r="E237" s="477" t="s">
        <v>218</v>
      </c>
      <c r="F237" s="480" t="s">
        <v>219</v>
      </c>
      <c r="G237" s="478" t="s">
        <v>200</v>
      </c>
      <c r="H237" s="477" t="s">
        <v>218</v>
      </c>
      <c r="I237" s="480" t="s">
        <v>219</v>
      </c>
      <c r="J237" s="478" t="s">
        <v>200</v>
      </c>
      <c r="K237" s="477" t="s">
        <v>218</v>
      </c>
      <c r="L237" s="480" t="s">
        <v>219</v>
      </c>
      <c r="M237" s="479" t="s">
        <v>200</v>
      </c>
    </row>
    <row r="238" spans="1:17" s="4" customFormat="1" ht="15.75" customHeight="1" thickTop="1" x14ac:dyDescent="0.25">
      <c r="B238" s="746" t="s">
        <v>221</v>
      </c>
      <c r="C238" s="746"/>
      <c r="D238" s="747"/>
      <c r="E238" s="401">
        <v>2148172</v>
      </c>
      <c r="F238" s="457">
        <v>2090272</v>
      </c>
      <c r="G238" s="455">
        <v>4238444</v>
      </c>
      <c r="H238" s="401">
        <v>3244222</v>
      </c>
      <c r="I238" s="457">
        <v>1770995</v>
      </c>
      <c r="J238" s="455">
        <v>5015216</v>
      </c>
      <c r="K238" s="401">
        <v>5775718.4000000004</v>
      </c>
      <c r="L238" s="457">
        <v>7270805</v>
      </c>
      <c r="M238" s="506">
        <v>13046523</v>
      </c>
      <c r="O238" s="495"/>
      <c r="P238" s="495"/>
      <c r="Q238" s="495"/>
    </row>
    <row r="239" spans="1:17" s="4" customFormat="1" ht="15" customHeight="1" x14ac:dyDescent="0.25">
      <c r="B239" s="771" t="s">
        <v>222</v>
      </c>
      <c r="C239" s="771"/>
      <c r="D239" s="772"/>
      <c r="E239" s="773">
        <v>3</v>
      </c>
      <c r="F239" s="774">
        <v>5</v>
      </c>
      <c r="G239" s="775">
        <v>8</v>
      </c>
      <c r="H239" s="773">
        <v>3</v>
      </c>
      <c r="I239" s="774">
        <v>3</v>
      </c>
      <c r="J239" s="775">
        <v>6</v>
      </c>
      <c r="K239" s="773">
        <v>8</v>
      </c>
      <c r="L239" s="774">
        <v>10</v>
      </c>
      <c r="M239" s="826">
        <v>18</v>
      </c>
      <c r="O239" s="495"/>
      <c r="P239" s="495"/>
      <c r="Q239" s="495"/>
    </row>
    <row r="240" spans="1:17" s="4" customFormat="1" ht="15" x14ac:dyDescent="0.25">
      <c r="B240" s="771"/>
      <c r="C240" s="771"/>
      <c r="D240" s="772"/>
      <c r="E240" s="773"/>
      <c r="F240" s="774"/>
      <c r="G240" s="775"/>
      <c r="H240" s="773"/>
      <c r="I240" s="774"/>
      <c r="J240" s="775"/>
      <c r="K240" s="773"/>
      <c r="L240" s="774"/>
      <c r="M240" s="826"/>
    </row>
    <row r="241" spans="1:17" s="4" customFormat="1" ht="15" customHeight="1" x14ac:dyDescent="0.25">
      <c r="B241" s="771" t="s">
        <v>223</v>
      </c>
      <c r="C241" s="771"/>
      <c r="D241" s="772"/>
      <c r="E241" s="773">
        <v>0</v>
      </c>
      <c r="F241" s="774">
        <v>0</v>
      </c>
      <c r="G241" s="775">
        <v>0</v>
      </c>
      <c r="H241" s="773">
        <v>0</v>
      </c>
      <c r="I241" s="774">
        <v>0</v>
      </c>
      <c r="J241" s="775">
        <v>0</v>
      </c>
      <c r="K241" s="773">
        <v>0</v>
      </c>
      <c r="L241" s="774">
        <v>1</v>
      </c>
      <c r="M241" s="826">
        <v>1</v>
      </c>
      <c r="O241" s="495"/>
      <c r="P241" s="495"/>
      <c r="Q241" s="495"/>
    </row>
    <row r="242" spans="1:17" s="4" customFormat="1" ht="15" x14ac:dyDescent="0.25">
      <c r="B242" s="771"/>
      <c r="C242" s="771"/>
      <c r="D242" s="772"/>
      <c r="E242" s="773"/>
      <c r="F242" s="774"/>
      <c r="G242" s="775"/>
      <c r="H242" s="773"/>
      <c r="I242" s="774"/>
      <c r="J242" s="775"/>
      <c r="K242" s="773"/>
      <c r="L242" s="774"/>
      <c r="M242" s="826"/>
    </row>
    <row r="243" spans="1:17" s="4" customFormat="1" ht="15" customHeight="1" x14ac:dyDescent="0.25">
      <c r="B243" s="758" t="s">
        <v>227</v>
      </c>
      <c r="C243" s="758"/>
      <c r="D243" s="759"/>
      <c r="E243" s="132">
        <v>0</v>
      </c>
      <c r="F243" s="127">
        <v>0</v>
      </c>
      <c r="G243" s="392">
        <v>0</v>
      </c>
      <c r="H243" s="132">
        <v>0</v>
      </c>
      <c r="I243" s="127">
        <v>0</v>
      </c>
      <c r="J243" s="392">
        <v>0</v>
      </c>
      <c r="K243" s="132">
        <v>0</v>
      </c>
      <c r="L243" s="127">
        <v>1</v>
      </c>
      <c r="M243" s="345">
        <v>1</v>
      </c>
      <c r="O243" s="495"/>
      <c r="P243" s="495"/>
      <c r="Q243" s="495"/>
    </row>
    <row r="244" spans="1:17" s="4" customFormat="1" ht="15" customHeight="1" x14ac:dyDescent="0.25">
      <c r="B244" s="771" t="s">
        <v>224</v>
      </c>
      <c r="C244" s="771"/>
      <c r="D244" s="772"/>
      <c r="E244" s="773">
        <v>0</v>
      </c>
      <c r="F244" s="774">
        <v>136</v>
      </c>
      <c r="G244" s="775">
        <v>136</v>
      </c>
      <c r="H244" s="773">
        <v>72</v>
      </c>
      <c r="I244" s="774">
        <v>236</v>
      </c>
      <c r="J244" s="775">
        <v>308</v>
      </c>
      <c r="K244" s="773">
        <v>0</v>
      </c>
      <c r="L244" s="774">
        <v>6570</v>
      </c>
      <c r="M244" s="826">
        <v>6570</v>
      </c>
      <c r="O244" s="495"/>
      <c r="P244" s="495"/>
      <c r="Q244" s="495"/>
    </row>
    <row r="245" spans="1:17" s="4" customFormat="1" ht="15" x14ac:dyDescent="0.25">
      <c r="B245" s="771"/>
      <c r="C245" s="771"/>
      <c r="D245" s="772"/>
      <c r="E245" s="773"/>
      <c r="F245" s="774"/>
      <c r="G245" s="775"/>
      <c r="H245" s="773"/>
      <c r="I245" s="774"/>
      <c r="J245" s="775"/>
      <c r="K245" s="773"/>
      <c r="L245" s="774"/>
      <c r="M245" s="826"/>
    </row>
    <row r="246" spans="1:17" s="4" customFormat="1" ht="15" customHeight="1" x14ac:dyDescent="0.25">
      <c r="B246" s="771" t="s">
        <v>225</v>
      </c>
      <c r="C246" s="771"/>
      <c r="D246" s="772"/>
      <c r="E246" s="827">
        <v>0.28000000000000003</v>
      </c>
      <c r="F246" s="828">
        <v>0.48</v>
      </c>
      <c r="G246" s="874">
        <v>0.38</v>
      </c>
      <c r="H246" s="827">
        <v>0.18</v>
      </c>
      <c r="I246" s="828">
        <v>0.34</v>
      </c>
      <c r="J246" s="874">
        <v>0.24</v>
      </c>
      <c r="K246" s="827">
        <v>0.28000000000000003</v>
      </c>
      <c r="L246" s="828">
        <v>0.28000000000000003</v>
      </c>
      <c r="M246" s="873">
        <v>0.28000000000000003</v>
      </c>
      <c r="O246" s="495"/>
      <c r="P246" s="495"/>
      <c r="Q246" s="495"/>
    </row>
    <row r="247" spans="1:17" s="4" customFormat="1" ht="15" x14ac:dyDescent="0.25">
      <c r="B247" s="771"/>
      <c r="C247" s="771"/>
      <c r="D247" s="772"/>
      <c r="E247" s="827"/>
      <c r="F247" s="828"/>
      <c r="G247" s="874"/>
      <c r="H247" s="827"/>
      <c r="I247" s="828"/>
      <c r="J247" s="874"/>
      <c r="K247" s="827"/>
      <c r="L247" s="828"/>
      <c r="M247" s="873"/>
    </row>
    <row r="248" spans="1:17" s="4" customFormat="1" ht="15" customHeight="1" x14ac:dyDescent="0.25">
      <c r="B248" s="771" t="s">
        <v>226</v>
      </c>
      <c r="C248" s="771"/>
      <c r="D248" s="772"/>
      <c r="E248" s="827">
        <v>0</v>
      </c>
      <c r="F248" s="828">
        <v>0</v>
      </c>
      <c r="G248" s="874">
        <v>0</v>
      </c>
      <c r="H248" s="827">
        <v>0</v>
      </c>
      <c r="I248" s="828">
        <v>0</v>
      </c>
      <c r="J248" s="874">
        <v>0</v>
      </c>
      <c r="K248" s="827">
        <v>0</v>
      </c>
      <c r="L248" s="828">
        <v>0.03</v>
      </c>
      <c r="M248" s="873">
        <v>0.02</v>
      </c>
      <c r="O248" s="495"/>
      <c r="P248" s="495"/>
      <c r="Q248" s="495"/>
    </row>
    <row r="249" spans="1:17" s="4" customFormat="1" ht="15" x14ac:dyDescent="0.25">
      <c r="B249" s="771"/>
      <c r="C249" s="771"/>
      <c r="D249" s="772"/>
      <c r="E249" s="827"/>
      <c r="F249" s="828"/>
      <c r="G249" s="874"/>
      <c r="H249" s="827"/>
      <c r="I249" s="828"/>
      <c r="J249" s="874"/>
      <c r="K249" s="827"/>
      <c r="L249" s="828"/>
      <c r="M249" s="873"/>
    </row>
    <row r="250" spans="1:17" s="4" customFormat="1" ht="15" customHeight="1" x14ac:dyDescent="0.25">
      <c r="B250" s="758" t="s">
        <v>228</v>
      </c>
      <c r="C250" s="758"/>
      <c r="D250" s="759"/>
      <c r="E250" s="133">
        <v>0</v>
      </c>
      <c r="F250" s="129">
        <v>0</v>
      </c>
      <c r="G250" s="391">
        <v>0</v>
      </c>
      <c r="H250" s="133">
        <v>0</v>
      </c>
      <c r="I250" s="129">
        <v>0</v>
      </c>
      <c r="J250" s="391">
        <v>0</v>
      </c>
      <c r="K250" s="133">
        <v>0</v>
      </c>
      <c r="L250" s="129">
        <v>0.03</v>
      </c>
      <c r="M250" s="346">
        <v>0.02</v>
      </c>
      <c r="O250" s="495"/>
      <c r="P250" s="495"/>
      <c r="Q250" s="495"/>
    </row>
    <row r="251" spans="1:17" s="4" customFormat="1" ht="15" customHeight="1" x14ac:dyDescent="0.25">
      <c r="B251" s="831" t="s">
        <v>229</v>
      </c>
      <c r="C251" s="831"/>
      <c r="D251" s="832"/>
      <c r="E251" s="134">
        <v>0</v>
      </c>
      <c r="F251" s="135">
        <v>13</v>
      </c>
      <c r="G251" s="388">
        <v>6</v>
      </c>
      <c r="H251" s="134">
        <v>4</v>
      </c>
      <c r="I251" s="135">
        <v>27</v>
      </c>
      <c r="J251" s="388">
        <v>12</v>
      </c>
      <c r="K251" s="134">
        <v>0</v>
      </c>
      <c r="L251" s="135">
        <v>181</v>
      </c>
      <c r="M251" s="347">
        <v>101</v>
      </c>
      <c r="O251" s="495"/>
      <c r="P251" s="495"/>
      <c r="Q251" s="495"/>
    </row>
    <row r="252" spans="1:17" s="4" customFormat="1" ht="15" customHeight="1" x14ac:dyDescent="0.25">
      <c r="B252" s="768" t="s">
        <v>841</v>
      </c>
      <c r="C252" s="768"/>
      <c r="D252" s="768"/>
      <c r="E252" s="768"/>
      <c r="F252" s="768"/>
      <c r="G252" s="768"/>
      <c r="H252" s="768"/>
      <c r="I252" s="768"/>
      <c r="J252" s="768"/>
      <c r="K252" s="768"/>
      <c r="L252" s="768"/>
      <c r="M252" s="768"/>
    </row>
    <row r="253" spans="1:17" s="4" customFormat="1" ht="15" customHeight="1" x14ac:dyDescent="0.25">
      <c r="B253" s="769"/>
      <c r="C253" s="769"/>
      <c r="D253" s="769"/>
      <c r="E253" s="769"/>
      <c r="F253" s="769"/>
      <c r="G253" s="769"/>
      <c r="H253" s="769"/>
      <c r="I253" s="769"/>
      <c r="J253" s="769"/>
      <c r="K253" s="769"/>
      <c r="L253" s="769"/>
      <c r="M253" s="769"/>
    </row>
    <row r="254" spans="1:17" s="4" customFormat="1" ht="15" x14ac:dyDescent="0.25">
      <c r="B254" s="770"/>
      <c r="C254" s="770"/>
      <c r="D254" s="770"/>
      <c r="E254" s="770"/>
      <c r="F254" s="770"/>
      <c r="G254" s="770"/>
      <c r="H254" s="770"/>
      <c r="I254" s="770"/>
      <c r="J254" s="770"/>
      <c r="K254" s="770"/>
      <c r="L254" s="770"/>
      <c r="M254" s="770"/>
    </row>
    <row r="255" spans="1:17" s="4" customFormat="1" ht="15" x14ac:dyDescent="0.25">
      <c r="A255" s="1"/>
      <c r="B255" s="1"/>
      <c r="C255" s="1"/>
      <c r="D255" s="1"/>
      <c r="E255" s="1"/>
      <c r="F255" s="1"/>
      <c r="G255" s="1"/>
      <c r="H255" s="1"/>
      <c r="I255" s="1"/>
      <c r="J255" s="1"/>
      <c r="K255" s="1"/>
      <c r="L255" s="1"/>
      <c r="M255" s="1"/>
    </row>
    <row r="256" spans="1:17" s="4" customFormat="1" ht="15" x14ac:dyDescent="0.25"/>
    <row r="257" spans="1:16" s="4" customFormat="1" ht="15" x14ac:dyDescent="0.25">
      <c r="A257" s="7"/>
      <c r="B257" s="834" t="s">
        <v>123</v>
      </c>
      <c r="C257" s="834"/>
      <c r="D257" s="834"/>
      <c r="E257" s="834"/>
      <c r="F257" s="834"/>
      <c r="G257" s="834"/>
      <c r="H257" s="834"/>
      <c r="I257" s="834"/>
      <c r="J257" s="834"/>
      <c r="K257" s="834"/>
      <c r="L257" s="387"/>
      <c r="M257" s="387"/>
    </row>
    <row r="258" spans="1:16" s="4" customFormat="1" ht="15" x14ac:dyDescent="0.25">
      <c r="A258" s="7"/>
      <c r="B258" s="834"/>
      <c r="C258" s="834"/>
      <c r="D258" s="834"/>
      <c r="E258" s="834"/>
      <c r="F258" s="834"/>
      <c r="G258" s="834"/>
      <c r="H258" s="834"/>
      <c r="I258" s="834"/>
      <c r="J258" s="834"/>
      <c r="K258" s="834"/>
      <c r="L258" s="387"/>
      <c r="M258" s="387"/>
    </row>
    <row r="259" spans="1:16" s="4" customFormat="1" ht="15" x14ac:dyDescent="0.25"/>
    <row r="260" spans="1:16" s="4" customFormat="1" ht="15" customHeight="1" x14ac:dyDescent="0.25">
      <c r="B260" s="1092" t="s">
        <v>523</v>
      </c>
      <c r="C260" s="1092"/>
      <c r="D260" s="1092"/>
      <c r="E260" s="1092"/>
      <c r="F260" s="1092"/>
      <c r="G260" s="1084"/>
      <c r="H260" s="1096">
        <v>2021</v>
      </c>
      <c r="I260" s="1096"/>
      <c r="J260" s="1096">
        <v>2022</v>
      </c>
      <c r="K260" s="1096"/>
      <c r="L260" s="1096">
        <v>2023</v>
      </c>
      <c r="M260" s="1088"/>
    </row>
    <row r="261" spans="1:16" s="4" customFormat="1" ht="15.5" thickBot="1" x14ac:dyDescent="0.3">
      <c r="B261" s="1093"/>
      <c r="C261" s="1093"/>
      <c r="D261" s="1093"/>
      <c r="E261" s="1093"/>
      <c r="F261" s="1093"/>
      <c r="G261" s="1086"/>
      <c r="H261" s="477" t="s">
        <v>218</v>
      </c>
      <c r="I261" s="478" t="s">
        <v>219</v>
      </c>
      <c r="J261" s="477" t="s">
        <v>218</v>
      </c>
      <c r="K261" s="478" t="s">
        <v>219</v>
      </c>
      <c r="L261" s="477" t="s">
        <v>218</v>
      </c>
      <c r="M261" s="479" t="s">
        <v>219</v>
      </c>
    </row>
    <row r="262" spans="1:16" s="4" customFormat="1" ht="15.5" thickTop="1" x14ac:dyDescent="0.25">
      <c r="B262" s="746" t="s">
        <v>236</v>
      </c>
      <c r="C262" s="746"/>
      <c r="D262" s="746"/>
      <c r="E262" s="746"/>
      <c r="F262" s="746"/>
      <c r="G262" s="747"/>
      <c r="H262" s="25">
        <v>2148172</v>
      </c>
      <c r="I262" s="136">
        <v>2090272</v>
      </c>
      <c r="J262" s="25">
        <v>3244221.5</v>
      </c>
      <c r="K262" s="136">
        <v>1770994.5899999999</v>
      </c>
      <c r="L262" s="401">
        <v>5775718.4000000004</v>
      </c>
      <c r="M262" s="457">
        <v>7270805</v>
      </c>
      <c r="O262" s="495"/>
      <c r="P262" s="495"/>
    </row>
    <row r="263" spans="1:16" s="4" customFormat="1" ht="15" x14ac:dyDescent="0.25">
      <c r="B263" s="758" t="s">
        <v>235</v>
      </c>
      <c r="C263" s="758"/>
      <c r="D263" s="758"/>
      <c r="E263" s="758"/>
      <c r="F263" s="758"/>
      <c r="G263" s="759"/>
      <c r="H263" s="20">
        <v>909</v>
      </c>
      <c r="I263" s="37">
        <v>872</v>
      </c>
      <c r="J263" s="20">
        <v>1291</v>
      </c>
      <c r="K263" s="37">
        <v>817</v>
      </c>
      <c r="L263" s="20">
        <v>3411</v>
      </c>
      <c r="M263" s="38">
        <v>3004</v>
      </c>
      <c r="O263" s="495"/>
      <c r="P263" s="495"/>
    </row>
    <row r="264" spans="1:16" s="4" customFormat="1" ht="15" x14ac:dyDescent="0.25">
      <c r="B264" s="758" t="s">
        <v>234</v>
      </c>
      <c r="C264" s="758"/>
      <c r="D264" s="758"/>
      <c r="E264" s="758"/>
      <c r="F264" s="758"/>
      <c r="G264" s="759"/>
      <c r="H264" s="20">
        <v>28</v>
      </c>
      <c r="I264" s="37">
        <v>39</v>
      </c>
      <c r="J264" s="20">
        <v>18</v>
      </c>
      <c r="K264" s="37">
        <v>19</v>
      </c>
      <c r="L264" s="20">
        <v>84</v>
      </c>
      <c r="M264" s="38">
        <v>62</v>
      </c>
      <c r="O264" s="495"/>
      <c r="P264" s="495"/>
    </row>
    <row r="265" spans="1:16" s="4" customFormat="1" ht="15" x14ac:dyDescent="0.25">
      <c r="B265" s="758" t="s">
        <v>233</v>
      </c>
      <c r="C265" s="758"/>
      <c r="D265" s="758"/>
      <c r="E265" s="758"/>
      <c r="F265" s="758"/>
      <c r="G265" s="759"/>
      <c r="H265" s="132">
        <v>3</v>
      </c>
      <c r="I265" s="147">
        <v>5</v>
      </c>
      <c r="J265" s="132">
        <v>3</v>
      </c>
      <c r="K265" s="147">
        <v>3</v>
      </c>
      <c r="L265" s="132">
        <v>8</v>
      </c>
      <c r="M265" s="128">
        <v>10</v>
      </c>
      <c r="O265" s="495"/>
      <c r="P265" s="495"/>
    </row>
    <row r="266" spans="1:16" s="4" customFormat="1" ht="15" x14ac:dyDescent="0.25">
      <c r="B266" s="758" t="s">
        <v>227</v>
      </c>
      <c r="C266" s="758"/>
      <c r="D266" s="758"/>
      <c r="E266" s="758"/>
      <c r="F266" s="758"/>
      <c r="G266" s="759"/>
      <c r="H266" s="132">
        <v>0</v>
      </c>
      <c r="I266" s="147">
        <v>0</v>
      </c>
      <c r="J266" s="132">
        <v>0</v>
      </c>
      <c r="K266" s="147">
        <v>0</v>
      </c>
      <c r="L266" s="132">
        <v>0</v>
      </c>
      <c r="M266" s="128">
        <v>1</v>
      </c>
      <c r="O266" s="495"/>
      <c r="P266" s="495"/>
    </row>
    <row r="267" spans="1:16" s="4" customFormat="1" ht="15" x14ac:dyDescent="0.25">
      <c r="B267" s="758" t="s">
        <v>241</v>
      </c>
      <c r="C267" s="758"/>
      <c r="D267" s="758"/>
      <c r="E267" s="758"/>
      <c r="F267" s="758"/>
      <c r="G267" s="759"/>
      <c r="H267" s="133">
        <v>2.6068676065045069</v>
      </c>
      <c r="I267" s="148">
        <v>3.7315717763047109</v>
      </c>
      <c r="J267" s="133">
        <v>1.1096652925825194</v>
      </c>
      <c r="K267" s="148">
        <v>2.1456869611329532</v>
      </c>
      <c r="L267" s="133">
        <v>2.9087290682315809</v>
      </c>
      <c r="M267" s="130">
        <v>1.7063153579844805</v>
      </c>
      <c r="O267" s="495"/>
      <c r="P267" s="495"/>
    </row>
    <row r="268" spans="1:16" s="4" customFormat="1" ht="15" x14ac:dyDescent="0.25">
      <c r="B268" s="758" t="s">
        <v>237</v>
      </c>
      <c r="C268" s="758"/>
      <c r="D268" s="758"/>
      <c r="E268" s="758"/>
      <c r="F268" s="758"/>
      <c r="G268" s="759"/>
      <c r="H268" s="133">
        <v>0.27930724355405434</v>
      </c>
      <c r="I268" s="148">
        <v>0.47840663798778343</v>
      </c>
      <c r="J268" s="133">
        <v>0.18494421543041989</v>
      </c>
      <c r="K268" s="148">
        <v>0.33879267807362418</v>
      </c>
      <c r="L268" s="133">
        <v>0.27702181602205533</v>
      </c>
      <c r="M268" s="130">
        <v>0.27521215451362591</v>
      </c>
      <c r="O268" s="495"/>
      <c r="P268" s="495"/>
    </row>
    <row r="269" spans="1:16" s="4" customFormat="1" ht="15" x14ac:dyDescent="0.25">
      <c r="B269" s="831" t="s">
        <v>428</v>
      </c>
      <c r="C269" s="831"/>
      <c r="D269" s="831"/>
      <c r="E269" s="831"/>
      <c r="F269" s="831"/>
      <c r="G269" s="832"/>
      <c r="H269" s="232">
        <v>0</v>
      </c>
      <c r="I269" s="233">
        <v>0</v>
      </c>
      <c r="J269" s="232">
        <v>0</v>
      </c>
      <c r="K269" s="233">
        <v>0</v>
      </c>
      <c r="L269" s="232">
        <v>0</v>
      </c>
      <c r="M269" s="234">
        <v>2.7521215451362588E-2</v>
      </c>
      <c r="O269" s="495"/>
      <c r="P269" s="495"/>
    </row>
    <row r="270" spans="1:16" s="4" customFormat="1" ht="15" x14ac:dyDescent="0.25">
      <c r="B270" s="768" t="s">
        <v>845</v>
      </c>
      <c r="C270" s="768"/>
      <c r="D270" s="768"/>
      <c r="E270" s="768"/>
      <c r="F270" s="768"/>
      <c r="G270" s="768"/>
      <c r="H270" s="768"/>
      <c r="I270" s="768"/>
      <c r="J270" s="768"/>
      <c r="K270" s="768"/>
      <c r="L270" s="768"/>
      <c r="M270" s="768"/>
    </row>
    <row r="271" spans="1:16" s="4" customFormat="1" ht="15" x14ac:dyDescent="0.25">
      <c r="B271" s="769"/>
      <c r="C271" s="769"/>
      <c r="D271" s="769"/>
      <c r="E271" s="769"/>
      <c r="F271" s="769"/>
      <c r="G271" s="769"/>
      <c r="H271" s="769"/>
      <c r="I271" s="769"/>
      <c r="J271" s="769"/>
      <c r="K271" s="769"/>
      <c r="L271" s="769"/>
      <c r="M271" s="769"/>
    </row>
    <row r="272" spans="1:16" s="4" customFormat="1" ht="15" x14ac:dyDescent="0.25">
      <c r="B272" s="770"/>
      <c r="C272" s="770"/>
      <c r="D272" s="770"/>
      <c r="E272" s="770"/>
      <c r="F272" s="770"/>
      <c r="G272" s="770"/>
      <c r="H272" s="770"/>
      <c r="I272" s="770"/>
      <c r="J272" s="770"/>
      <c r="K272" s="770"/>
      <c r="L272" s="770"/>
      <c r="M272" s="770"/>
    </row>
    <row r="273" spans="1:13" s="4" customFormat="1" ht="15" x14ac:dyDescent="0.25">
      <c r="B273" s="1"/>
      <c r="C273" s="1"/>
      <c r="D273" s="1"/>
      <c r="E273" s="1"/>
      <c r="F273" s="1"/>
      <c r="G273" s="1"/>
      <c r="H273" s="1"/>
      <c r="I273" s="1"/>
      <c r="J273" s="1"/>
      <c r="K273" s="1"/>
      <c r="L273" s="1"/>
      <c r="M273" s="1"/>
    </row>
    <row r="274" spans="1:13" s="4" customFormat="1" ht="15" x14ac:dyDescent="0.25"/>
    <row r="275" spans="1:13" s="4" customFormat="1" ht="15" x14ac:dyDescent="0.25">
      <c r="A275" s="7"/>
      <c r="B275" s="7" t="s">
        <v>524</v>
      </c>
      <c r="C275" s="7"/>
      <c r="D275" s="7"/>
      <c r="E275" s="7"/>
      <c r="F275" s="7"/>
      <c r="G275" s="7"/>
      <c r="H275" s="7"/>
      <c r="I275" s="7"/>
      <c r="J275" s="7"/>
      <c r="K275" s="7"/>
      <c r="L275" s="7"/>
      <c r="M275" s="7"/>
    </row>
    <row r="276" spans="1:13" s="4" customFormat="1" ht="15" x14ac:dyDescent="0.25"/>
    <row r="277" spans="1:13" s="4" customFormat="1" ht="15" customHeight="1" x14ac:dyDescent="0.25">
      <c r="B277" s="735" t="s">
        <v>525</v>
      </c>
      <c r="C277" s="735"/>
      <c r="D277" s="735"/>
      <c r="E277" s="735"/>
      <c r="F277" s="735"/>
      <c r="G277" s="735"/>
      <c r="H277" s="735"/>
      <c r="I277" s="735"/>
      <c r="J277" s="735"/>
      <c r="K277" s="735"/>
      <c r="L277" s="735"/>
      <c r="M277" s="735"/>
    </row>
    <row r="278" spans="1:13" s="4" customFormat="1" ht="15" x14ac:dyDescent="0.25"/>
    <row r="279" spans="1:13" s="4" customFormat="1" ht="15" x14ac:dyDescent="0.25"/>
    <row r="280" spans="1:13" s="4" customFormat="1" ht="15" x14ac:dyDescent="0.25"/>
    <row r="281" spans="1:13" s="4" customFormat="1" ht="15" x14ac:dyDescent="0.25"/>
    <row r="282" spans="1:13" s="154" customFormat="1" ht="24.5" x14ac:dyDescent="0.25">
      <c r="B282" s="297" t="s">
        <v>33</v>
      </c>
      <c r="C282" s="235"/>
    </row>
    <row r="283" spans="1:13" s="4" customFormat="1" ht="15" x14ac:dyDescent="0.25"/>
    <row r="284" spans="1:13" s="4" customFormat="1" ht="15" x14ac:dyDescent="0.25"/>
    <row r="285" spans="1:13" s="4" customFormat="1" ht="15" x14ac:dyDescent="0.25">
      <c r="A285" s="7"/>
      <c r="B285" s="7" t="s">
        <v>7</v>
      </c>
      <c r="C285" s="7"/>
      <c r="D285" s="7"/>
      <c r="E285" s="7"/>
      <c r="F285" s="7"/>
      <c r="G285" s="7"/>
      <c r="H285" s="7"/>
      <c r="I285" s="7"/>
      <c r="J285" s="7"/>
      <c r="K285" s="7"/>
      <c r="L285" s="7"/>
      <c r="M285" s="7"/>
    </row>
    <row r="286" spans="1:13" s="4" customFormat="1" ht="15" x14ac:dyDescent="0.25"/>
    <row r="287" spans="1:13" s="4" customFormat="1" ht="15.75" customHeight="1" x14ac:dyDescent="0.25">
      <c r="B287" s="1084" t="s">
        <v>749</v>
      </c>
      <c r="C287" s="1085"/>
      <c r="D287" s="1085"/>
      <c r="E287" s="1096">
        <v>2021</v>
      </c>
      <c r="F287" s="1096">
        <v>2022</v>
      </c>
      <c r="G287" s="1088">
        <v>2023</v>
      </c>
    </row>
    <row r="288" spans="1:13" s="4" customFormat="1" ht="15.5" thickBot="1" x14ac:dyDescent="0.3">
      <c r="B288" s="1086"/>
      <c r="C288" s="1087"/>
      <c r="D288" s="1087"/>
      <c r="E288" s="1097"/>
      <c r="F288" s="1097"/>
      <c r="G288" s="1103"/>
    </row>
    <row r="289" spans="1:13" s="4" customFormat="1" ht="15.5" thickTop="1" x14ac:dyDescent="0.25">
      <c r="B289" s="746" t="s">
        <v>382</v>
      </c>
      <c r="C289" s="746"/>
      <c r="D289" s="747"/>
      <c r="E289" s="315">
        <v>870</v>
      </c>
      <c r="F289" s="315">
        <v>1230</v>
      </c>
      <c r="G289" s="316">
        <v>2338</v>
      </c>
    </row>
    <row r="290" spans="1:13" s="4" customFormat="1" ht="15" x14ac:dyDescent="0.25">
      <c r="B290" s="831" t="s">
        <v>383</v>
      </c>
      <c r="C290" s="831"/>
      <c r="D290" s="832"/>
      <c r="E290" s="313">
        <v>910.2</v>
      </c>
      <c r="F290" s="313">
        <v>1270.5</v>
      </c>
      <c r="G290" s="314">
        <v>2281.0614399999999</v>
      </c>
    </row>
    <row r="291" spans="1:13" s="4" customFormat="1" ht="15" x14ac:dyDescent="0.25">
      <c r="B291" s="768" t="s">
        <v>750</v>
      </c>
      <c r="C291" s="768"/>
      <c r="D291" s="768"/>
      <c r="E291" s="768"/>
      <c r="F291" s="768"/>
      <c r="G291" s="768"/>
    </row>
    <row r="292" spans="1:13" s="4" customFormat="1" ht="15" x14ac:dyDescent="0.25">
      <c r="B292" s="770"/>
      <c r="C292" s="770"/>
      <c r="D292" s="770"/>
      <c r="E292" s="770"/>
      <c r="F292" s="770"/>
      <c r="G292" s="770"/>
    </row>
    <row r="293" spans="1:13" s="4" customFormat="1" ht="15" x14ac:dyDescent="0.25">
      <c r="B293" s="2"/>
      <c r="C293" s="2"/>
      <c r="D293" s="2"/>
      <c r="E293" s="179"/>
      <c r="F293" s="179"/>
      <c r="G293" s="179"/>
    </row>
    <row r="294" spans="1:13" s="4" customFormat="1" ht="15" x14ac:dyDescent="0.25"/>
    <row r="295" spans="1:13" s="4" customFormat="1" ht="15" x14ac:dyDescent="0.25">
      <c r="A295" s="7"/>
      <c r="B295" s="7" t="s">
        <v>147</v>
      </c>
      <c r="C295" s="7"/>
      <c r="D295" s="7"/>
      <c r="E295" s="7"/>
      <c r="F295" s="7"/>
      <c r="G295" s="7"/>
      <c r="H295" s="7"/>
      <c r="I295" s="7"/>
      <c r="J295" s="7"/>
      <c r="K295" s="7"/>
      <c r="L295" s="7"/>
      <c r="M295" s="7"/>
    </row>
    <row r="296" spans="1:13" s="4" customFormat="1" ht="15" x14ac:dyDescent="0.25"/>
    <row r="297" spans="1:13" s="4" customFormat="1" ht="15" customHeight="1" x14ac:dyDescent="0.25">
      <c r="B297" s="1092" t="s">
        <v>584</v>
      </c>
      <c r="C297" s="1092"/>
      <c r="D297" s="1092"/>
      <c r="E297" s="1094">
        <v>2021</v>
      </c>
      <c r="F297" s="1096">
        <v>2022</v>
      </c>
      <c r="G297" s="1088">
        <v>2023</v>
      </c>
    </row>
    <row r="298" spans="1:13" s="4" customFormat="1" ht="15" customHeight="1" x14ac:dyDescent="0.25">
      <c r="B298" s="1092"/>
      <c r="C298" s="1092"/>
      <c r="D298" s="1092"/>
      <c r="E298" s="1096"/>
      <c r="F298" s="1096"/>
      <c r="G298" s="1088"/>
    </row>
    <row r="299" spans="1:13" s="4" customFormat="1" ht="15.5" thickBot="1" x14ac:dyDescent="0.3">
      <c r="B299" s="1093"/>
      <c r="C299" s="1093"/>
      <c r="D299" s="1093"/>
      <c r="E299" s="1095"/>
      <c r="F299" s="1097"/>
      <c r="G299" s="1103"/>
    </row>
    <row r="300" spans="1:13" s="4" customFormat="1" ht="15.5" thickTop="1" x14ac:dyDescent="0.25">
      <c r="B300" s="747" t="s">
        <v>372</v>
      </c>
      <c r="C300" s="924"/>
      <c r="D300" s="924"/>
      <c r="E300" s="381">
        <v>0.23699999999999999</v>
      </c>
      <c r="F300" s="381">
        <v>0.20699999999999999</v>
      </c>
      <c r="G300" s="483">
        <v>0.40600000000000003</v>
      </c>
    </row>
    <row r="301" spans="1:13" s="4" customFormat="1" ht="15" x14ac:dyDescent="0.25">
      <c r="B301" s="759" t="s">
        <v>373</v>
      </c>
      <c r="C301" s="978"/>
      <c r="D301" s="978"/>
      <c r="E301" s="86">
        <v>0.28499999999999998</v>
      </c>
      <c r="F301" s="86">
        <v>0.27700000000000002</v>
      </c>
      <c r="G301" s="87">
        <v>0.46400000000000002</v>
      </c>
    </row>
    <row r="302" spans="1:13" s="4" customFormat="1" ht="15" x14ac:dyDescent="0.25">
      <c r="B302" s="765" t="s">
        <v>200</v>
      </c>
      <c r="C302" s="980"/>
      <c r="D302" s="980"/>
      <c r="E302" s="88">
        <v>0.255</v>
      </c>
      <c r="F302" s="88">
        <v>0.23499999999999999</v>
      </c>
      <c r="G302" s="89">
        <v>0.43099999999999999</v>
      </c>
    </row>
    <row r="303" spans="1:13" s="4" customFormat="1" ht="15" customHeight="1" x14ac:dyDescent="0.25">
      <c r="B303" s="768" t="s">
        <v>375</v>
      </c>
      <c r="C303" s="768"/>
      <c r="D303" s="768"/>
      <c r="E303" s="768"/>
      <c r="F303" s="768"/>
      <c r="G303" s="768"/>
    </row>
    <row r="304" spans="1:13" s="4" customFormat="1" ht="15" x14ac:dyDescent="0.25">
      <c r="B304" s="770"/>
      <c r="C304" s="770"/>
      <c r="D304" s="770"/>
      <c r="E304" s="770"/>
      <c r="F304" s="770"/>
      <c r="G304" s="770"/>
    </row>
    <row r="305" spans="1:13" s="4" customFormat="1" ht="15" x14ac:dyDescent="0.25"/>
    <row r="306" spans="1:13" s="4" customFormat="1" ht="15" x14ac:dyDescent="0.25"/>
    <row r="307" spans="1:13" s="4" customFormat="1" ht="15" x14ac:dyDescent="0.25">
      <c r="A307" s="7"/>
      <c r="B307" s="7" t="s">
        <v>34</v>
      </c>
      <c r="C307" s="7"/>
      <c r="D307" s="7"/>
      <c r="E307" s="7"/>
      <c r="F307" s="7"/>
      <c r="G307" s="7"/>
      <c r="H307" s="7"/>
      <c r="I307" s="7"/>
      <c r="J307" s="7"/>
      <c r="K307" s="7"/>
      <c r="L307" s="7"/>
      <c r="M307" s="7"/>
    </row>
    <row r="308" spans="1:13" s="4" customFormat="1" ht="15" x14ac:dyDescent="0.25"/>
    <row r="309" spans="1:13" s="4" customFormat="1" ht="15" customHeight="1" thickBot="1" x14ac:dyDescent="0.3">
      <c r="B309" s="1086" t="s">
        <v>531</v>
      </c>
      <c r="C309" s="1087"/>
      <c r="D309" s="1087"/>
      <c r="E309" s="1087"/>
      <c r="F309" s="1087"/>
      <c r="G309" s="1087"/>
      <c r="H309" s="1087"/>
      <c r="I309" s="1087"/>
      <c r="J309" s="1087"/>
      <c r="K309" s="299">
        <v>2021</v>
      </c>
      <c r="L309" s="299">
        <v>2022</v>
      </c>
      <c r="M309" s="300">
        <v>2023</v>
      </c>
    </row>
    <row r="310" spans="1:13" s="4" customFormat="1" ht="12.75" customHeight="1" thickTop="1" x14ac:dyDescent="0.25">
      <c r="B310" s="746" t="s">
        <v>244</v>
      </c>
      <c r="C310" s="746"/>
      <c r="D310" s="746"/>
      <c r="E310" s="746"/>
      <c r="F310" s="746"/>
      <c r="G310" s="746"/>
      <c r="H310" s="746"/>
      <c r="I310" s="746"/>
      <c r="J310" s="747"/>
      <c r="K310" s="319">
        <v>389</v>
      </c>
      <c r="L310" s="319">
        <v>923</v>
      </c>
      <c r="M310" s="320">
        <v>2204</v>
      </c>
    </row>
    <row r="311" spans="1:13" s="4" customFormat="1" ht="15" x14ac:dyDescent="0.25">
      <c r="B311" s="758" t="s">
        <v>245</v>
      </c>
      <c r="C311" s="758"/>
      <c r="D311" s="758"/>
      <c r="E311" s="758"/>
      <c r="F311" s="758"/>
      <c r="G311" s="758"/>
      <c r="H311" s="758"/>
      <c r="I311" s="758"/>
      <c r="J311" s="759"/>
      <c r="K311" s="188">
        <v>64</v>
      </c>
      <c r="L311" s="188">
        <v>120</v>
      </c>
      <c r="M311" s="189">
        <v>271</v>
      </c>
    </row>
    <row r="312" spans="1:13" s="4" customFormat="1" ht="15" customHeight="1" x14ac:dyDescent="0.25">
      <c r="B312" s="863" t="s">
        <v>246</v>
      </c>
      <c r="C312" s="863"/>
      <c r="D312" s="863"/>
      <c r="E312" s="863"/>
      <c r="F312" s="863"/>
      <c r="G312" s="863"/>
      <c r="H312" s="863"/>
      <c r="I312" s="863"/>
      <c r="J312" s="864"/>
      <c r="K312" s="389">
        <f>K311/K310</f>
        <v>0.16452442159383032</v>
      </c>
      <c r="L312" s="389">
        <v>0.13</v>
      </c>
      <c r="M312" s="390">
        <v>0.12295825771324864</v>
      </c>
    </row>
    <row r="313" spans="1:13" s="4" customFormat="1" ht="15" customHeight="1" x14ac:dyDescent="0.25">
      <c r="B313" s="768" t="s">
        <v>923</v>
      </c>
      <c r="C313" s="768"/>
      <c r="D313" s="768"/>
      <c r="E313" s="768"/>
      <c r="F313" s="768"/>
      <c r="G313" s="768"/>
      <c r="H313" s="768"/>
      <c r="I313" s="768"/>
      <c r="J313" s="768"/>
      <c r="K313" s="768"/>
      <c r="L313" s="768"/>
      <c r="M313" s="768"/>
    </row>
    <row r="314" spans="1:13" s="4" customFormat="1" ht="15" x14ac:dyDescent="0.25">
      <c r="B314" s="770"/>
      <c r="C314" s="770"/>
      <c r="D314" s="770"/>
      <c r="E314" s="770"/>
      <c r="F314" s="770"/>
      <c r="G314" s="770"/>
      <c r="H314" s="770"/>
      <c r="I314" s="770"/>
      <c r="J314" s="770"/>
      <c r="K314" s="770"/>
      <c r="L314" s="770"/>
      <c r="M314" s="770"/>
    </row>
    <row r="315" spans="1:13" s="4" customFormat="1" ht="15" x14ac:dyDescent="0.25"/>
    <row r="316" spans="1:13" s="4" customFormat="1" ht="15" x14ac:dyDescent="0.25"/>
    <row r="317" spans="1:13" s="4" customFormat="1" ht="15" x14ac:dyDescent="0.25">
      <c r="A317" s="7"/>
      <c r="B317" s="7" t="s">
        <v>35</v>
      </c>
      <c r="C317" s="7"/>
      <c r="D317" s="7"/>
      <c r="E317" s="7"/>
      <c r="F317" s="7"/>
      <c r="G317" s="7"/>
      <c r="H317" s="7"/>
      <c r="I317" s="7"/>
      <c r="J317" s="7"/>
      <c r="K317" s="7"/>
      <c r="L317" s="7"/>
      <c r="M317" s="7"/>
    </row>
    <row r="318" spans="1:13" s="4" customFormat="1" ht="15" x14ac:dyDescent="0.25"/>
    <row r="319" spans="1:13" s="4" customFormat="1" ht="15" customHeight="1" thickBot="1" x14ac:dyDescent="0.3">
      <c r="B319" s="1086" t="s">
        <v>532</v>
      </c>
      <c r="C319" s="1087"/>
      <c r="D319" s="1087"/>
      <c r="E319" s="1087"/>
      <c r="F319" s="1087"/>
      <c r="G319" s="1087"/>
      <c r="H319" s="1087"/>
      <c r="I319" s="1087"/>
      <c r="J319" s="1087"/>
      <c r="K319" s="299">
        <v>2021</v>
      </c>
      <c r="L319" s="299">
        <v>2022</v>
      </c>
      <c r="M319" s="300">
        <v>2023</v>
      </c>
    </row>
    <row r="320" spans="1:13" s="4" customFormat="1" ht="15.5" thickTop="1" x14ac:dyDescent="0.25">
      <c r="B320" s="746" t="s">
        <v>244</v>
      </c>
      <c r="C320" s="746"/>
      <c r="D320" s="746"/>
      <c r="E320" s="746"/>
      <c r="F320" s="746"/>
      <c r="G320" s="746"/>
      <c r="H320" s="746"/>
      <c r="I320" s="746"/>
      <c r="J320" s="747"/>
      <c r="K320" s="319">
        <v>389</v>
      </c>
      <c r="L320" s="319">
        <v>923</v>
      </c>
      <c r="M320" s="28">
        <v>2204</v>
      </c>
    </row>
    <row r="321" spans="1:13" s="4" customFormat="1" ht="15" x14ac:dyDescent="0.25">
      <c r="B321" s="758" t="s">
        <v>247</v>
      </c>
      <c r="C321" s="758"/>
      <c r="D321" s="758"/>
      <c r="E321" s="758"/>
      <c r="F321" s="758"/>
      <c r="G321" s="758"/>
      <c r="H321" s="758"/>
      <c r="I321" s="758"/>
      <c r="J321" s="759"/>
      <c r="K321" s="188">
        <v>389</v>
      </c>
      <c r="L321" s="188">
        <v>923</v>
      </c>
      <c r="M321" s="189">
        <v>2204</v>
      </c>
    </row>
    <row r="322" spans="1:13" s="4" customFormat="1" ht="15" customHeight="1" x14ac:dyDescent="0.25">
      <c r="B322" s="831" t="s">
        <v>248</v>
      </c>
      <c r="C322" s="831"/>
      <c r="D322" s="831"/>
      <c r="E322" s="831"/>
      <c r="F322" s="831"/>
      <c r="G322" s="831"/>
      <c r="H322" s="831"/>
      <c r="I322" s="831"/>
      <c r="J322" s="832"/>
      <c r="K322" s="317">
        <v>1</v>
      </c>
      <c r="L322" s="317">
        <v>1</v>
      </c>
      <c r="M322" s="576">
        <v>1</v>
      </c>
    </row>
    <row r="323" spans="1:13" s="4" customFormat="1" ht="15" x14ac:dyDescent="0.25"/>
    <row r="324" spans="1:13" s="4" customFormat="1" ht="15" x14ac:dyDescent="0.25"/>
    <row r="325" spans="1:13" s="4" customFormat="1" ht="12.75" customHeight="1" x14ac:dyDescent="0.25"/>
    <row r="326" spans="1:13" s="4" customFormat="1" ht="15" x14ac:dyDescent="0.25"/>
    <row r="327" spans="1:13" s="154" customFormat="1" ht="24.5" x14ac:dyDescent="0.25">
      <c r="B327" s="297" t="s">
        <v>17</v>
      </c>
    </row>
    <row r="328" spans="1:13" s="4" customFormat="1" ht="15" x14ac:dyDescent="0.25"/>
    <row r="329" spans="1:13" s="4" customFormat="1" ht="15" x14ac:dyDescent="0.25"/>
    <row r="330" spans="1:13" s="4" customFormat="1" ht="15" x14ac:dyDescent="0.25">
      <c r="A330" s="7"/>
      <c r="B330" s="7" t="s">
        <v>37</v>
      </c>
      <c r="C330" s="7"/>
      <c r="D330" s="7"/>
      <c r="E330" s="7"/>
      <c r="F330" s="7"/>
      <c r="G330" s="7"/>
      <c r="H330" s="7"/>
      <c r="I330" s="7"/>
      <c r="J330" s="7"/>
      <c r="K330" s="7"/>
      <c r="L330" s="7"/>
      <c r="M330" s="7"/>
    </row>
    <row r="331" spans="1:13" s="4" customFormat="1" ht="15" x14ac:dyDescent="0.25"/>
    <row r="332" spans="1:13" s="4" customFormat="1" ht="15" customHeight="1" thickBot="1" x14ac:dyDescent="0.3">
      <c r="B332" s="1086" t="s">
        <v>533</v>
      </c>
      <c r="C332" s="1087"/>
      <c r="D332" s="1087"/>
      <c r="E332" s="1087"/>
      <c r="F332" s="1087"/>
      <c r="G332" s="1087"/>
      <c r="H332" s="1087"/>
      <c r="I332" s="1087"/>
      <c r="J332" s="1087"/>
      <c r="K332" s="299">
        <v>2021</v>
      </c>
      <c r="L332" s="299">
        <v>2022</v>
      </c>
      <c r="M332" s="300">
        <v>2023</v>
      </c>
    </row>
    <row r="333" spans="1:13" s="4" customFormat="1" ht="15.75" customHeight="1" thickTop="1" x14ac:dyDescent="0.25">
      <c r="B333" s="1122" t="s">
        <v>266</v>
      </c>
      <c r="C333" s="1122"/>
      <c r="D333" s="1122"/>
      <c r="E333" s="1122"/>
      <c r="F333" s="1122"/>
      <c r="G333" s="1122"/>
      <c r="H333" s="1122"/>
      <c r="I333" s="1122"/>
      <c r="J333" s="1122"/>
      <c r="K333" s="1122"/>
      <c r="L333" s="1122"/>
      <c r="M333" s="1122"/>
    </row>
    <row r="334" spans="1:13" s="4" customFormat="1" ht="15" x14ac:dyDescent="0.25">
      <c r="B334" s="829" t="s">
        <v>534</v>
      </c>
      <c r="C334" s="829"/>
      <c r="D334" s="829"/>
      <c r="E334" s="829"/>
      <c r="F334" s="829"/>
      <c r="G334" s="829"/>
      <c r="H334" s="829"/>
      <c r="I334" s="829"/>
      <c r="J334" s="830"/>
      <c r="K334" s="319">
        <v>425231</v>
      </c>
      <c r="L334" s="315">
        <v>1566716</v>
      </c>
      <c r="M334" s="582">
        <v>33037.660000000003</v>
      </c>
    </row>
    <row r="335" spans="1:13" s="4" customFormat="1" ht="15" x14ac:dyDescent="0.25">
      <c r="B335" s="758" t="s">
        <v>535</v>
      </c>
      <c r="C335" s="758"/>
      <c r="D335" s="758"/>
      <c r="E335" s="758"/>
      <c r="F335" s="758"/>
      <c r="G335" s="758"/>
      <c r="H335" s="758"/>
      <c r="I335" s="758"/>
      <c r="J335" s="759"/>
      <c r="K335" s="188">
        <v>6445613</v>
      </c>
      <c r="L335" s="159">
        <v>8446801</v>
      </c>
      <c r="M335" s="583">
        <v>11521087.43</v>
      </c>
    </row>
    <row r="336" spans="1:13" s="4" customFormat="1" ht="15" x14ac:dyDescent="0.25">
      <c r="B336" s="758" t="s">
        <v>254</v>
      </c>
      <c r="C336" s="758"/>
      <c r="D336" s="758"/>
      <c r="E336" s="758"/>
      <c r="F336" s="758"/>
      <c r="G336" s="758"/>
      <c r="H336" s="758"/>
      <c r="I336" s="758"/>
      <c r="J336" s="759"/>
      <c r="K336" s="188">
        <v>128254</v>
      </c>
      <c r="L336" s="159">
        <v>166523</v>
      </c>
      <c r="M336" s="583">
        <v>392826.82</v>
      </c>
    </row>
    <row r="337" spans="1:13" s="4" customFormat="1" ht="15" x14ac:dyDescent="0.25">
      <c r="B337" s="758" t="s">
        <v>255</v>
      </c>
      <c r="C337" s="758"/>
      <c r="D337" s="758"/>
      <c r="E337" s="758"/>
      <c r="F337" s="758"/>
      <c r="G337" s="758"/>
      <c r="H337" s="758"/>
      <c r="I337" s="758"/>
      <c r="J337" s="759"/>
      <c r="K337" s="188">
        <v>7785</v>
      </c>
      <c r="L337" s="159">
        <v>7676</v>
      </c>
      <c r="M337" s="583">
        <v>637822.99</v>
      </c>
    </row>
    <row r="338" spans="1:13" s="4" customFormat="1" ht="15" x14ac:dyDescent="0.25">
      <c r="B338" s="758" t="s">
        <v>256</v>
      </c>
      <c r="C338" s="758"/>
      <c r="D338" s="758"/>
      <c r="E338" s="758"/>
      <c r="F338" s="758"/>
      <c r="G338" s="758"/>
      <c r="H338" s="758"/>
      <c r="I338" s="758"/>
      <c r="J338" s="759"/>
      <c r="K338" s="188">
        <v>276772</v>
      </c>
      <c r="L338" s="159">
        <v>174405</v>
      </c>
      <c r="M338" s="583">
        <v>213298.24</v>
      </c>
    </row>
    <row r="339" spans="1:13" s="4" customFormat="1" ht="15" x14ac:dyDescent="0.25">
      <c r="B339" s="758" t="s">
        <v>257</v>
      </c>
      <c r="C339" s="758"/>
      <c r="D339" s="758"/>
      <c r="E339" s="758"/>
      <c r="F339" s="758"/>
      <c r="G339" s="758"/>
      <c r="H339" s="758"/>
      <c r="I339" s="758"/>
      <c r="J339" s="759"/>
      <c r="K339" s="188">
        <v>953</v>
      </c>
      <c r="L339" s="159">
        <v>980</v>
      </c>
      <c r="M339" s="583">
        <v>16968.43</v>
      </c>
    </row>
    <row r="340" spans="1:13" s="4" customFormat="1" ht="15" x14ac:dyDescent="0.25">
      <c r="B340" s="758" t="s">
        <v>258</v>
      </c>
      <c r="C340" s="758"/>
      <c r="D340" s="758"/>
      <c r="E340" s="758"/>
      <c r="F340" s="758"/>
      <c r="G340" s="758"/>
      <c r="H340" s="758"/>
      <c r="I340" s="758"/>
      <c r="J340" s="759"/>
      <c r="K340" s="188">
        <v>160732</v>
      </c>
      <c r="L340" s="159">
        <v>179624</v>
      </c>
      <c r="M340" s="583">
        <v>7.87</v>
      </c>
    </row>
    <row r="341" spans="1:13" s="4" customFormat="1" ht="15" x14ac:dyDescent="0.25">
      <c r="B341" s="788" t="s">
        <v>259</v>
      </c>
      <c r="C341" s="788"/>
      <c r="D341" s="788"/>
      <c r="E341" s="788"/>
      <c r="F341" s="788"/>
      <c r="G341" s="788"/>
      <c r="H341" s="788"/>
      <c r="I341" s="788"/>
      <c r="J341" s="789"/>
      <c r="K341" s="190">
        <f>SUM(K334:K340)</f>
        <v>7445340</v>
      </c>
      <c r="L341" s="161">
        <v>10542724</v>
      </c>
      <c r="M341" s="584">
        <v>12815049.439999999</v>
      </c>
    </row>
    <row r="342" spans="1:13" s="4" customFormat="1" ht="15" x14ac:dyDescent="0.25">
      <c r="B342" s="788" t="s">
        <v>260</v>
      </c>
      <c r="C342" s="788"/>
      <c r="D342" s="788"/>
      <c r="E342" s="788"/>
      <c r="F342" s="788"/>
      <c r="G342" s="788"/>
      <c r="H342" s="788"/>
      <c r="I342" s="788"/>
      <c r="J342" s="789"/>
      <c r="K342" s="190">
        <v>0</v>
      </c>
      <c r="L342" s="161">
        <v>0</v>
      </c>
      <c r="M342" s="584">
        <v>40.729999999999997</v>
      </c>
    </row>
    <row r="343" spans="1:13" s="4" customFormat="1" ht="15" x14ac:dyDescent="0.25">
      <c r="B343" s="836" t="s">
        <v>261</v>
      </c>
      <c r="C343" s="836"/>
      <c r="D343" s="836"/>
      <c r="E343" s="836"/>
      <c r="F343" s="836"/>
      <c r="G343" s="836"/>
      <c r="H343" s="836"/>
      <c r="I343" s="836"/>
      <c r="J343" s="837"/>
      <c r="K343" s="481">
        <f>K342+K341</f>
        <v>7445340</v>
      </c>
      <c r="L343" s="432">
        <f>L342+L341</f>
        <v>10542724</v>
      </c>
      <c r="M343" s="587">
        <v>12815090.17</v>
      </c>
    </row>
    <row r="344" spans="1:13" s="4" customFormat="1" ht="15" x14ac:dyDescent="0.25">
      <c r="B344" s="1123" t="s">
        <v>249</v>
      </c>
      <c r="C344" s="1123"/>
      <c r="D344" s="1123"/>
      <c r="E344" s="1123"/>
      <c r="F344" s="1123"/>
      <c r="G344" s="1123"/>
      <c r="H344" s="1123"/>
      <c r="I344" s="1123"/>
      <c r="J344" s="1123"/>
      <c r="K344" s="1123"/>
      <c r="L344" s="1123"/>
      <c r="M344" s="1123"/>
    </row>
    <row r="345" spans="1:13" s="4" customFormat="1" ht="15" x14ac:dyDescent="0.25">
      <c r="B345" s="829" t="s">
        <v>262</v>
      </c>
      <c r="C345" s="829"/>
      <c r="D345" s="829"/>
      <c r="E345" s="829"/>
      <c r="F345" s="829">
        <v>0</v>
      </c>
      <c r="G345" s="829"/>
      <c r="H345" s="829"/>
      <c r="I345" s="829"/>
      <c r="J345" s="830"/>
      <c r="K345" s="319">
        <v>418940</v>
      </c>
      <c r="L345" s="315">
        <v>441875</v>
      </c>
      <c r="M345" s="582">
        <v>0</v>
      </c>
    </row>
    <row r="346" spans="1:13" s="4" customFormat="1" ht="15" x14ac:dyDescent="0.25">
      <c r="B346" s="758" t="s">
        <v>264</v>
      </c>
      <c r="C346" s="758"/>
      <c r="D346" s="758"/>
      <c r="E346" s="758"/>
      <c r="F346" s="758"/>
      <c r="G346" s="758"/>
      <c r="H346" s="758"/>
      <c r="I346" s="758"/>
      <c r="J346" s="759"/>
      <c r="K346" s="188">
        <v>522099</v>
      </c>
      <c r="L346" s="159">
        <v>801641</v>
      </c>
      <c r="M346" s="583">
        <v>4170859.13</v>
      </c>
    </row>
    <row r="347" spans="1:13" s="4" customFormat="1" ht="15" x14ac:dyDescent="0.25">
      <c r="B347" s="788" t="s">
        <v>265</v>
      </c>
      <c r="C347" s="788"/>
      <c r="D347" s="788"/>
      <c r="E347" s="788"/>
      <c r="F347" s="788"/>
      <c r="G347" s="788"/>
      <c r="H347" s="788"/>
      <c r="I347" s="788"/>
      <c r="J347" s="789"/>
      <c r="K347" s="190">
        <f>K346+K345</f>
        <v>941039</v>
      </c>
      <c r="L347" s="190">
        <v>1243517</v>
      </c>
      <c r="M347" s="593">
        <v>4170859.13</v>
      </c>
    </row>
    <row r="348" spans="1:13" s="4" customFormat="1" ht="15" x14ac:dyDescent="0.25">
      <c r="B348" s="836" t="s">
        <v>267</v>
      </c>
      <c r="C348" s="836"/>
      <c r="D348" s="836"/>
      <c r="E348" s="836"/>
      <c r="F348" s="836"/>
      <c r="G348" s="836"/>
      <c r="H348" s="836"/>
      <c r="I348" s="836"/>
      <c r="J348" s="837"/>
      <c r="K348" s="481">
        <v>8368378</v>
      </c>
      <c r="L348" s="481">
        <f>L343+L347</f>
        <v>11786241</v>
      </c>
      <c r="M348" s="594">
        <f>M343+M347</f>
        <v>16985949.300000001</v>
      </c>
    </row>
    <row r="349" spans="1:13" s="4" customFormat="1" ht="15" customHeight="1" x14ac:dyDescent="0.25">
      <c r="B349" s="835" t="s">
        <v>1059</v>
      </c>
      <c r="C349" s="835"/>
      <c r="D349" s="835"/>
      <c r="E349" s="835"/>
      <c r="F349" s="835"/>
      <c r="G349" s="835"/>
      <c r="H349" s="835"/>
      <c r="I349" s="835"/>
      <c r="J349" s="835"/>
      <c r="K349" s="835"/>
      <c r="L349" s="835"/>
      <c r="M349" s="835"/>
    </row>
    <row r="350" spans="1:13" s="4" customFormat="1" ht="15" x14ac:dyDescent="0.25"/>
    <row r="351" spans="1:13" s="4" customFormat="1" ht="15" x14ac:dyDescent="0.25"/>
    <row r="352" spans="1:13" s="4" customFormat="1" ht="15" x14ac:dyDescent="0.25">
      <c r="A352" s="7"/>
      <c r="B352" s="7" t="s">
        <v>38</v>
      </c>
      <c r="C352" s="7"/>
      <c r="D352" s="7"/>
      <c r="E352" s="7"/>
      <c r="F352" s="7"/>
      <c r="G352" s="7"/>
      <c r="H352" s="7"/>
      <c r="I352" s="7"/>
      <c r="J352" s="7"/>
      <c r="K352" s="7"/>
      <c r="L352" s="7"/>
      <c r="M352" s="7"/>
    </row>
    <row r="353" spans="1:13" s="4" customFormat="1" ht="15" x14ac:dyDescent="0.25"/>
    <row r="354" spans="1:13" s="4" customFormat="1" ht="15" x14ac:dyDescent="0.25">
      <c r="B354" s="1092" t="s">
        <v>1060</v>
      </c>
      <c r="C354" s="1092"/>
      <c r="D354" s="1092"/>
      <c r="E354" s="1096">
        <v>2021</v>
      </c>
      <c r="F354" s="1096">
        <v>2022</v>
      </c>
      <c r="G354" s="1088">
        <v>2023</v>
      </c>
      <c r="J354" s="1"/>
      <c r="K354" s="1"/>
      <c r="L354" s="1"/>
      <c r="M354" s="1"/>
    </row>
    <row r="355" spans="1:13" s="4" customFormat="1" ht="15" hidden="1" x14ac:dyDescent="0.25">
      <c r="B355" s="1092"/>
      <c r="C355" s="1092"/>
      <c r="D355" s="1092"/>
      <c r="E355" s="1096"/>
      <c r="F355" s="1096"/>
      <c r="G355" s="1088"/>
      <c r="J355" s="1"/>
      <c r="K355" s="1"/>
      <c r="L355" s="1"/>
      <c r="M355" s="1"/>
    </row>
    <row r="356" spans="1:13" s="4" customFormat="1" ht="15.5" thickBot="1" x14ac:dyDescent="0.3">
      <c r="B356" s="1093"/>
      <c r="C356" s="1093"/>
      <c r="D356" s="1093"/>
      <c r="E356" s="1097"/>
      <c r="F356" s="1097"/>
      <c r="G356" s="1103"/>
      <c r="J356" s="1"/>
      <c r="K356" s="1"/>
      <c r="L356" s="1"/>
      <c r="M356" s="1"/>
    </row>
    <row r="357" spans="1:13" s="4" customFormat="1" ht="15.5" thickTop="1" x14ac:dyDescent="0.25">
      <c r="B357" s="850" t="s">
        <v>510</v>
      </c>
      <c r="C357" s="850"/>
      <c r="D357" s="851"/>
      <c r="E357" s="322">
        <v>1753193</v>
      </c>
      <c r="F357" s="322">
        <v>6430463</v>
      </c>
      <c r="G357" s="599">
        <v>12285767.720000001</v>
      </c>
      <c r="J357" s="1"/>
      <c r="K357" s="1"/>
      <c r="L357" s="1"/>
      <c r="M357" s="1"/>
    </row>
    <row r="358" spans="1:13" s="4" customFormat="1" ht="15" x14ac:dyDescent="0.25"/>
    <row r="359" spans="1:13" s="4" customFormat="1" ht="15" x14ac:dyDescent="0.25"/>
    <row r="360" spans="1:13" s="4" customFormat="1" ht="15" x14ac:dyDescent="0.25">
      <c r="A360" s="7"/>
      <c r="B360" s="7" t="s">
        <v>39</v>
      </c>
      <c r="C360" s="7"/>
      <c r="D360" s="7"/>
      <c r="E360" s="7"/>
      <c r="F360" s="7"/>
      <c r="G360" s="7"/>
      <c r="H360" s="7"/>
      <c r="I360" s="7"/>
      <c r="J360" s="7"/>
      <c r="K360" s="7"/>
      <c r="L360" s="7"/>
      <c r="M360" s="7"/>
    </row>
    <row r="361" spans="1:13" s="4" customFormat="1" ht="15" x14ac:dyDescent="0.25"/>
    <row r="362" spans="1:13" s="4" customFormat="1" ht="15.5" thickBot="1" x14ac:dyDescent="0.3">
      <c r="B362" s="1104" t="s">
        <v>536</v>
      </c>
      <c r="C362" s="1104"/>
      <c r="D362" s="1104"/>
      <c r="E362" s="1104"/>
      <c r="F362" s="1104"/>
      <c r="G362" s="1104"/>
      <c r="H362" s="1104"/>
      <c r="I362" s="1104"/>
      <c r="J362" s="1105"/>
      <c r="K362" s="299">
        <v>2021</v>
      </c>
      <c r="L362" s="299">
        <v>2022</v>
      </c>
      <c r="M362" s="300">
        <v>2023</v>
      </c>
    </row>
    <row r="363" spans="1:13" s="4" customFormat="1" ht="15.5" thickTop="1" x14ac:dyDescent="0.25">
      <c r="B363" s="982" t="s">
        <v>537</v>
      </c>
      <c r="C363" s="982"/>
      <c r="D363" s="982"/>
      <c r="E363" s="982"/>
      <c r="F363" s="982"/>
      <c r="G363" s="982"/>
      <c r="H363" s="982"/>
      <c r="I363" s="982"/>
      <c r="J363" s="983"/>
      <c r="K363" s="324">
        <v>81.12</v>
      </c>
      <c r="L363" s="324">
        <v>70.38</v>
      </c>
      <c r="M363" s="600">
        <v>82.998200041055711</v>
      </c>
    </row>
    <row r="364" spans="1:13" s="4" customFormat="1" ht="15" x14ac:dyDescent="0.25">
      <c r="B364" s="758" t="s">
        <v>539</v>
      </c>
      <c r="C364" s="758"/>
      <c r="D364" s="758"/>
      <c r="E364" s="758"/>
      <c r="F364" s="758"/>
      <c r="G364" s="758"/>
      <c r="H364" s="758"/>
      <c r="I364" s="758"/>
      <c r="J364" s="759"/>
      <c r="K364" s="539">
        <v>80.5</v>
      </c>
      <c r="L364" s="539">
        <v>74.400000000000006</v>
      </c>
      <c r="M364" s="601">
        <v>84.710259856484583</v>
      </c>
    </row>
    <row r="365" spans="1:13" s="4" customFormat="1" ht="15" x14ac:dyDescent="0.25">
      <c r="B365" s="920" t="s">
        <v>540</v>
      </c>
      <c r="C365" s="920"/>
      <c r="D365" s="920"/>
      <c r="E365" s="920"/>
      <c r="F365" s="920"/>
      <c r="G365" s="920"/>
      <c r="H365" s="920"/>
      <c r="I365" s="920"/>
      <c r="J365" s="921"/>
      <c r="K365" s="482">
        <v>3287</v>
      </c>
      <c r="L365" s="482">
        <v>3315</v>
      </c>
      <c r="M365" s="602">
        <v>3545</v>
      </c>
    </row>
    <row r="366" spans="1:13" s="4" customFormat="1" ht="15" x14ac:dyDescent="0.25">
      <c r="B366" s="915" t="s">
        <v>538</v>
      </c>
      <c r="C366" s="915"/>
      <c r="D366" s="915"/>
      <c r="E366" s="915"/>
      <c r="F366" s="915"/>
      <c r="G366" s="915"/>
      <c r="H366" s="915"/>
      <c r="I366" s="915"/>
      <c r="J366" s="915"/>
      <c r="K366" s="915"/>
      <c r="L366" s="915"/>
      <c r="M366" s="915"/>
    </row>
    <row r="367" spans="1:13" s="4" customFormat="1" ht="15" x14ac:dyDescent="0.25"/>
    <row r="368" spans="1:13" s="4" customFormat="1" ht="15" x14ac:dyDescent="0.25"/>
    <row r="369" spans="1:13" s="4" customFormat="1" ht="15" x14ac:dyDescent="0.25">
      <c r="A369" s="7"/>
      <c r="B369" s="7" t="s">
        <v>40</v>
      </c>
      <c r="C369" s="7"/>
      <c r="D369" s="7"/>
      <c r="E369" s="7"/>
      <c r="F369" s="7"/>
      <c r="G369" s="7"/>
      <c r="H369" s="7"/>
      <c r="I369" s="7"/>
      <c r="J369" s="7"/>
      <c r="K369" s="7"/>
      <c r="L369" s="7"/>
      <c r="M369" s="7"/>
    </row>
    <row r="370" spans="1:13" s="4" customFormat="1" ht="15" x14ac:dyDescent="0.25">
      <c r="A370" s="7"/>
      <c r="B370" s="7" t="s">
        <v>41</v>
      </c>
      <c r="C370" s="7"/>
      <c r="D370" s="7"/>
      <c r="E370" s="7"/>
      <c r="F370" s="7"/>
      <c r="G370" s="7"/>
      <c r="H370" s="7"/>
      <c r="I370" s="7"/>
      <c r="J370" s="7"/>
      <c r="K370" s="7"/>
      <c r="L370" s="7"/>
      <c r="M370" s="7"/>
    </row>
    <row r="371" spans="1:13" s="4" customFormat="1" ht="15" x14ac:dyDescent="0.25">
      <c r="A371" s="7"/>
      <c r="B371" s="7" t="s">
        <v>42</v>
      </c>
      <c r="C371" s="7"/>
      <c r="D371" s="7"/>
      <c r="E371" s="7"/>
      <c r="F371" s="7"/>
      <c r="G371" s="7"/>
      <c r="H371" s="7"/>
      <c r="I371" s="7"/>
      <c r="J371" s="7"/>
      <c r="K371" s="7"/>
      <c r="L371" s="7"/>
      <c r="M371" s="7"/>
    </row>
    <row r="372" spans="1:13" s="4" customFormat="1" ht="15" x14ac:dyDescent="0.25"/>
    <row r="373" spans="1:13" s="4" customFormat="1" ht="15" customHeight="1" x14ac:dyDescent="0.25">
      <c r="B373" s="1092" t="s">
        <v>541</v>
      </c>
      <c r="C373" s="1092"/>
      <c r="D373" s="1092"/>
      <c r="E373" s="1094">
        <v>2021</v>
      </c>
      <c r="F373" s="1096">
        <v>2022</v>
      </c>
      <c r="G373" s="1088">
        <v>2023</v>
      </c>
    </row>
    <row r="374" spans="1:13" s="4" customFormat="1" ht="15.5" thickBot="1" x14ac:dyDescent="0.3">
      <c r="B374" s="1093"/>
      <c r="C374" s="1093"/>
      <c r="D374" s="1093"/>
      <c r="E374" s="1095"/>
      <c r="F374" s="1097"/>
      <c r="G374" s="1103"/>
    </row>
    <row r="375" spans="1:13" s="4" customFormat="1" ht="15.5" thickTop="1" x14ac:dyDescent="0.25">
      <c r="B375" s="746" t="s">
        <v>268</v>
      </c>
      <c r="C375" s="746"/>
      <c r="D375" s="747"/>
      <c r="E375" s="25">
        <v>1995227</v>
      </c>
      <c r="F375" s="149">
        <v>2761528</v>
      </c>
      <c r="G375" s="137">
        <v>5530298.7400000002</v>
      </c>
    </row>
    <row r="376" spans="1:13" s="4" customFormat="1" ht="15" x14ac:dyDescent="0.25">
      <c r="B376" s="758" t="s">
        <v>269</v>
      </c>
      <c r="C376" s="758"/>
      <c r="D376" s="759"/>
      <c r="E376" s="20">
        <v>14709</v>
      </c>
      <c r="F376" s="11">
        <v>5228</v>
      </c>
      <c r="G376" s="38">
        <v>0</v>
      </c>
    </row>
    <row r="377" spans="1:13" s="4" customFormat="1" ht="15" x14ac:dyDescent="0.25">
      <c r="B377" s="831" t="s">
        <v>270</v>
      </c>
      <c r="C377" s="831"/>
      <c r="D377" s="832"/>
      <c r="E377" s="33">
        <v>121863</v>
      </c>
      <c r="F377" s="201">
        <v>442336</v>
      </c>
      <c r="G377" s="36">
        <v>1216201.04</v>
      </c>
    </row>
    <row r="378" spans="1:13" s="4" customFormat="1" ht="15" x14ac:dyDescent="0.25">
      <c r="B378" s="1"/>
      <c r="C378" s="1"/>
      <c r="D378" s="1"/>
      <c r="E378" s="1"/>
      <c r="F378" s="1"/>
      <c r="G378" s="1"/>
    </row>
    <row r="379" spans="1:13" s="4" customFormat="1" ht="15" customHeight="1" x14ac:dyDescent="0.25">
      <c r="B379" s="1092" t="s">
        <v>542</v>
      </c>
      <c r="C379" s="1092"/>
      <c r="D379" s="1092"/>
      <c r="E379" s="1094">
        <v>2021</v>
      </c>
      <c r="F379" s="1096">
        <v>2022</v>
      </c>
      <c r="G379" s="1088">
        <v>2023</v>
      </c>
    </row>
    <row r="380" spans="1:13" s="4" customFormat="1" ht="15.5" thickBot="1" x14ac:dyDescent="0.3">
      <c r="B380" s="1093"/>
      <c r="C380" s="1093"/>
      <c r="D380" s="1093"/>
      <c r="E380" s="1095"/>
      <c r="F380" s="1097"/>
      <c r="G380" s="1103"/>
    </row>
    <row r="381" spans="1:13" s="4" customFormat="1" ht="15.5" thickTop="1" x14ac:dyDescent="0.25">
      <c r="B381" s="746" t="s">
        <v>268</v>
      </c>
      <c r="C381" s="746"/>
      <c r="D381" s="747"/>
      <c r="E381" s="25">
        <v>1005.45</v>
      </c>
      <c r="F381" s="149">
        <v>29046.25</v>
      </c>
      <c r="G381" s="137">
        <v>700192.34</v>
      </c>
    </row>
    <row r="382" spans="1:13" s="4" customFormat="1" ht="15" x14ac:dyDescent="0.25">
      <c r="B382" s="831" t="s">
        <v>270</v>
      </c>
      <c r="C382" s="831"/>
      <c r="D382" s="832"/>
      <c r="E382" s="33">
        <v>14526.68</v>
      </c>
      <c r="F382" s="201">
        <v>43491.12</v>
      </c>
      <c r="G382" s="36">
        <v>84973.79</v>
      </c>
    </row>
    <row r="383" spans="1:13" s="4" customFormat="1" ht="15" x14ac:dyDescent="0.25">
      <c r="B383" s="24"/>
      <c r="C383" s="24"/>
      <c r="D383" s="24"/>
      <c r="E383" s="24"/>
      <c r="F383" s="24"/>
      <c r="G383" s="24"/>
      <c r="H383" s="24"/>
      <c r="I383" s="24"/>
      <c r="J383" s="24"/>
      <c r="K383" s="24"/>
      <c r="L383" s="24"/>
      <c r="M383" s="24"/>
    </row>
    <row r="384" spans="1:13" s="4" customFormat="1" ht="15" x14ac:dyDescent="0.25"/>
    <row r="385" spans="1:13" s="4" customFormat="1" ht="15" x14ac:dyDescent="0.25">
      <c r="A385" s="7"/>
      <c r="B385" s="7" t="s">
        <v>43</v>
      </c>
      <c r="C385" s="7"/>
      <c r="D385" s="7"/>
      <c r="E385" s="7"/>
      <c r="F385" s="7"/>
      <c r="G385" s="7"/>
      <c r="H385" s="7"/>
      <c r="I385" s="7"/>
      <c r="J385" s="7"/>
      <c r="K385" s="7"/>
      <c r="L385" s="7"/>
      <c r="M385" s="7"/>
    </row>
    <row r="386" spans="1:13" s="4" customFormat="1" ht="15" x14ac:dyDescent="0.25"/>
    <row r="387" spans="1:13" s="4" customFormat="1" ht="15" hidden="1" x14ac:dyDescent="0.25"/>
    <row r="388" spans="1:13" s="4" customFormat="1" ht="15" customHeight="1" x14ac:dyDescent="0.25">
      <c r="B388" s="1092" t="s">
        <v>543</v>
      </c>
      <c r="C388" s="1092"/>
      <c r="D388" s="1092"/>
      <c r="E388" s="1092"/>
      <c r="F388" s="1092"/>
      <c r="G388" s="1092"/>
      <c r="H388" s="1092"/>
      <c r="I388" s="1084"/>
      <c r="J388" s="1085" t="s">
        <v>926</v>
      </c>
      <c r="K388" s="1096">
        <v>2021</v>
      </c>
      <c r="L388" s="1096">
        <v>2022</v>
      </c>
      <c r="M388" s="1088">
        <v>2023</v>
      </c>
    </row>
    <row r="389" spans="1:13" s="4" customFormat="1" ht="15.5" thickBot="1" x14ac:dyDescent="0.3">
      <c r="B389" s="1092"/>
      <c r="C389" s="1092"/>
      <c r="D389" s="1092"/>
      <c r="E389" s="1092"/>
      <c r="F389" s="1092"/>
      <c r="G389" s="1092"/>
      <c r="H389" s="1092"/>
      <c r="I389" s="1084"/>
      <c r="J389" s="1087"/>
      <c r="K389" s="1097"/>
      <c r="L389" s="1097"/>
      <c r="M389" s="1103"/>
    </row>
    <row r="390" spans="1:13" s="4" customFormat="1" ht="16" thickTop="1" x14ac:dyDescent="0.25">
      <c r="B390" s="746" t="s">
        <v>544</v>
      </c>
      <c r="C390" s="746"/>
      <c r="D390" s="746"/>
      <c r="E390" s="746"/>
      <c r="F390" s="746"/>
      <c r="G390" s="746"/>
      <c r="H390" s="746"/>
      <c r="I390" s="747"/>
      <c r="J390" s="27">
        <v>5652874.0229159743</v>
      </c>
      <c r="K390" s="27">
        <v>2056817.3836241195</v>
      </c>
      <c r="L390" s="28">
        <v>2628345.5541136074</v>
      </c>
      <c r="M390" s="28">
        <v>6173698.6816007746</v>
      </c>
    </row>
    <row r="391" spans="1:13" s="4" customFormat="1" ht="15.5" x14ac:dyDescent="0.25">
      <c r="B391" s="788" t="s">
        <v>545</v>
      </c>
      <c r="C391" s="788"/>
      <c r="D391" s="788"/>
      <c r="E391" s="788"/>
      <c r="F391" s="788"/>
      <c r="G391" s="788"/>
      <c r="H391" s="788"/>
      <c r="I391" s="789"/>
      <c r="J391" s="325">
        <v>509.40025555332613</v>
      </c>
      <c r="K391" s="325">
        <v>480</v>
      </c>
      <c r="L391" s="604">
        <v>500.19879864543947</v>
      </c>
      <c r="M391" s="604">
        <v>485.25318959458031</v>
      </c>
    </row>
    <row r="392" spans="1:13" s="4" customFormat="1" ht="15.5" x14ac:dyDescent="0.25">
      <c r="B392" s="788" t="s">
        <v>546</v>
      </c>
      <c r="C392" s="788"/>
      <c r="D392" s="788"/>
      <c r="E392" s="788"/>
      <c r="F392" s="788"/>
      <c r="G392" s="788"/>
      <c r="H392" s="788"/>
      <c r="I392" s="789"/>
      <c r="J392" s="325">
        <v>497.53111108358615</v>
      </c>
      <c r="K392" s="325">
        <v>480.15640370266084</v>
      </c>
      <c r="L392" s="604">
        <v>497.3442659481442</v>
      </c>
      <c r="M392" s="604">
        <v>469.82227790341813</v>
      </c>
    </row>
    <row r="393" spans="1:13" s="4" customFormat="1" ht="15" x14ac:dyDescent="0.25">
      <c r="B393" s="788" t="s">
        <v>547</v>
      </c>
      <c r="C393" s="788"/>
      <c r="D393" s="788"/>
      <c r="E393" s="788"/>
      <c r="F393" s="788"/>
      <c r="G393" s="788"/>
      <c r="H393" s="788"/>
      <c r="I393" s="789"/>
      <c r="J393" s="326">
        <v>0.63700000000000001</v>
      </c>
      <c r="K393" s="605">
        <v>0.55600000000000005</v>
      </c>
      <c r="L393" s="606">
        <v>0.55900000000000005</v>
      </c>
      <c r="M393" s="606">
        <v>0.61412059025542864</v>
      </c>
    </row>
    <row r="394" spans="1:13" s="4" customFormat="1" ht="15" x14ac:dyDescent="0.25">
      <c r="B394" s="758" t="s">
        <v>548</v>
      </c>
      <c r="C394" s="758"/>
      <c r="D394" s="758"/>
      <c r="E394" s="758"/>
      <c r="F394" s="758"/>
      <c r="G394" s="758"/>
      <c r="H394" s="758"/>
      <c r="I394" s="759"/>
      <c r="J394" s="319">
        <v>3239.2071947235468</v>
      </c>
      <c r="K394" s="319">
        <v>3287</v>
      </c>
      <c r="L394" s="320">
        <v>3315</v>
      </c>
      <c r="M394" s="320">
        <v>3545.4911045195599</v>
      </c>
    </row>
    <row r="395" spans="1:13" s="4" customFormat="1" ht="15" x14ac:dyDescent="0.25">
      <c r="B395" s="758" t="s">
        <v>549</v>
      </c>
      <c r="C395" s="758"/>
      <c r="D395" s="758"/>
      <c r="E395" s="758"/>
      <c r="F395" s="758"/>
      <c r="G395" s="758"/>
      <c r="H395" s="758"/>
      <c r="I395" s="759"/>
      <c r="J395" s="188">
        <v>11097116.58227507</v>
      </c>
      <c r="K395" s="188">
        <v>4283640</v>
      </c>
      <c r="L395" s="189">
        <v>5254602</v>
      </c>
      <c r="M395" s="189">
        <v>12722633.903259411</v>
      </c>
    </row>
    <row r="396" spans="1:13" s="4" customFormat="1" ht="15" x14ac:dyDescent="0.25">
      <c r="B396" s="831" t="s">
        <v>550</v>
      </c>
      <c r="C396" s="831"/>
      <c r="D396" s="831"/>
      <c r="E396" s="831"/>
      <c r="F396" s="831"/>
      <c r="G396" s="831"/>
      <c r="H396" s="831"/>
      <c r="I396" s="832"/>
      <c r="J396" s="29">
        <v>12756434.829774845</v>
      </c>
      <c r="K396" s="29">
        <v>4261905</v>
      </c>
      <c r="L396" s="30">
        <v>5432151</v>
      </c>
      <c r="M396" s="30">
        <v>11268661.061553407</v>
      </c>
    </row>
    <row r="397" spans="1:13" s="4" customFormat="1" ht="15" x14ac:dyDescent="0.25">
      <c r="B397" s="915" t="s">
        <v>927</v>
      </c>
      <c r="C397" s="915"/>
      <c r="D397" s="915"/>
      <c r="E397" s="915"/>
      <c r="F397" s="915"/>
      <c r="G397" s="915"/>
      <c r="H397" s="915"/>
      <c r="I397" s="915"/>
      <c r="J397" s="915"/>
      <c r="K397" s="915"/>
      <c r="L397" s="915"/>
      <c r="M397" s="915"/>
    </row>
    <row r="398" spans="1:13" s="4" customFormat="1" ht="15" x14ac:dyDescent="0.25"/>
    <row r="399" spans="1:13" s="4" customFormat="1" ht="15" x14ac:dyDescent="0.25"/>
    <row r="400" spans="1:13" s="4" customFormat="1" ht="15" x14ac:dyDescent="0.25">
      <c r="A400" s="7"/>
      <c r="B400" s="7" t="s">
        <v>49</v>
      </c>
      <c r="C400" s="7"/>
      <c r="D400" s="7"/>
      <c r="E400" s="7"/>
      <c r="F400" s="7"/>
      <c r="G400" s="7"/>
      <c r="H400" s="7"/>
      <c r="I400" s="7"/>
      <c r="J400" s="7"/>
      <c r="K400" s="7"/>
      <c r="L400" s="7"/>
      <c r="M400" s="7"/>
    </row>
    <row r="401" spans="2:7" s="4" customFormat="1" ht="15" x14ac:dyDescent="0.25"/>
    <row r="402" spans="2:7" s="4" customFormat="1" ht="15" customHeight="1" x14ac:dyDescent="0.25">
      <c r="B402" s="1092" t="s">
        <v>551</v>
      </c>
      <c r="C402" s="1092"/>
      <c r="D402" s="1084"/>
      <c r="E402" s="1094">
        <v>2021</v>
      </c>
      <c r="F402" s="1096">
        <v>2022</v>
      </c>
      <c r="G402" s="1088">
        <v>2023</v>
      </c>
    </row>
    <row r="403" spans="2:7" s="4" customFormat="1" ht="15" customHeight="1" x14ac:dyDescent="0.25">
      <c r="B403" s="1092"/>
      <c r="C403" s="1092"/>
      <c r="D403" s="1084"/>
      <c r="E403" s="1096"/>
      <c r="F403" s="1096"/>
      <c r="G403" s="1088"/>
    </row>
    <row r="404" spans="2:7" s="4" customFormat="1" ht="15.5" thickBot="1" x14ac:dyDescent="0.3">
      <c r="B404" s="1093"/>
      <c r="C404" s="1093"/>
      <c r="D404" s="1086"/>
      <c r="E404" s="1095"/>
      <c r="F404" s="1097"/>
      <c r="G404" s="1103"/>
    </row>
    <row r="405" spans="2:7" s="4" customFormat="1" ht="16" thickTop="1" x14ac:dyDescent="0.25">
      <c r="B405" s="747" t="s">
        <v>288</v>
      </c>
      <c r="C405" s="924"/>
      <c r="D405" s="924"/>
      <c r="E405" s="27">
        <v>1993402.2</v>
      </c>
      <c r="F405" s="27">
        <v>2756496.7</v>
      </c>
      <c r="G405" s="28">
        <v>5528123.7000000002</v>
      </c>
    </row>
    <row r="406" spans="2:7" s="4" customFormat="1" ht="15.5" x14ac:dyDescent="0.25">
      <c r="B406" s="759" t="s">
        <v>289</v>
      </c>
      <c r="C406" s="978"/>
      <c r="D406" s="978"/>
      <c r="E406" s="188">
        <v>719.2</v>
      </c>
      <c r="F406" s="188">
        <v>2131.8000000000002</v>
      </c>
      <c r="G406" s="189">
        <v>964.79</v>
      </c>
    </row>
    <row r="407" spans="2:7" s="4" customFormat="1" ht="15.5" x14ac:dyDescent="0.25">
      <c r="B407" s="759" t="s">
        <v>290</v>
      </c>
      <c r="C407" s="978"/>
      <c r="D407" s="978"/>
      <c r="E407" s="188">
        <v>1309.5999999999999</v>
      </c>
      <c r="F407" s="188">
        <v>2899.8</v>
      </c>
      <c r="G407" s="189">
        <v>518.27</v>
      </c>
    </row>
    <row r="408" spans="2:7" s="4" customFormat="1" ht="15" x14ac:dyDescent="0.25">
      <c r="B408" s="759" t="s">
        <v>285</v>
      </c>
      <c r="C408" s="978"/>
      <c r="D408" s="978"/>
      <c r="E408" s="188">
        <v>0</v>
      </c>
      <c r="F408" s="188">
        <v>0</v>
      </c>
      <c r="G408" s="189">
        <v>691.98</v>
      </c>
    </row>
    <row r="409" spans="2:7" s="4" customFormat="1" ht="15" x14ac:dyDescent="0.25">
      <c r="B409" s="759" t="s">
        <v>286</v>
      </c>
      <c r="C409" s="978"/>
      <c r="D409" s="978"/>
      <c r="E409" s="188">
        <v>0</v>
      </c>
      <c r="F409" s="188">
        <v>0</v>
      </c>
      <c r="G409" s="189">
        <v>0</v>
      </c>
    </row>
    <row r="410" spans="2:7" s="4" customFormat="1" ht="15.5" x14ac:dyDescent="0.25">
      <c r="B410" s="759" t="s">
        <v>291</v>
      </c>
      <c r="C410" s="978"/>
      <c r="D410" s="978"/>
      <c r="E410" s="188">
        <v>0</v>
      </c>
      <c r="F410" s="188">
        <v>0</v>
      </c>
      <c r="G410" s="189">
        <v>0</v>
      </c>
    </row>
    <row r="411" spans="2:7" s="4" customFormat="1" ht="15.5" x14ac:dyDescent="0.25">
      <c r="B411" s="759" t="s">
        <v>292</v>
      </c>
      <c r="C411" s="978"/>
      <c r="D411" s="978"/>
      <c r="E411" s="188">
        <v>0</v>
      </c>
      <c r="F411" s="188">
        <v>0</v>
      </c>
      <c r="G411" s="189">
        <v>0</v>
      </c>
    </row>
    <row r="412" spans="2:7" s="4" customFormat="1" ht="15" x14ac:dyDescent="0.25">
      <c r="B412" s="789" t="s">
        <v>156</v>
      </c>
      <c r="C412" s="1118"/>
      <c r="D412" s="1118"/>
      <c r="E412" s="190">
        <v>1935431</v>
      </c>
      <c r="F412" s="190">
        <v>2761528.3</v>
      </c>
      <c r="G412" s="593">
        <v>5530298.7400000002</v>
      </c>
    </row>
    <row r="413" spans="2:7" s="4" customFormat="1" ht="15" x14ac:dyDescent="0.25">
      <c r="B413" s="772" t="s">
        <v>287</v>
      </c>
      <c r="C413" s="1003"/>
      <c r="D413" s="1003"/>
      <c r="E413" s="1145">
        <v>1</v>
      </c>
      <c r="F413" s="1145">
        <v>1</v>
      </c>
      <c r="G413" s="1143">
        <v>1</v>
      </c>
    </row>
    <row r="414" spans="2:7" s="4" customFormat="1" ht="15" x14ac:dyDescent="0.25">
      <c r="B414" s="864"/>
      <c r="C414" s="1005"/>
      <c r="D414" s="1005"/>
      <c r="E414" s="1146"/>
      <c r="F414" s="1146">
        <v>0</v>
      </c>
      <c r="G414" s="1144"/>
    </row>
    <row r="415" spans="2:7" s="4" customFormat="1" ht="15" x14ac:dyDescent="0.25"/>
    <row r="416" spans="2:7" s="4" customFormat="1" ht="15" x14ac:dyDescent="0.25"/>
    <row r="417" spans="1:13" s="4" customFormat="1" ht="15" x14ac:dyDescent="0.25">
      <c r="A417" s="7"/>
      <c r="B417" s="7" t="s">
        <v>50</v>
      </c>
      <c r="C417" s="7"/>
      <c r="D417" s="7"/>
      <c r="E417" s="7"/>
      <c r="F417" s="7"/>
      <c r="G417" s="7"/>
      <c r="H417" s="7"/>
      <c r="I417" s="7"/>
      <c r="J417" s="7"/>
      <c r="K417" s="7"/>
      <c r="L417" s="7"/>
      <c r="M417" s="7"/>
    </row>
    <row r="418" spans="1:13" s="4" customFormat="1" ht="15" x14ac:dyDescent="0.25"/>
    <row r="419" spans="1:13" s="4" customFormat="1" ht="15" customHeight="1" x14ac:dyDescent="0.25">
      <c r="B419" s="1092" t="s">
        <v>554</v>
      </c>
      <c r="C419" s="1092"/>
      <c r="D419" s="1092"/>
      <c r="E419" s="1092"/>
      <c r="F419" s="1092"/>
      <c r="G419" s="1092"/>
      <c r="H419" s="1092"/>
      <c r="I419" s="1092"/>
      <c r="J419" s="1084"/>
      <c r="K419" s="1094">
        <v>2021</v>
      </c>
      <c r="L419" s="1096">
        <v>2022</v>
      </c>
      <c r="M419" s="1088">
        <v>2023</v>
      </c>
    </row>
    <row r="420" spans="1:13" s="4" customFormat="1" ht="15.5" thickBot="1" x14ac:dyDescent="0.3">
      <c r="B420" s="1093"/>
      <c r="C420" s="1093"/>
      <c r="D420" s="1093"/>
      <c r="E420" s="1093"/>
      <c r="F420" s="1093"/>
      <c r="G420" s="1093"/>
      <c r="H420" s="1093"/>
      <c r="I420" s="1093"/>
      <c r="J420" s="1086"/>
      <c r="K420" s="1095"/>
      <c r="L420" s="1097"/>
      <c r="M420" s="1103"/>
    </row>
    <row r="421" spans="1:13" s="4" customFormat="1" ht="15.5" thickTop="1" x14ac:dyDescent="0.25">
      <c r="B421" s="746" t="s">
        <v>294</v>
      </c>
      <c r="C421" s="746"/>
      <c r="D421" s="746"/>
      <c r="E421" s="746"/>
      <c r="F421" s="746"/>
      <c r="G421" s="746"/>
      <c r="H421" s="746"/>
      <c r="I421" s="746"/>
      <c r="J421" s="747"/>
      <c r="K421" s="27">
        <v>8368378</v>
      </c>
      <c r="L421" s="27">
        <v>11786241</v>
      </c>
      <c r="M421" s="28">
        <v>16985949.300000001</v>
      </c>
    </row>
    <row r="422" spans="1:13" s="4" customFormat="1" ht="15" x14ac:dyDescent="0.25">
      <c r="B422" s="758" t="s">
        <v>295</v>
      </c>
      <c r="C422" s="758"/>
      <c r="D422" s="758"/>
      <c r="E422" s="758"/>
      <c r="F422" s="758"/>
      <c r="G422" s="758"/>
      <c r="H422" s="758"/>
      <c r="I422" s="758"/>
      <c r="J422" s="759"/>
      <c r="K422" s="188">
        <v>522099</v>
      </c>
      <c r="L422" s="188">
        <v>801641</v>
      </c>
      <c r="M422" s="189">
        <v>4170899.86</v>
      </c>
    </row>
    <row r="423" spans="1:13" s="4" customFormat="1" ht="15" x14ac:dyDescent="0.25">
      <c r="B423" s="758" t="s">
        <v>296</v>
      </c>
      <c r="C423" s="758"/>
      <c r="D423" s="758"/>
      <c r="E423" s="758"/>
      <c r="F423" s="758"/>
      <c r="G423" s="758"/>
      <c r="H423" s="758"/>
      <c r="I423" s="758"/>
      <c r="J423" s="759"/>
      <c r="K423" s="86">
        <v>6.2E-2</v>
      </c>
      <c r="L423" s="86">
        <v>6.8000000000000005E-2</v>
      </c>
      <c r="M423" s="517">
        <v>0.24555000055251547</v>
      </c>
    </row>
    <row r="424" spans="1:13" s="4" customFormat="1" ht="15" x14ac:dyDescent="0.25">
      <c r="B424" s="758" t="s">
        <v>552</v>
      </c>
      <c r="C424" s="758"/>
      <c r="D424" s="758"/>
      <c r="E424" s="758"/>
      <c r="F424" s="758"/>
      <c r="G424" s="758"/>
      <c r="H424" s="758"/>
      <c r="I424" s="758"/>
      <c r="J424" s="759"/>
      <c r="K424" s="188">
        <v>0</v>
      </c>
      <c r="L424" s="188">
        <v>0</v>
      </c>
      <c r="M424" s="189">
        <v>0</v>
      </c>
    </row>
    <row r="425" spans="1:13" s="4" customFormat="1" ht="15" x14ac:dyDescent="0.25">
      <c r="B425" s="758" t="s">
        <v>553</v>
      </c>
      <c r="C425" s="758"/>
      <c r="D425" s="758"/>
      <c r="E425" s="758"/>
      <c r="F425" s="758"/>
      <c r="G425" s="758"/>
      <c r="H425" s="758"/>
      <c r="I425" s="758"/>
      <c r="J425" s="759"/>
      <c r="K425" s="86">
        <v>0</v>
      </c>
      <c r="L425" s="86">
        <v>0</v>
      </c>
      <c r="M425" s="517">
        <v>0</v>
      </c>
    </row>
    <row r="426" spans="1:13" s="4" customFormat="1" ht="15" x14ac:dyDescent="0.25">
      <c r="B426" s="758" t="s">
        <v>297</v>
      </c>
      <c r="C426" s="758"/>
      <c r="D426" s="758"/>
      <c r="E426" s="758"/>
      <c r="F426" s="758"/>
      <c r="G426" s="758"/>
      <c r="H426" s="758"/>
      <c r="I426" s="758"/>
      <c r="J426" s="759"/>
      <c r="K426" s="188">
        <v>418940</v>
      </c>
      <c r="L426" s="188">
        <v>441875</v>
      </c>
      <c r="M426" s="189">
        <v>0</v>
      </c>
    </row>
    <row r="427" spans="1:13" s="4" customFormat="1" ht="15" x14ac:dyDescent="0.25">
      <c r="B427" s="831" t="s">
        <v>298</v>
      </c>
      <c r="C427" s="831"/>
      <c r="D427" s="831"/>
      <c r="E427" s="831"/>
      <c r="F427" s="831"/>
      <c r="G427" s="831"/>
      <c r="H427" s="831"/>
      <c r="I427" s="831"/>
      <c r="J427" s="832"/>
      <c r="K427" s="84">
        <v>0.05</v>
      </c>
      <c r="L427" s="84">
        <v>3.6999999999999998E-2</v>
      </c>
      <c r="M427" s="515">
        <v>0</v>
      </c>
    </row>
    <row r="428" spans="1:13" s="4" customFormat="1" ht="15" x14ac:dyDescent="0.25"/>
    <row r="429" spans="1:13" s="4" customFormat="1" ht="15" x14ac:dyDescent="0.25"/>
    <row r="430" spans="1:13" s="4" customFormat="1" ht="15" x14ac:dyDescent="0.25"/>
    <row r="431" spans="1:13" s="4" customFormat="1" ht="15" x14ac:dyDescent="0.25"/>
    <row r="432" spans="1:13" s="154" customFormat="1" ht="24.5" x14ac:dyDescent="0.25">
      <c r="B432" s="297" t="s">
        <v>56</v>
      </c>
    </row>
    <row r="433" spans="1:13" s="4" customFormat="1" ht="15" x14ac:dyDescent="0.25"/>
    <row r="434" spans="1:13" s="4" customFormat="1" ht="15" x14ac:dyDescent="0.25"/>
    <row r="435" spans="1:13" s="4" customFormat="1" ht="15" x14ac:dyDescent="0.25">
      <c r="A435" s="7"/>
      <c r="B435" s="7" t="s">
        <v>57</v>
      </c>
      <c r="C435" s="7"/>
      <c r="D435" s="7"/>
      <c r="E435" s="7"/>
      <c r="F435" s="7"/>
      <c r="G435" s="7"/>
      <c r="H435" s="7"/>
      <c r="I435" s="7"/>
      <c r="J435" s="7"/>
      <c r="K435" s="7"/>
      <c r="L435" s="7"/>
      <c r="M435" s="7"/>
    </row>
    <row r="436" spans="1:13" s="4" customFormat="1" ht="15" x14ac:dyDescent="0.25"/>
    <row r="437" spans="1:13" s="4" customFormat="1" ht="15" customHeight="1" x14ac:dyDescent="0.25">
      <c r="B437" s="1092" t="s">
        <v>555</v>
      </c>
      <c r="C437" s="1092"/>
      <c r="D437" s="1092"/>
      <c r="E437" s="1094">
        <v>2021</v>
      </c>
      <c r="F437" s="1096">
        <v>2022</v>
      </c>
      <c r="G437" s="1088">
        <v>2023</v>
      </c>
    </row>
    <row r="438" spans="1:13" s="4" customFormat="1" ht="15.5" thickBot="1" x14ac:dyDescent="0.3">
      <c r="B438" s="1093"/>
      <c r="C438" s="1093"/>
      <c r="D438" s="1093"/>
      <c r="E438" s="1095"/>
      <c r="F438" s="1097"/>
      <c r="G438" s="1103"/>
    </row>
    <row r="439" spans="1:13" s="4" customFormat="1" ht="15.5" thickTop="1" x14ac:dyDescent="0.25">
      <c r="B439" s="1120" t="s">
        <v>309</v>
      </c>
      <c r="C439" s="1120"/>
      <c r="D439" s="1120"/>
      <c r="E439" s="1120"/>
      <c r="F439" s="1120"/>
      <c r="G439" s="1120"/>
    </row>
    <row r="440" spans="1:13" s="4" customFormat="1" ht="15" x14ac:dyDescent="0.25">
      <c r="B440" s="830" t="s">
        <v>310</v>
      </c>
      <c r="C440" s="999"/>
      <c r="D440" s="999"/>
      <c r="E440" s="63">
        <v>0</v>
      </c>
      <c r="F440" s="63">
        <v>0</v>
      </c>
      <c r="G440" s="64">
        <v>1013.01</v>
      </c>
    </row>
    <row r="441" spans="1:13" s="4" customFormat="1" ht="15" x14ac:dyDescent="0.25">
      <c r="B441" s="759" t="s">
        <v>311</v>
      </c>
      <c r="C441" s="978"/>
      <c r="D441" s="978"/>
      <c r="E441" s="67">
        <v>330.1</v>
      </c>
      <c r="F441" s="67">
        <v>404.2</v>
      </c>
      <c r="G441" s="68">
        <v>1323.88</v>
      </c>
    </row>
    <row r="442" spans="1:13" s="4" customFormat="1" ht="15" x14ac:dyDescent="0.25">
      <c r="B442" s="759" t="s">
        <v>312</v>
      </c>
      <c r="C442" s="978"/>
      <c r="D442" s="978"/>
      <c r="E442" s="67">
        <v>0</v>
      </c>
      <c r="F442" s="67">
        <v>0</v>
      </c>
      <c r="G442" s="68">
        <v>88.94</v>
      </c>
    </row>
    <row r="443" spans="1:13" s="4" customFormat="1" ht="15" x14ac:dyDescent="0.25">
      <c r="B443" s="765" t="s">
        <v>313</v>
      </c>
      <c r="C443" s="980"/>
      <c r="D443" s="980"/>
      <c r="E443" s="70">
        <v>330.1</v>
      </c>
      <c r="F443" s="70">
        <v>404.2</v>
      </c>
      <c r="G443" s="71">
        <v>2425.8300000000004</v>
      </c>
    </row>
    <row r="444" spans="1:13" s="4" customFormat="1" ht="15" x14ac:dyDescent="0.25">
      <c r="B444" s="1141" t="s">
        <v>314</v>
      </c>
      <c r="C444" s="1141"/>
      <c r="D444" s="1141"/>
      <c r="E444" s="1141"/>
      <c r="F444" s="1141"/>
      <c r="G444" s="1141"/>
    </row>
    <row r="445" spans="1:13" s="4" customFormat="1" ht="15" x14ac:dyDescent="0.25">
      <c r="B445" s="1138" t="s">
        <v>311</v>
      </c>
      <c r="C445" s="1139"/>
      <c r="D445" s="1139"/>
      <c r="E445" s="327">
        <v>0</v>
      </c>
      <c r="F445" s="327">
        <v>0</v>
      </c>
      <c r="G445" s="328">
        <v>217.09</v>
      </c>
    </row>
    <row r="446" spans="1:13" s="4" customFormat="1" ht="15" customHeight="1" x14ac:dyDescent="0.25">
      <c r="B446" s="768" t="s">
        <v>933</v>
      </c>
      <c r="C446" s="768"/>
      <c r="D446" s="768"/>
      <c r="E446" s="768"/>
      <c r="F446" s="768"/>
      <c r="G446" s="768"/>
    </row>
    <row r="447" spans="1:13" s="4" customFormat="1" ht="15" customHeight="1" x14ac:dyDescent="0.25">
      <c r="B447" s="769"/>
      <c r="C447" s="769"/>
      <c r="D447" s="769"/>
      <c r="E447" s="769"/>
      <c r="F447" s="769"/>
      <c r="G447" s="769"/>
    </row>
    <row r="448" spans="1:13" s="4" customFormat="1" ht="15" x14ac:dyDescent="0.25">
      <c r="B448" s="770"/>
      <c r="C448" s="770"/>
      <c r="D448" s="770"/>
      <c r="E448" s="770"/>
      <c r="F448" s="770"/>
      <c r="G448" s="770"/>
    </row>
    <row r="449" spans="1:13" s="4" customFormat="1" ht="15" x14ac:dyDescent="0.25"/>
    <row r="450" spans="1:13" s="4" customFormat="1" ht="15" x14ac:dyDescent="0.25"/>
    <row r="451" spans="1:13" s="4" customFormat="1" ht="15" x14ac:dyDescent="0.25">
      <c r="A451" s="7"/>
      <c r="B451" s="7" t="s">
        <v>58</v>
      </c>
      <c r="C451" s="7"/>
      <c r="D451" s="7"/>
      <c r="E451" s="7"/>
      <c r="F451" s="7"/>
      <c r="G451" s="7"/>
      <c r="H451" s="7"/>
      <c r="I451" s="7"/>
      <c r="J451" s="7"/>
      <c r="K451" s="7"/>
      <c r="L451" s="7"/>
      <c r="M451" s="7"/>
    </row>
    <row r="452" spans="1:13" s="4" customFormat="1" ht="15" x14ac:dyDescent="0.25"/>
    <row r="453" spans="1:13" s="4" customFormat="1" ht="15" customHeight="1" x14ac:dyDescent="0.25">
      <c r="B453" s="1092" t="s">
        <v>673</v>
      </c>
      <c r="C453" s="1092"/>
      <c r="D453" s="1092"/>
      <c r="E453" s="1094">
        <v>2021</v>
      </c>
      <c r="F453" s="1096">
        <v>2022</v>
      </c>
      <c r="G453" s="1088">
        <v>2023</v>
      </c>
    </row>
    <row r="454" spans="1:13" s="4" customFormat="1" ht="15.5" thickBot="1" x14ac:dyDescent="0.3">
      <c r="B454" s="1093"/>
      <c r="C454" s="1093"/>
      <c r="D454" s="1093"/>
      <c r="E454" s="1095"/>
      <c r="F454" s="1097"/>
      <c r="G454" s="1103"/>
    </row>
    <row r="455" spans="1:13" s="4" customFormat="1" ht="15.5" thickTop="1" x14ac:dyDescent="0.25">
      <c r="B455" s="1120" t="s">
        <v>317</v>
      </c>
      <c r="C455" s="1120"/>
      <c r="D455" s="1120"/>
      <c r="E455" s="1120"/>
      <c r="F455" s="1120"/>
      <c r="G455" s="1120"/>
    </row>
    <row r="456" spans="1:13" s="4" customFormat="1" ht="15" x14ac:dyDescent="0.25">
      <c r="B456" s="830" t="s">
        <v>310</v>
      </c>
      <c r="C456" s="999"/>
      <c r="D456" s="999"/>
      <c r="E456" s="63">
        <v>1.8</v>
      </c>
      <c r="F456" s="63">
        <v>113.9</v>
      </c>
      <c r="G456" s="64">
        <v>242.31</v>
      </c>
      <c r="H456" s="495"/>
    </row>
    <row r="457" spans="1:13" s="4" customFormat="1" ht="15" x14ac:dyDescent="0.25">
      <c r="B457" s="759" t="s">
        <v>311</v>
      </c>
      <c r="C457" s="978"/>
      <c r="D457" s="978"/>
      <c r="E457" s="67">
        <v>0</v>
      </c>
      <c r="F457" s="67">
        <v>54.6</v>
      </c>
      <c r="G457" s="68">
        <v>99.52</v>
      </c>
      <c r="H457" s="495"/>
    </row>
    <row r="458" spans="1:13" s="4" customFormat="1" ht="15" x14ac:dyDescent="0.25">
      <c r="B458" s="759" t="s">
        <v>312</v>
      </c>
      <c r="C458" s="978"/>
      <c r="D458" s="978"/>
      <c r="E458" s="67">
        <v>0</v>
      </c>
      <c r="F458" s="67">
        <v>0</v>
      </c>
      <c r="G458" s="68">
        <v>1.58</v>
      </c>
      <c r="H458" s="495"/>
    </row>
    <row r="459" spans="1:13" s="4" customFormat="1" ht="15" x14ac:dyDescent="0.25">
      <c r="B459" s="765" t="s">
        <v>318</v>
      </c>
      <c r="C459" s="980"/>
      <c r="D459" s="980"/>
      <c r="E459" s="70">
        <v>1.8</v>
      </c>
      <c r="F459" s="70">
        <v>168.5</v>
      </c>
      <c r="G459" s="71">
        <v>343.40999999999997</v>
      </c>
      <c r="H459" s="495"/>
    </row>
    <row r="460" spans="1:13" s="4" customFormat="1" ht="15" x14ac:dyDescent="0.25">
      <c r="B460" s="1141" t="s">
        <v>672</v>
      </c>
      <c r="C460" s="1141"/>
      <c r="D460" s="1141"/>
      <c r="E460" s="1141"/>
      <c r="F460" s="1141"/>
      <c r="G460" s="1141"/>
    </row>
    <row r="461" spans="1:13" s="4" customFormat="1" ht="15" x14ac:dyDescent="0.25">
      <c r="B461" s="1138" t="s">
        <v>311</v>
      </c>
      <c r="C461" s="1139"/>
      <c r="D461" s="1139"/>
      <c r="E461" s="327">
        <v>0</v>
      </c>
      <c r="F461" s="327">
        <v>0</v>
      </c>
      <c r="G461" s="328">
        <v>3.77</v>
      </c>
    </row>
    <row r="462" spans="1:13" s="4" customFormat="1" ht="15" customHeight="1" x14ac:dyDescent="0.25">
      <c r="B462" s="768" t="s">
        <v>934</v>
      </c>
      <c r="C462" s="768"/>
      <c r="D462" s="768"/>
      <c r="E462" s="768"/>
      <c r="F462" s="768"/>
      <c r="G462" s="768"/>
    </row>
    <row r="463" spans="1:13" s="4" customFormat="1" ht="15" customHeight="1" x14ac:dyDescent="0.25">
      <c r="B463" s="769"/>
      <c r="C463" s="769"/>
      <c r="D463" s="769"/>
      <c r="E463" s="769"/>
      <c r="F463" s="769"/>
      <c r="G463" s="769"/>
    </row>
    <row r="464" spans="1:13" s="4" customFormat="1" ht="15" customHeight="1" x14ac:dyDescent="0.25">
      <c r="B464" s="769"/>
      <c r="C464" s="769"/>
      <c r="D464" s="769"/>
      <c r="E464" s="769"/>
      <c r="F464" s="769"/>
      <c r="G464" s="769"/>
    </row>
    <row r="465" spans="1:13" s="4" customFormat="1" ht="15" x14ac:dyDescent="0.25">
      <c r="B465" s="770"/>
      <c r="C465" s="770"/>
      <c r="D465" s="770"/>
      <c r="E465" s="770"/>
      <c r="F465" s="770"/>
      <c r="G465" s="770"/>
    </row>
    <row r="466" spans="1:13" s="4" customFormat="1" ht="15" x14ac:dyDescent="0.25"/>
    <row r="467" spans="1:13" s="4" customFormat="1" ht="15" x14ac:dyDescent="0.25"/>
    <row r="468" spans="1:13" s="4" customFormat="1" ht="15" x14ac:dyDescent="0.25">
      <c r="A468" s="7"/>
      <c r="B468" s="7" t="s">
        <v>59</v>
      </c>
      <c r="C468" s="7"/>
      <c r="D468" s="7"/>
      <c r="E468" s="7"/>
      <c r="F468" s="7"/>
      <c r="G468" s="7"/>
      <c r="H468" s="7"/>
      <c r="I468" s="7"/>
      <c r="J468" s="7"/>
      <c r="K468" s="7"/>
      <c r="L468" s="7"/>
      <c r="M468" s="7"/>
    </row>
    <row r="469" spans="1:13" s="4" customFormat="1" ht="15" x14ac:dyDescent="0.25"/>
    <row r="470" spans="1:13" s="4" customFormat="1" ht="15.75" customHeight="1" x14ac:dyDescent="0.25">
      <c r="B470" s="1092" t="s">
        <v>1105</v>
      </c>
      <c r="C470" s="1092"/>
      <c r="D470" s="1084"/>
      <c r="E470" s="1096">
        <v>2021</v>
      </c>
      <c r="F470" s="1096">
        <v>2022</v>
      </c>
      <c r="G470" s="1088">
        <v>2023</v>
      </c>
    </row>
    <row r="471" spans="1:13" s="4" customFormat="1" ht="15.5" thickBot="1" x14ac:dyDescent="0.3">
      <c r="B471" s="1093"/>
      <c r="C471" s="1093"/>
      <c r="D471" s="1086"/>
      <c r="E471" s="1097"/>
      <c r="F471" s="1097"/>
      <c r="G471" s="1103"/>
    </row>
    <row r="472" spans="1:13" s="4" customFormat="1" ht="15.5" thickTop="1" x14ac:dyDescent="0.25">
      <c r="B472" s="746" t="s">
        <v>156</v>
      </c>
      <c r="C472" s="746"/>
      <c r="D472" s="747"/>
      <c r="E472" s="165">
        <v>328.3</v>
      </c>
      <c r="F472" s="165">
        <v>235.8</v>
      </c>
      <c r="G472" s="258">
        <v>2082.4200000000005</v>
      </c>
    </row>
    <row r="473" spans="1:13" s="4" customFormat="1" ht="15" x14ac:dyDescent="0.25">
      <c r="B473" s="831" t="s">
        <v>321</v>
      </c>
      <c r="C473" s="831"/>
      <c r="D473" s="832"/>
      <c r="E473" s="313">
        <v>0</v>
      </c>
      <c r="F473" s="313">
        <v>0</v>
      </c>
      <c r="G473" s="314">
        <v>213.32</v>
      </c>
    </row>
    <row r="474" spans="1:13" s="4" customFormat="1" ht="15" x14ac:dyDescent="0.25">
      <c r="B474" s="768" t="s">
        <v>935</v>
      </c>
      <c r="C474" s="768"/>
      <c r="D474" s="768"/>
      <c r="E474" s="768"/>
      <c r="F474" s="768"/>
      <c r="G474" s="768"/>
    </row>
    <row r="475" spans="1:13" s="4" customFormat="1" ht="15" x14ac:dyDescent="0.25">
      <c r="B475" s="770"/>
      <c r="C475" s="770"/>
      <c r="D475" s="770"/>
      <c r="E475" s="770"/>
      <c r="F475" s="770"/>
      <c r="G475" s="770"/>
    </row>
    <row r="476" spans="1:13" s="4" customFormat="1" ht="15" x14ac:dyDescent="0.25"/>
    <row r="477" spans="1:13" s="4" customFormat="1" ht="15" x14ac:dyDescent="0.25"/>
    <row r="478" spans="1:13" s="4" customFormat="1" ht="15" customHeight="1" x14ac:dyDescent="0.25">
      <c r="A478" s="7"/>
      <c r="B478" s="834" t="s">
        <v>74</v>
      </c>
      <c r="C478" s="834"/>
      <c r="D478" s="834"/>
      <c r="E478" s="834"/>
      <c r="F478" s="834"/>
      <c r="G478" s="834"/>
      <c r="H478" s="834"/>
      <c r="I478" s="834"/>
      <c r="J478" s="834"/>
      <c r="K478" s="834"/>
      <c r="L478" s="834"/>
      <c r="M478" s="834"/>
    </row>
    <row r="479" spans="1:13" s="4" customFormat="1" ht="15" hidden="1" x14ac:dyDescent="0.25">
      <c r="A479" s="7"/>
      <c r="B479" s="834"/>
      <c r="C479" s="834"/>
      <c r="D479" s="834"/>
      <c r="E479" s="834"/>
      <c r="F479" s="834"/>
      <c r="G479" s="834"/>
      <c r="H479" s="834"/>
      <c r="I479" s="834"/>
      <c r="J479" s="834"/>
      <c r="K479" s="834"/>
      <c r="L479" s="834"/>
      <c r="M479" s="834"/>
    </row>
    <row r="480" spans="1:13" s="4" customFormat="1" ht="15" x14ac:dyDescent="0.25"/>
    <row r="481" spans="1:13" s="4" customFormat="1" ht="15.75" customHeight="1" thickBot="1" x14ac:dyDescent="0.3">
      <c r="B481" s="1093" t="s">
        <v>805</v>
      </c>
      <c r="C481" s="1093"/>
      <c r="D481" s="1093"/>
      <c r="E481" s="1093"/>
      <c r="F481" s="1093"/>
      <c r="G481" s="1093"/>
      <c r="H481" s="1093"/>
      <c r="I481" s="1093"/>
      <c r="J481" s="1086"/>
      <c r="K481" s="299">
        <v>2021</v>
      </c>
      <c r="L481" s="299">
        <v>2022</v>
      </c>
      <c r="M481" s="300">
        <v>2023</v>
      </c>
    </row>
    <row r="482" spans="1:13" s="4" customFormat="1" ht="15.75" customHeight="1" thickTop="1" x14ac:dyDescent="0.25">
      <c r="B482" s="871" t="s">
        <v>358</v>
      </c>
      <c r="C482" s="871"/>
      <c r="D482" s="871"/>
      <c r="E482" s="871"/>
      <c r="F482" s="871"/>
      <c r="G482" s="871"/>
      <c r="H482" s="871"/>
      <c r="I482" s="871"/>
      <c r="J482" s="872"/>
      <c r="K482" s="165">
        <v>330.1</v>
      </c>
      <c r="L482" s="165">
        <v>404.2</v>
      </c>
      <c r="M482" s="258">
        <v>2425.8300000000004</v>
      </c>
    </row>
    <row r="483" spans="1:13" s="4" customFormat="1" ht="15" customHeight="1" x14ac:dyDescent="0.25">
      <c r="B483" s="771" t="s">
        <v>352</v>
      </c>
      <c r="C483" s="771"/>
      <c r="D483" s="771"/>
      <c r="E483" s="771"/>
      <c r="F483" s="771"/>
      <c r="G483" s="771"/>
      <c r="H483" s="771"/>
      <c r="I483" s="771"/>
      <c r="J483" s="772"/>
      <c r="K483" s="86">
        <v>0.92</v>
      </c>
      <c r="L483" s="86">
        <v>0.93</v>
      </c>
      <c r="M483" s="87">
        <v>0.86</v>
      </c>
    </row>
    <row r="484" spans="1:13" s="4" customFormat="1" ht="15" customHeight="1" x14ac:dyDescent="0.25">
      <c r="B484" s="771" t="s">
        <v>357</v>
      </c>
      <c r="C484" s="771"/>
      <c r="D484" s="771"/>
      <c r="E484" s="771"/>
      <c r="F484" s="771"/>
      <c r="G484" s="771"/>
      <c r="H484" s="771"/>
      <c r="I484" s="771"/>
      <c r="J484" s="772"/>
      <c r="K484" s="69">
        <v>0</v>
      </c>
      <c r="L484" s="69">
        <v>0</v>
      </c>
      <c r="M484" s="306">
        <v>217.09</v>
      </c>
    </row>
    <row r="485" spans="1:13" s="4" customFormat="1" ht="15" customHeight="1" x14ac:dyDescent="0.25">
      <c r="B485" s="771" t="s">
        <v>353</v>
      </c>
      <c r="C485" s="771"/>
      <c r="D485" s="771"/>
      <c r="E485" s="771"/>
      <c r="F485" s="771"/>
      <c r="G485" s="771"/>
      <c r="H485" s="771"/>
      <c r="I485" s="771"/>
      <c r="J485" s="772"/>
      <c r="K485" s="86">
        <v>0</v>
      </c>
      <c r="L485" s="86">
        <v>2.5361844723454714E-4</v>
      </c>
      <c r="M485" s="87">
        <f>M484/M482</f>
        <v>8.9491019568560023E-2</v>
      </c>
    </row>
    <row r="486" spans="1:13" s="4" customFormat="1" ht="15" customHeight="1" x14ac:dyDescent="0.25">
      <c r="B486" s="771" t="s">
        <v>354</v>
      </c>
      <c r="C486" s="771"/>
      <c r="D486" s="771"/>
      <c r="E486" s="771"/>
      <c r="F486" s="771"/>
      <c r="G486" s="771"/>
      <c r="H486" s="771"/>
      <c r="I486" s="771"/>
      <c r="J486" s="772"/>
      <c r="K486" s="339">
        <v>328.3</v>
      </c>
      <c r="L486" s="339">
        <v>235.8</v>
      </c>
      <c r="M486" s="340">
        <v>2082.4200000000005</v>
      </c>
    </row>
    <row r="487" spans="1:13" s="4" customFormat="1" ht="15" customHeight="1" x14ac:dyDescent="0.25">
      <c r="B487" s="771" t="s">
        <v>356</v>
      </c>
      <c r="C487" s="771"/>
      <c r="D487" s="771"/>
      <c r="E487" s="771"/>
      <c r="F487" s="771"/>
      <c r="G487" s="771"/>
      <c r="H487" s="771"/>
      <c r="I487" s="771"/>
      <c r="J487" s="772"/>
      <c r="K487" s="646">
        <v>0</v>
      </c>
      <c r="L487" s="646">
        <v>0</v>
      </c>
      <c r="M487" s="647">
        <v>213.32</v>
      </c>
    </row>
    <row r="488" spans="1:13" s="4" customFormat="1" ht="15" customHeight="1" x14ac:dyDescent="0.25">
      <c r="B488" s="863" t="s">
        <v>355</v>
      </c>
      <c r="C488" s="863"/>
      <c r="D488" s="863"/>
      <c r="E488" s="863"/>
      <c r="F488" s="863"/>
      <c r="G488" s="863"/>
      <c r="H488" s="863"/>
      <c r="I488" s="863"/>
      <c r="J488" s="864"/>
      <c r="K488" s="644">
        <v>0</v>
      </c>
      <c r="L488" s="644">
        <v>3.471524364619685E-4</v>
      </c>
      <c r="M488" s="645">
        <f>M487/M486</f>
        <v>0.10243850904236414</v>
      </c>
    </row>
    <row r="489" spans="1:13" s="4" customFormat="1" ht="15" x14ac:dyDescent="0.25">
      <c r="B489" s="835" t="s">
        <v>806</v>
      </c>
      <c r="C489" s="835"/>
      <c r="D489" s="835"/>
      <c r="E489" s="835"/>
      <c r="F489" s="835"/>
      <c r="G489" s="835"/>
      <c r="H489" s="835"/>
      <c r="I489" s="835"/>
      <c r="J489" s="835"/>
      <c r="K489" s="835"/>
      <c r="L489" s="835"/>
      <c r="M489" s="835"/>
    </row>
    <row r="490" spans="1:13" s="4" customFormat="1" ht="15" x14ac:dyDescent="0.25"/>
    <row r="491" spans="1:13" s="4" customFormat="1" ht="15" x14ac:dyDescent="0.25"/>
    <row r="492" spans="1:13" s="4" customFormat="1" ht="15" x14ac:dyDescent="0.25">
      <c r="A492" s="7"/>
      <c r="B492" s="7" t="s">
        <v>60</v>
      </c>
      <c r="C492" s="7"/>
      <c r="D492" s="7"/>
      <c r="E492" s="7"/>
      <c r="F492" s="7"/>
      <c r="G492" s="7"/>
      <c r="H492" s="7"/>
      <c r="I492" s="7"/>
      <c r="J492" s="7"/>
      <c r="K492" s="7"/>
      <c r="L492" s="7"/>
      <c r="M492" s="7"/>
    </row>
    <row r="493" spans="1:13" s="4" customFormat="1" ht="15" customHeight="1" x14ac:dyDescent="0.25">
      <c r="A493" s="7"/>
      <c r="B493" s="834" t="s">
        <v>73</v>
      </c>
      <c r="C493" s="834"/>
      <c r="D493" s="834"/>
      <c r="E493" s="834"/>
      <c r="F493" s="834"/>
      <c r="G493" s="834"/>
      <c r="H493" s="834"/>
      <c r="I493" s="834"/>
      <c r="J493" s="834"/>
      <c r="K493" s="834"/>
      <c r="L493" s="834"/>
      <c r="M493" s="834"/>
    </row>
    <row r="494" spans="1:13" s="4" customFormat="1" ht="15" x14ac:dyDescent="0.25">
      <c r="A494" s="7"/>
      <c r="B494" s="834"/>
      <c r="C494" s="834"/>
      <c r="D494" s="834"/>
      <c r="E494" s="834"/>
      <c r="F494" s="834"/>
      <c r="G494" s="834"/>
      <c r="H494" s="834"/>
      <c r="I494" s="834"/>
      <c r="J494" s="834"/>
      <c r="K494" s="834"/>
      <c r="L494" s="834"/>
      <c r="M494" s="834"/>
    </row>
    <row r="495" spans="1:13" s="4" customFormat="1" ht="15" x14ac:dyDescent="0.25"/>
    <row r="496" spans="1:13" s="4" customFormat="1" ht="15" customHeight="1" x14ac:dyDescent="0.25">
      <c r="B496" s="1092" t="s">
        <v>556</v>
      </c>
      <c r="C496" s="1092"/>
      <c r="D496" s="1092"/>
      <c r="E496" s="1094">
        <v>2021</v>
      </c>
      <c r="F496" s="1096">
        <v>2022</v>
      </c>
      <c r="G496" s="1088">
        <v>2023</v>
      </c>
    </row>
    <row r="497" spans="1:13" s="4" customFormat="1" ht="15.5" thickBot="1" x14ac:dyDescent="0.3">
      <c r="B497" s="1093"/>
      <c r="C497" s="1093"/>
      <c r="D497" s="1093"/>
      <c r="E497" s="1095"/>
      <c r="F497" s="1097"/>
      <c r="G497" s="1103"/>
    </row>
    <row r="498" spans="1:13" s="4" customFormat="1" ht="15.5" thickTop="1" x14ac:dyDescent="0.25">
      <c r="B498" s="758" t="s">
        <v>808</v>
      </c>
      <c r="C498" s="758"/>
      <c r="D498" s="759"/>
      <c r="E498" s="165">
        <v>0</v>
      </c>
      <c r="F498" s="165">
        <v>0</v>
      </c>
      <c r="G498" s="258">
        <v>0</v>
      </c>
      <c r="H498" s="495"/>
    </row>
    <row r="499" spans="1:13" s="4" customFormat="1" ht="15" x14ac:dyDescent="0.25">
      <c r="B499" s="758" t="s">
        <v>323</v>
      </c>
      <c r="C499" s="758"/>
      <c r="D499" s="759"/>
      <c r="E499" s="339">
        <v>3314</v>
      </c>
      <c r="F499" s="339">
        <v>5251.9</v>
      </c>
      <c r="G499" s="340">
        <v>8983.2999999999993</v>
      </c>
      <c r="H499" s="495"/>
    </row>
    <row r="500" spans="1:13" s="4" customFormat="1" ht="15" x14ac:dyDescent="0.25">
      <c r="B500" s="758" t="s">
        <v>807</v>
      </c>
      <c r="C500" s="758"/>
      <c r="D500" s="759"/>
      <c r="E500" s="67">
        <v>236.5</v>
      </c>
      <c r="F500" s="67">
        <v>1808.7</v>
      </c>
      <c r="G500" s="68">
        <v>7775.99</v>
      </c>
      <c r="H500" s="495"/>
    </row>
    <row r="501" spans="1:13" s="4" customFormat="1" ht="15" x14ac:dyDescent="0.25">
      <c r="B501" s="758" t="s">
        <v>324</v>
      </c>
      <c r="C501" s="758"/>
      <c r="D501" s="759"/>
      <c r="E501" s="67">
        <v>1.6</v>
      </c>
      <c r="F501" s="67">
        <v>14</v>
      </c>
      <c r="G501" s="68">
        <v>242.9</v>
      </c>
      <c r="H501" s="495"/>
    </row>
    <row r="502" spans="1:13" s="4" customFormat="1" ht="15" x14ac:dyDescent="0.25">
      <c r="B502" s="758" t="s">
        <v>701</v>
      </c>
      <c r="C502" s="758"/>
      <c r="D502" s="759"/>
      <c r="E502" s="67">
        <v>1.4</v>
      </c>
      <c r="F502" s="67">
        <v>10.1</v>
      </c>
      <c r="G502" s="68">
        <v>3.18</v>
      </c>
      <c r="H502" s="495"/>
    </row>
    <row r="503" spans="1:13" s="4" customFormat="1" ht="15" x14ac:dyDescent="0.25">
      <c r="B503" s="758" t="s">
        <v>325</v>
      </c>
      <c r="C503" s="758"/>
      <c r="D503" s="759"/>
      <c r="E503" s="574">
        <v>144.9</v>
      </c>
      <c r="F503" s="574">
        <v>459.8</v>
      </c>
      <c r="G503" s="575">
        <v>1381.8</v>
      </c>
      <c r="H503" s="495"/>
    </row>
    <row r="504" spans="1:13" s="4" customFormat="1" ht="15" x14ac:dyDescent="0.25">
      <c r="B504" s="768" t="s">
        <v>942</v>
      </c>
      <c r="C504" s="768"/>
      <c r="D504" s="768"/>
      <c r="E504" s="768"/>
      <c r="F504" s="768"/>
      <c r="G504" s="768"/>
    </row>
    <row r="505" spans="1:13" s="4" customFormat="1" ht="15" x14ac:dyDescent="0.25">
      <c r="B505" s="770"/>
      <c r="C505" s="770"/>
      <c r="D505" s="770"/>
      <c r="E505" s="770"/>
      <c r="F505" s="770"/>
      <c r="G505" s="770"/>
    </row>
    <row r="506" spans="1:13" s="4" customFormat="1" ht="15" x14ac:dyDescent="0.25"/>
    <row r="507" spans="1:13" s="4" customFormat="1" ht="15" x14ac:dyDescent="0.25"/>
    <row r="508" spans="1:13" s="4" customFormat="1" ht="15" x14ac:dyDescent="0.25">
      <c r="A508" s="7"/>
      <c r="B508" s="7" t="s">
        <v>61</v>
      </c>
      <c r="C508" s="7"/>
      <c r="D508" s="7"/>
      <c r="E508" s="7"/>
      <c r="F508" s="7"/>
      <c r="G508" s="7"/>
      <c r="H508" s="7"/>
      <c r="I508" s="7"/>
      <c r="J508" s="7"/>
      <c r="K508" s="7"/>
      <c r="L508" s="7"/>
      <c r="M508" s="7"/>
    </row>
    <row r="509" spans="1:13" s="4" customFormat="1" ht="15" x14ac:dyDescent="0.25"/>
    <row r="510" spans="1:13" s="4" customFormat="1" ht="15" customHeight="1" x14ac:dyDescent="0.25">
      <c r="B510" s="1092" t="s">
        <v>1032</v>
      </c>
      <c r="C510" s="1092"/>
      <c r="D510" s="1092"/>
      <c r="E510" s="1096">
        <v>2021</v>
      </c>
      <c r="F510" s="1096">
        <v>2022</v>
      </c>
      <c r="G510" s="1088">
        <v>2023</v>
      </c>
    </row>
    <row r="511" spans="1:13" s="4" customFormat="1" ht="15.5" thickBot="1" x14ac:dyDescent="0.3">
      <c r="B511" s="1093"/>
      <c r="C511" s="1093"/>
      <c r="D511" s="1093"/>
      <c r="E511" s="1097"/>
      <c r="F511" s="1097"/>
      <c r="G511" s="1103"/>
    </row>
    <row r="512" spans="1:13" s="4" customFormat="1" ht="15.5" thickTop="1" x14ac:dyDescent="0.25">
      <c r="B512" s="1120" t="s">
        <v>328</v>
      </c>
      <c r="C512" s="1120"/>
      <c r="D512" s="1120"/>
      <c r="E512" s="1120"/>
      <c r="F512" s="1120"/>
      <c r="G512" s="1120"/>
    </row>
    <row r="513" spans="2:9" s="4" customFormat="1" ht="15" x14ac:dyDescent="0.25">
      <c r="B513" s="758" t="s">
        <v>326</v>
      </c>
      <c r="C513" s="758"/>
      <c r="D513" s="759"/>
      <c r="E513" s="63">
        <v>0</v>
      </c>
      <c r="F513" s="63">
        <v>0</v>
      </c>
      <c r="G513" s="64">
        <v>11.12</v>
      </c>
      <c r="I513" s="495"/>
    </row>
    <row r="514" spans="2:9" s="4" customFormat="1" ht="15" x14ac:dyDescent="0.25">
      <c r="B514" s="758" t="s">
        <v>327</v>
      </c>
      <c r="C514" s="758"/>
      <c r="D514" s="759"/>
      <c r="E514" s="67">
        <v>0</v>
      </c>
      <c r="F514" s="67">
        <v>0</v>
      </c>
      <c r="G514" s="68">
        <v>0</v>
      </c>
      <c r="I514" s="495"/>
    </row>
    <row r="515" spans="2:9" s="4" customFormat="1" ht="15" x14ac:dyDescent="0.25">
      <c r="B515" s="758" t="s">
        <v>459</v>
      </c>
      <c r="C515" s="758"/>
      <c r="D515" s="759"/>
      <c r="E515" s="67">
        <v>94.4</v>
      </c>
      <c r="F515" s="67">
        <v>269.69</v>
      </c>
      <c r="G515" s="68">
        <v>439.7</v>
      </c>
      <c r="I515" s="495"/>
    </row>
    <row r="516" spans="2:9" s="4" customFormat="1" ht="15" x14ac:dyDescent="0.25">
      <c r="B516" s="758" t="s">
        <v>329</v>
      </c>
      <c r="C516" s="758"/>
      <c r="D516" s="759"/>
      <c r="E516" s="67">
        <v>40.5</v>
      </c>
      <c r="F516" s="67">
        <v>62.79</v>
      </c>
      <c r="G516" s="68">
        <v>79.760000000000005</v>
      </c>
      <c r="I516" s="495"/>
    </row>
    <row r="517" spans="2:9" s="4" customFormat="1" ht="15" x14ac:dyDescent="0.25">
      <c r="B517" s="758" t="s">
        <v>1030</v>
      </c>
      <c r="C517" s="758"/>
      <c r="D517" s="759"/>
      <c r="E517" s="67">
        <v>3.8</v>
      </c>
      <c r="F517" s="67">
        <v>6.67</v>
      </c>
      <c r="G517" s="68">
        <v>30.59</v>
      </c>
      <c r="I517" s="495"/>
    </row>
    <row r="518" spans="2:9" s="4" customFormat="1" ht="15" x14ac:dyDescent="0.25">
      <c r="B518" s="788" t="s">
        <v>156</v>
      </c>
      <c r="C518" s="788"/>
      <c r="D518" s="789"/>
      <c r="E518" s="613">
        <v>138.70000000000002</v>
      </c>
      <c r="F518" s="613">
        <v>339.15000000000003</v>
      </c>
      <c r="G518" s="622">
        <v>561.20000000000005</v>
      </c>
      <c r="I518" s="495"/>
    </row>
    <row r="519" spans="2:9" s="4" customFormat="1" ht="15" customHeight="1" x14ac:dyDescent="0.25">
      <c r="B519" s="1121" t="s">
        <v>333</v>
      </c>
      <c r="C519" s="1121"/>
      <c r="D519" s="1121"/>
      <c r="E519" s="1121"/>
      <c r="F519" s="1121"/>
      <c r="G519" s="1121"/>
    </row>
    <row r="520" spans="2:9" s="4" customFormat="1" ht="15" x14ac:dyDescent="0.25">
      <c r="B520" s="758" t="s">
        <v>326</v>
      </c>
      <c r="C520" s="758"/>
      <c r="D520" s="759"/>
      <c r="E520" s="63">
        <v>0</v>
      </c>
      <c r="F520" s="63">
        <v>0</v>
      </c>
      <c r="G520" s="64">
        <v>124.82</v>
      </c>
      <c r="I520" s="495"/>
    </row>
    <row r="521" spans="2:9" s="4" customFormat="1" ht="15" x14ac:dyDescent="0.25">
      <c r="B521" s="758" t="s">
        <v>335</v>
      </c>
      <c r="C521" s="758"/>
      <c r="D521" s="759"/>
      <c r="E521" s="67">
        <v>157.81799999999998</v>
      </c>
      <c r="F521" s="67">
        <v>181.74</v>
      </c>
      <c r="G521" s="68">
        <v>390.95</v>
      </c>
      <c r="I521" s="495"/>
    </row>
    <row r="522" spans="2:9" s="4" customFormat="1" ht="15" x14ac:dyDescent="0.25">
      <c r="B522" s="758" t="s">
        <v>329</v>
      </c>
      <c r="C522" s="758"/>
      <c r="D522" s="759"/>
      <c r="E522" s="67">
        <v>40.4</v>
      </c>
      <c r="F522" s="67">
        <v>0</v>
      </c>
      <c r="G522" s="68">
        <v>0</v>
      </c>
      <c r="I522" s="495"/>
    </row>
    <row r="523" spans="2:9" s="4" customFormat="1" ht="15" x14ac:dyDescent="0.25">
      <c r="B523" s="758" t="s">
        <v>330</v>
      </c>
      <c r="C523" s="758"/>
      <c r="D523" s="759"/>
      <c r="E523" s="67">
        <v>3.7730000000000001</v>
      </c>
      <c r="F523" s="67">
        <v>12.5</v>
      </c>
      <c r="G523" s="68">
        <v>88.79</v>
      </c>
      <c r="I523" s="495"/>
    </row>
    <row r="524" spans="2:9" s="4" customFormat="1" ht="15" x14ac:dyDescent="0.25">
      <c r="B524" s="758" t="s">
        <v>336</v>
      </c>
      <c r="C524" s="758"/>
      <c r="D524" s="759"/>
      <c r="E524" s="67">
        <v>695.72700000000009</v>
      </c>
      <c r="F524" s="67">
        <v>708.7</v>
      </c>
      <c r="G524" s="68">
        <v>1575.76</v>
      </c>
      <c r="I524" s="495"/>
    </row>
    <row r="525" spans="2:9" s="4" customFormat="1" ht="15" x14ac:dyDescent="0.25">
      <c r="B525" s="758" t="s">
        <v>1030</v>
      </c>
      <c r="C525" s="758"/>
      <c r="D525" s="759"/>
      <c r="E525" s="67">
        <v>2156.5</v>
      </c>
      <c r="F525" s="67">
        <v>1012.16</v>
      </c>
      <c r="G525" s="68">
        <v>4744.5</v>
      </c>
      <c r="I525" s="495"/>
    </row>
    <row r="526" spans="2:9" s="4" customFormat="1" ht="15" x14ac:dyDescent="0.25">
      <c r="B526" s="764" t="s">
        <v>156</v>
      </c>
      <c r="C526" s="764"/>
      <c r="D526" s="765"/>
      <c r="E526" s="613">
        <v>3054.2179999999998</v>
      </c>
      <c r="F526" s="613">
        <v>1915.1</v>
      </c>
      <c r="G526" s="622">
        <v>6924.8</v>
      </c>
      <c r="I526" s="495"/>
    </row>
    <row r="527" spans="2:9" s="4" customFormat="1" ht="15" x14ac:dyDescent="0.25">
      <c r="B527" s="768" t="s">
        <v>1033</v>
      </c>
      <c r="C527" s="768"/>
      <c r="D527" s="768"/>
      <c r="E527" s="768"/>
      <c r="F527" s="768"/>
      <c r="G527" s="768"/>
      <c r="H527" s="179"/>
    </row>
    <row r="528" spans="2:9" s="4" customFormat="1" ht="15" x14ac:dyDescent="0.25">
      <c r="B528" s="769"/>
      <c r="C528" s="769"/>
      <c r="D528" s="769"/>
      <c r="E528" s="769"/>
      <c r="F528" s="769"/>
      <c r="G528" s="769"/>
      <c r="H528" s="179"/>
    </row>
    <row r="529" spans="1:13" s="4" customFormat="1" ht="15" x14ac:dyDescent="0.25">
      <c r="B529" s="769"/>
      <c r="C529" s="769"/>
      <c r="D529" s="769"/>
      <c r="E529" s="769"/>
      <c r="F529" s="769"/>
      <c r="G529" s="769"/>
      <c r="H529" s="179"/>
    </row>
    <row r="530" spans="1:13" s="4" customFormat="1" ht="15" x14ac:dyDescent="0.25">
      <c r="B530" s="770"/>
      <c r="C530" s="770"/>
      <c r="D530" s="770"/>
      <c r="E530" s="770"/>
      <c r="F530" s="770"/>
      <c r="G530" s="770"/>
      <c r="H530" s="179"/>
    </row>
    <row r="531" spans="1:13" s="4" customFormat="1" ht="15" x14ac:dyDescent="0.25">
      <c r="B531" s="2"/>
      <c r="C531" s="2"/>
      <c r="D531" s="2"/>
      <c r="E531" s="2"/>
      <c r="F531" s="179"/>
      <c r="G531" s="179"/>
      <c r="H531" s="179"/>
    </row>
    <row r="532" spans="1:13" s="4" customFormat="1" ht="15" x14ac:dyDescent="0.25"/>
    <row r="533" spans="1:13" s="4" customFormat="1" ht="15" x14ac:dyDescent="0.25">
      <c r="A533" s="7"/>
      <c r="B533" s="7" t="s">
        <v>62</v>
      </c>
      <c r="C533" s="7"/>
      <c r="D533" s="7"/>
      <c r="E533" s="7"/>
      <c r="F533" s="7"/>
      <c r="G533" s="7"/>
      <c r="H533" s="7"/>
      <c r="I533" s="7"/>
      <c r="J533" s="7"/>
      <c r="K533" s="7"/>
      <c r="L533" s="7"/>
      <c r="M533" s="7"/>
    </row>
    <row r="534" spans="1:13" s="4" customFormat="1" ht="15" x14ac:dyDescent="0.25"/>
    <row r="535" spans="1:13" s="4" customFormat="1" ht="15" customHeight="1" x14ac:dyDescent="0.25">
      <c r="B535" s="1092" t="s">
        <v>1094</v>
      </c>
      <c r="C535" s="1092"/>
      <c r="D535" s="1084"/>
      <c r="E535" s="1096">
        <v>2021</v>
      </c>
      <c r="F535" s="1096">
        <v>2022</v>
      </c>
      <c r="G535" s="1088">
        <v>2023</v>
      </c>
    </row>
    <row r="536" spans="1:13" s="4" customFormat="1" ht="15" customHeight="1" x14ac:dyDescent="0.25">
      <c r="B536" s="1092"/>
      <c r="C536" s="1092"/>
      <c r="D536" s="1084"/>
      <c r="E536" s="1096"/>
      <c r="F536" s="1096"/>
      <c r="G536" s="1088"/>
    </row>
    <row r="537" spans="1:13" s="4" customFormat="1" ht="15.5" thickBot="1" x14ac:dyDescent="0.3">
      <c r="B537" s="1093"/>
      <c r="C537" s="1093"/>
      <c r="D537" s="1086"/>
      <c r="E537" s="1097"/>
      <c r="F537" s="1097"/>
      <c r="G537" s="1103"/>
    </row>
    <row r="538" spans="1:13" s="4" customFormat="1" ht="15.5" thickTop="1" x14ac:dyDescent="0.25">
      <c r="B538" s="1120" t="s">
        <v>328</v>
      </c>
      <c r="C538" s="1120"/>
      <c r="D538" s="1120"/>
      <c r="E538" s="1120"/>
      <c r="F538" s="1120"/>
      <c r="G538" s="1120"/>
    </row>
    <row r="539" spans="1:13" s="4" customFormat="1" ht="15" x14ac:dyDescent="0.25">
      <c r="B539" s="758" t="s">
        <v>338</v>
      </c>
      <c r="C539" s="758"/>
      <c r="D539" s="759"/>
      <c r="E539" s="63">
        <v>1.2</v>
      </c>
      <c r="F539" s="63">
        <v>98.97</v>
      </c>
      <c r="G539" s="64">
        <v>317.70999999999998</v>
      </c>
    </row>
    <row r="540" spans="1:13" s="4" customFormat="1" ht="15" x14ac:dyDescent="0.25">
      <c r="B540" s="758" t="s">
        <v>339</v>
      </c>
      <c r="C540" s="758"/>
      <c r="D540" s="759"/>
      <c r="E540" s="67">
        <v>4.3</v>
      </c>
      <c r="F540" s="67">
        <v>0.47</v>
      </c>
      <c r="G540" s="68">
        <v>12.8573</v>
      </c>
    </row>
    <row r="541" spans="1:13" s="4" customFormat="1" ht="15" x14ac:dyDescent="0.25">
      <c r="B541" s="758" t="s">
        <v>342</v>
      </c>
      <c r="C541" s="758"/>
      <c r="D541" s="759"/>
      <c r="E541" s="67">
        <v>0</v>
      </c>
      <c r="F541" s="67">
        <v>0.1</v>
      </c>
      <c r="G541" s="68">
        <v>0</v>
      </c>
    </row>
    <row r="542" spans="1:13" s="4" customFormat="1" ht="15" x14ac:dyDescent="0.25">
      <c r="B542" s="758" t="s">
        <v>340</v>
      </c>
      <c r="C542" s="758"/>
      <c r="D542" s="759"/>
      <c r="E542" s="67">
        <v>36.799999999999997</v>
      </c>
      <c r="F542" s="67">
        <v>19.899999999999999</v>
      </c>
      <c r="G542" s="68">
        <v>81.527000000000001</v>
      </c>
    </row>
    <row r="543" spans="1:13" s="4" customFormat="1" ht="15" x14ac:dyDescent="0.25">
      <c r="B543" s="788" t="s">
        <v>156</v>
      </c>
      <c r="C543" s="788"/>
      <c r="D543" s="789"/>
      <c r="E543" s="613">
        <v>42.3</v>
      </c>
      <c r="F543" s="613">
        <v>119.44</v>
      </c>
      <c r="G543" s="622">
        <v>412.09429999999998</v>
      </c>
    </row>
    <row r="544" spans="1:13" s="4" customFormat="1" ht="15" customHeight="1" x14ac:dyDescent="0.25">
      <c r="B544" s="1121" t="s">
        <v>333</v>
      </c>
      <c r="C544" s="1121"/>
      <c r="D544" s="1121"/>
      <c r="E544" s="1121"/>
      <c r="F544" s="1121"/>
      <c r="G544" s="1121"/>
    </row>
    <row r="545" spans="1:13" s="4" customFormat="1" ht="15" x14ac:dyDescent="0.25">
      <c r="B545" s="758" t="s">
        <v>338</v>
      </c>
      <c r="C545" s="758"/>
      <c r="D545" s="759"/>
      <c r="E545" s="63">
        <v>221.9</v>
      </c>
      <c r="F545" s="63">
        <v>46.524000000000001</v>
      </c>
      <c r="G545" s="64">
        <v>305.19</v>
      </c>
    </row>
    <row r="546" spans="1:13" s="4" customFormat="1" ht="15" x14ac:dyDescent="0.25">
      <c r="B546" s="758" t="s">
        <v>339</v>
      </c>
      <c r="C546" s="758"/>
      <c r="D546" s="759"/>
      <c r="E546" s="67">
        <v>680.1</v>
      </c>
      <c r="F546" s="67">
        <v>716.19399999999996</v>
      </c>
      <c r="G546" s="68">
        <v>3247.4</v>
      </c>
    </row>
    <row r="547" spans="1:13" s="4" customFormat="1" ht="15" x14ac:dyDescent="0.25">
      <c r="B547" s="758" t="s">
        <v>342</v>
      </c>
      <c r="C547" s="758"/>
      <c r="D547" s="759"/>
      <c r="E547" s="648">
        <v>6841</v>
      </c>
      <c r="F547" s="648">
        <v>527.52</v>
      </c>
      <c r="G547" s="649">
        <v>1317.32</v>
      </c>
    </row>
    <row r="548" spans="1:13" s="4" customFormat="1" ht="15" x14ac:dyDescent="0.25">
      <c r="B548" s="764" t="s">
        <v>156</v>
      </c>
      <c r="C548" s="764"/>
      <c r="D548" s="765"/>
      <c r="E548" s="613">
        <v>7743</v>
      </c>
      <c r="F548" s="613">
        <v>1290.2379999999998</v>
      </c>
      <c r="G548" s="622">
        <v>4869.8999999999996</v>
      </c>
    </row>
    <row r="549" spans="1:13" s="4" customFormat="1" ht="15" x14ac:dyDescent="0.25">
      <c r="B549" s="768" t="s">
        <v>944</v>
      </c>
      <c r="C549" s="768"/>
      <c r="D549" s="768"/>
      <c r="E549" s="768"/>
      <c r="F549" s="768"/>
      <c r="G549" s="768"/>
    </row>
    <row r="550" spans="1:13" s="4" customFormat="1" ht="15" x14ac:dyDescent="0.25">
      <c r="B550" s="769"/>
      <c r="C550" s="769"/>
      <c r="D550" s="769"/>
      <c r="E550" s="769"/>
      <c r="F550" s="769"/>
      <c r="G550" s="769"/>
    </row>
    <row r="551" spans="1:13" s="4" customFormat="1" ht="15" x14ac:dyDescent="0.25">
      <c r="B551" s="770"/>
      <c r="C551" s="770"/>
      <c r="D551" s="770"/>
      <c r="E551" s="770"/>
      <c r="F551" s="770"/>
      <c r="G551" s="770"/>
    </row>
    <row r="552" spans="1:13" s="4" customFormat="1" ht="15" x14ac:dyDescent="0.25"/>
    <row r="553" spans="1:13" s="4" customFormat="1" ht="15" x14ac:dyDescent="0.25"/>
    <row r="554" spans="1:13" s="4" customFormat="1" ht="15" x14ac:dyDescent="0.25">
      <c r="A554" s="7"/>
      <c r="B554" s="7" t="s">
        <v>63</v>
      </c>
      <c r="C554" s="7"/>
      <c r="D554" s="7"/>
      <c r="E554" s="7"/>
      <c r="F554" s="7"/>
      <c r="G554" s="7"/>
      <c r="H554" s="7"/>
      <c r="I554" s="7"/>
      <c r="J554" s="7"/>
      <c r="K554" s="7"/>
      <c r="L554" s="7"/>
      <c r="M554" s="7"/>
    </row>
    <row r="555" spans="1:13" s="4" customFormat="1" ht="15" x14ac:dyDescent="0.25"/>
    <row r="556" spans="1:13" s="4" customFormat="1" ht="15" customHeight="1" x14ac:dyDescent="0.25">
      <c r="B556" s="1092" t="s">
        <v>1095</v>
      </c>
      <c r="C556" s="1092"/>
      <c r="D556" s="1084"/>
      <c r="E556" s="1096">
        <v>2021</v>
      </c>
      <c r="F556" s="1096">
        <v>2022</v>
      </c>
      <c r="G556" s="1088">
        <v>2023</v>
      </c>
    </row>
    <row r="557" spans="1:13" s="4" customFormat="1" ht="15" customHeight="1" x14ac:dyDescent="0.25">
      <c r="B557" s="1092"/>
      <c r="C557" s="1092"/>
      <c r="D557" s="1084"/>
      <c r="E557" s="1096"/>
      <c r="F557" s="1096"/>
      <c r="G557" s="1088"/>
    </row>
    <row r="558" spans="1:13" s="4" customFormat="1" ht="15.5" thickBot="1" x14ac:dyDescent="0.3">
      <c r="B558" s="1093"/>
      <c r="C558" s="1093"/>
      <c r="D558" s="1086"/>
      <c r="E558" s="1097"/>
      <c r="F558" s="1097"/>
      <c r="G558" s="1103"/>
    </row>
    <row r="559" spans="1:13" s="4" customFormat="1" ht="15.5" thickTop="1" x14ac:dyDescent="0.25">
      <c r="B559" s="1120" t="s">
        <v>328</v>
      </c>
      <c r="C559" s="1120"/>
      <c r="D559" s="1120"/>
      <c r="E559" s="1120"/>
      <c r="F559" s="1120"/>
      <c r="G559" s="1120"/>
    </row>
    <row r="560" spans="1:13" s="4" customFormat="1" ht="15" x14ac:dyDescent="0.25">
      <c r="B560" s="758" t="s">
        <v>345</v>
      </c>
      <c r="C560" s="758"/>
      <c r="D560" s="759"/>
      <c r="E560" s="63">
        <v>90</v>
      </c>
      <c r="F560" s="63">
        <v>157.239</v>
      </c>
      <c r="G560" s="64">
        <v>213.05</v>
      </c>
      <c r="H560" s="495"/>
    </row>
    <row r="561" spans="1:13" s="4" customFormat="1" ht="15" x14ac:dyDescent="0.25">
      <c r="B561" s="758" t="s">
        <v>346</v>
      </c>
      <c r="C561" s="758"/>
      <c r="D561" s="759"/>
      <c r="E561" s="67">
        <v>0</v>
      </c>
      <c r="F561" s="67">
        <v>18.97</v>
      </c>
      <c r="G561" s="68">
        <v>12.17</v>
      </c>
      <c r="H561" s="495"/>
    </row>
    <row r="562" spans="1:13" s="4" customFormat="1" ht="15" x14ac:dyDescent="0.25">
      <c r="B562" s="758" t="s">
        <v>347</v>
      </c>
      <c r="C562" s="758"/>
      <c r="D562" s="759"/>
      <c r="E562" s="67">
        <v>0</v>
      </c>
      <c r="F562" s="67">
        <v>0</v>
      </c>
      <c r="G562" s="68">
        <v>62.81</v>
      </c>
      <c r="H562" s="495"/>
    </row>
    <row r="563" spans="1:13" s="4" customFormat="1" ht="15" x14ac:dyDescent="0.25">
      <c r="B563" s="758" t="s">
        <v>331</v>
      </c>
      <c r="C563" s="758"/>
      <c r="D563" s="759"/>
      <c r="E563" s="67">
        <v>0</v>
      </c>
      <c r="F563" s="67">
        <v>0</v>
      </c>
      <c r="G563" s="68">
        <v>0.38</v>
      </c>
      <c r="H563" s="495"/>
    </row>
    <row r="564" spans="1:13" s="4" customFormat="1" ht="15" x14ac:dyDescent="0.25">
      <c r="B564" s="788" t="s">
        <v>156</v>
      </c>
      <c r="C564" s="788"/>
      <c r="D564" s="789"/>
      <c r="E564" s="613">
        <v>90</v>
      </c>
      <c r="F564" s="613">
        <v>176.209</v>
      </c>
      <c r="G564" s="622">
        <v>288.40999999999997</v>
      </c>
      <c r="H564" s="495"/>
    </row>
    <row r="565" spans="1:13" s="4" customFormat="1" ht="15" x14ac:dyDescent="0.25">
      <c r="B565" s="1121" t="s">
        <v>333</v>
      </c>
      <c r="C565" s="1121"/>
      <c r="D565" s="1121"/>
      <c r="E565" s="1121"/>
      <c r="F565" s="1121"/>
      <c r="G565" s="1121"/>
      <c r="H565" s="495"/>
    </row>
    <row r="566" spans="1:13" s="4" customFormat="1" ht="15" x14ac:dyDescent="0.25">
      <c r="B566" s="758" t="s">
        <v>348</v>
      </c>
      <c r="C566" s="758"/>
      <c r="D566" s="759"/>
      <c r="E566" s="63">
        <v>151.69999999999999</v>
      </c>
      <c r="F566" s="63">
        <v>373.07400000000001</v>
      </c>
      <c r="G566" s="64">
        <v>981</v>
      </c>
      <c r="H566" s="495"/>
    </row>
    <row r="567" spans="1:13" s="4" customFormat="1" ht="15" x14ac:dyDescent="0.25">
      <c r="B567" s="758" t="s">
        <v>346</v>
      </c>
      <c r="C567" s="758"/>
      <c r="D567" s="759"/>
      <c r="E567" s="339">
        <v>0</v>
      </c>
      <c r="F567" s="339">
        <v>4.1999999999999997E-3</v>
      </c>
      <c r="G567" s="340">
        <v>79.5</v>
      </c>
      <c r="H567" s="495"/>
    </row>
    <row r="568" spans="1:13" s="4" customFormat="1" ht="15" x14ac:dyDescent="0.25">
      <c r="B568" s="758" t="s">
        <v>347</v>
      </c>
      <c r="C568" s="758"/>
      <c r="D568" s="759"/>
      <c r="E568" s="67">
        <v>4.7</v>
      </c>
      <c r="F568" s="67">
        <v>160.76</v>
      </c>
      <c r="G568" s="68">
        <v>1180.5999999999999</v>
      </c>
      <c r="H568" s="495"/>
    </row>
    <row r="569" spans="1:13" s="4" customFormat="1" ht="15" x14ac:dyDescent="0.25">
      <c r="B569" s="758" t="s">
        <v>331</v>
      </c>
      <c r="C569" s="758"/>
      <c r="D569" s="759"/>
      <c r="E569" s="67">
        <v>1265.4000000000001</v>
      </c>
      <c r="F569" s="67">
        <v>217.46</v>
      </c>
      <c r="G569" s="68">
        <v>101.71</v>
      </c>
      <c r="H569" s="495"/>
    </row>
    <row r="570" spans="1:13" s="4" customFormat="1" ht="15" x14ac:dyDescent="0.25">
      <c r="B570" s="764" t="s">
        <v>156</v>
      </c>
      <c r="C570" s="764"/>
      <c r="D570" s="765"/>
      <c r="E570" s="613">
        <v>1421.8000000000002</v>
      </c>
      <c r="F570" s="613">
        <v>751.29820000000007</v>
      </c>
      <c r="G570" s="622">
        <v>2342.8000000000002</v>
      </c>
      <c r="H570" s="495"/>
    </row>
    <row r="571" spans="1:13" s="4" customFormat="1" ht="15" x14ac:dyDescent="0.25">
      <c r="B571" s="768" t="s">
        <v>948</v>
      </c>
      <c r="C571" s="768"/>
      <c r="D571" s="768"/>
      <c r="E571" s="768"/>
      <c r="F571" s="768"/>
      <c r="G571" s="768"/>
    </row>
    <row r="572" spans="1:13" s="4" customFormat="1" ht="15" x14ac:dyDescent="0.25">
      <c r="B572" s="769"/>
      <c r="C572" s="769"/>
      <c r="D572" s="769"/>
      <c r="E572" s="769"/>
      <c r="F572" s="769"/>
      <c r="G572" s="769"/>
    </row>
    <row r="573" spans="1:13" x14ac:dyDescent="0.25">
      <c r="B573" s="770"/>
      <c r="C573" s="770"/>
      <c r="D573" s="770"/>
      <c r="E573" s="770"/>
      <c r="F573" s="770"/>
      <c r="G573" s="770"/>
    </row>
    <row r="576" spans="1:13" s="4" customFormat="1" ht="15" x14ac:dyDescent="0.25">
      <c r="A576" s="7"/>
      <c r="B576" s="7" t="s">
        <v>75</v>
      </c>
      <c r="C576" s="7"/>
      <c r="D576" s="7"/>
      <c r="E576" s="7"/>
      <c r="F576" s="7"/>
      <c r="G576" s="7"/>
      <c r="H576" s="7"/>
      <c r="I576" s="7"/>
      <c r="J576" s="7"/>
      <c r="K576" s="7"/>
      <c r="L576" s="7"/>
      <c r="M576" s="7"/>
    </row>
    <row r="577" spans="1:13" s="4" customFormat="1" ht="15" x14ac:dyDescent="0.25"/>
    <row r="578" spans="1:13" s="4" customFormat="1" ht="15" customHeight="1" thickBot="1" x14ac:dyDescent="0.3">
      <c r="B578" s="1092" t="s">
        <v>564</v>
      </c>
      <c r="C578" s="1092"/>
      <c r="D578" s="1092"/>
      <c r="E578" s="1092"/>
      <c r="F578" s="1092"/>
      <c r="G578" s="1092"/>
      <c r="H578" s="1092"/>
      <c r="I578" s="1092"/>
      <c r="J578" s="1084"/>
      <c r="K578" s="410">
        <v>2021</v>
      </c>
      <c r="L578" s="404">
        <v>2022</v>
      </c>
      <c r="M578" s="405">
        <v>2023</v>
      </c>
    </row>
    <row r="579" spans="1:13" s="4" customFormat="1" ht="12.75" customHeight="1" thickTop="1" x14ac:dyDescent="0.25">
      <c r="B579" s="871" t="s">
        <v>360</v>
      </c>
      <c r="C579" s="871"/>
      <c r="D579" s="871"/>
      <c r="E579" s="871"/>
      <c r="F579" s="871"/>
      <c r="G579" s="871"/>
      <c r="H579" s="871"/>
      <c r="I579" s="871"/>
      <c r="J579" s="872"/>
      <c r="K579" s="165">
        <f>E518+E526</f>
        <v>3192.9179999999997</v>
      </c>
      <c r="L579" s="165">
        <f>F518+F526</f>
        <v>2254.25</v>
      </c>
      <c r="M579" s="258">
        <f>G518+G526</f>
        <v>7486</v>
      </c>
    </row>
    <row r="580" spans="1:13" s="4" customFormat="1" ht="12.75" customHeight="1" x14ac:dyDescent="0.25">
      <c r="B580" s="771" t="s">
        <v>359</v>
      </c>
      <c r="C580" s="771"/>
      <c r="D580" s="771"/>
      <c r="E580" s="771"/>
      <c r="F580" s="771"/>
      <c r="G580" s="771"/>
      <c r="H580" s="771"/>
      <c r="I580" s="771"/>
      <c r="J580" s="772"/>
      <c r="K580" s="67">
        <f>E518</f>
        <v>138.70000000000002</v>
      </c>
      <c r="L580" s="67">
        <f>F518</f>
        <v>339.15000000000003</v>
      </c>
      <c r="M580" s="68">
        <f>G518</f>
        <v>561.20000000000005</v>
      </c>
    </row>
    <row r="581" spans="1:13" s="4" customFormat="1" ht="15" x14ac:dyDescent="0.25">
      <c r="B581" s="771" t="s">
        <v>565</v>
      </c>
      <c r="C581" s="771"/>
      <c r="D581" s="771"/>
      <c r="E581" s="771"/>
      <c r="F581" s="771"/>
      <c r="G581" s="771"/>
      <c r="H581" s="771"/>
      <c r="I581" s="771"/>
      <c r="J581" s="772"/>
      <c r="K581" s="86">
        <f>K580/K579</f>
        <v>4.343988790191293E-2</v>
      </c>
      <c r="L581" s="86">
        <f t="shared" ref="L581:M581" si="13">L580/L579</f>
        <v>0.15044915160252859</v>
      </c>
      <c r="M581" s="517">
        <f t="shared" si="13"/>
        <v>7.4966604328079084E-2</v>
      </c>
    </row>
    <row r="582" spans="1:13" s="4" customFormat="1" ht="15" customHeight="1" x14ac:dyDescent="0.25">
      <c r="B582" s="771" t="s">
        <v>361</v>
      </c>
      <c r="C582" s="771"/>
      <c r="D582" s="771"/>
      <c r="E582" s="771"/>
      <c r="F582" s="771"/>
      <c r="G582" s="771"/>
      <c r="H582" s="771"/>
      <c r="I582" s="771"/>
      <c r="J582" s="772"/>
      <c r="K582" s="67">
        <f>E543+E548</f>
        <v>7785.3</v>
      </c>
      <c r="L582" s="67">
        <f t="shared" ref="L582:M582" si="14">F543+F548</f>
        <v>1409.6779999999999</v>
      </c>
      <c r="M582" s="68">
        <f t="shared" si="14"/>
        <v>5281.9942999999994</v>
      </c>
    </row>
    <row r="583" spans="1:13" s="4" customFormat="1" ht="15" x14ac:dyDescent="0.25">
      <c r="B583" s="863" t="s">
        <v>566</v>
      </c>
      <c r="C583" s="863"/>
      <c r="D583" s="863"/>
      <c r="E583" s="863"/>
      <c r="F583" s="863"/>
      <c r="G583" s="863"/>
      <c r="H583" s="863"/>
      <c r="I583" s="863"/>
      <c r="J583" s="864"/>
      <c r="K583" s="84">
        <f>K582/(K582+E564+E570)</f>
        <v>0.83739015391896399</v>
      </c>
      <c r="L583" s="84">
        <f t="shared" ref="L583:M583" si="15">L582/(L582+F564+F570)</f>
        <v>0.60315203091308289</v>
      </c>
      <c r="M583" s="515">
        <f t="shared" si="15"/>
        <v>0.6674912083338983</v>
      </c>
    </row>
    <row r="584" spans="1:13" s="4" customFormat="1" ht="15" x14ac:dyDescent="0.25">
      <c r="B584" s="835" t="s">
        <v>816</v>
      </c>
      <c r="C584" s="835"/>
      <c r="D584" s="835"/>
      <c r="E584" s="835"/>
      <c r="F584" s="835"/>
      <c r="G584" s="835"/>
      <c r="H584" s="835"/>
      <c r="I584" s="835"/>
      <c r="J584" s="835"/>
      <c r="K584" s="835"/>
      <c r="L584" s="835"/>
      <c r="M584" s="835"/>
    </row>
    <row r="585" spans="1:13" s="4" customFormat="1" ht="15" x14ac:dyDescent="0.25"/>
    <row r="586" spans="1:13" s="4" customFormat="1" ht="15" x14ac:dyDescent="0.25"/>
    <row r="587" spans="1:13" s="4" customFormat="1" ht="15" x14ac:dyDescent="0.25"/>
    <row r="588" spans="1:13" s="4" customFormat="1" ht="15" x14ac:dyDescent="0.25"/>
    <row r="589" spans="1:13" s="154" customFormat="1" ht="24.5" x14ac:dyDescent="0.25">
      <c r="B589" s="297" t="s">
        <v>81</v>
      </c>
    </row>
    <row r="590" spans="1:13" s="4" customFormat="1" ht="15" x14ac:dyDescent="0.25"/>
    <row r="591" spans="1:13" s="4" customFormat="1" ht="15" x14ac:dyDescent="0.25"/>
    <row r="592" spans="1:13" s="4" customFormat="1" ht="15" customHeight="1" x14ac:dyDescent="0.25">
      <c r="A592" s="7"/>
      <c r="B592" s="834" t="s">
        <v>82</v>
      </c>
      <c r="C592" s="834"/>
      <c r="D592" s="834"/>
      <c r="E592" s="834"/>
      <c r="F592" s="834"/>
      <c r="G592" s="834"/>
      <c r="H592" s="834"/>
      <c r="I592" s="834"/>
      <c r="J592" s="834"/>
      <c r="K592" s="834"/>
      <c r="L592" s="834"/>
      <c r="M592" s="834"/>
    </row>
    <row r="593" spans="1:13" s="4" customFormat="1" ht="15" x14ac:dyDescent="0.25">
      <c r="A593" s="7"/>
      <c r="B593" s="834"/>
      <c r="C593" s="834"/>
      <c r="D593" s="834"/>
      <c r="E593" s="834"/>
      <c r="F593" s="834"/>
      <c r="G593" s="834"/>
      <c r="H593" s="834"/>
      <c r="I593" s="834"/>
      <c r="J593" s="834"/>
      <c r="K593" s="834"/>
      <c r="L593" s="834"/>
      <c r="M593" s="834"/>
    </row>
    <row r="594" spans="1:13" s="4" customFormat="1" ht="15" x14ac:dyDescent="0.25"/>
    <row r="595" spans="1:13" s="4" customFormat="1" ht="15" customHeight="1" thickBot="1" x14ac:dyDescent="0.3">
      <c r="B595" s="1084" t="s">
        <v>576</v>
      </c>
      <c r="C595" s="1085"/>
      <c r="D595" s="1085"/>
      <c r="E595" s="1088" t="s">
        <v>489</v>
      </c>
      <c r="F595" s="1089"/>
      <c r="G595" s="1089"/>
      <c r="H595" s="1089"/>
      <c r="I595" s="1089"/>
      <c r="J595" s="1089"/>
      <c r="K595" s="1089"/>
      <c r="L595" s="1089"/>
      <c r="M595" s="1089"/>
    </row>
    <row r="596" spans="1:13" s="4" customFormat="1" ht="15.5" thickTop="1" x14ac:dyDescent="0.25">
      <c r="B596" s="747" t="s">
        <v>1096</v>
      </c>
      <c r="C596" s="924"/>
      <c r="D596" s="924"/>
      <c r="E596" s="924" t="s">
        <v>962</v>
      </c>
      <c r="F596" s="924"/>
      <c r="G596" s="924"/>
      <c r="H596" s="924"/>
      <c r="I596" s="924"/>
      <c r="J596" s="924"/>
      <c r="K596" s="924"/>
      <c r="L596" s="924"/>
      <c r="M596" s="1090"/>
    </row>
    <row r="597" spans="1:13" s="4" customFormat="1" ht="15" x14ac:dyDescent="0.25">
      <c r="B597" s="759" t="s">
        <v>1097</v>
      </c>
      <c r="C597" s="978"/>
      <c r="D597" s="978"/>
      <c r="E597" s="978" t="s">
        <v>963</v>
      </c>
      <c r="F597" s="978"/>
      <c r="G597" s="978"/>
      <c r="H597" s="978"/>
      <c r="I597" s="978"/>
      <c r="J597" s="978"/>
      <c r="K597" s="978"/>
      <c r="L597" s="978"/>
      <c r="M597" s="1091"/>
    </row>
    <row r="598" spans="1:13" s="4" customFormat="1" ht="15" customHeight="1" x14ac:dyDescent="0.25">
      <c r="B598" s="759" t="s">
        <v>1098</v>
      </c>
      <c r="C598" s="978"/>
      <c r="D598" s="978"/>
      <c r="E598" s="1003" t="s">
        <v>1139</v>
      </c>
      <c r="F598" s="1003"/>
      <c r="G598" s="1003"/>
      <c r="H598" s="1003"/>
      <c r="I598" s="1003"/>
      <c r="J598" s="1003"/>
      <c r="K598" s="1003"/>
      <c r="L598" s="1003"/>
      <c r="M598" s="1004"/>
    </row>
    <row r="599" spans="1:13" s="4" customFormat="1" ht="15" x14ac:dyDescent="0.25">
      <c r="B599" s="759"/>
      <c r="C599" s="978"/>
      <c r="D599" s="978"/>
      <c r="E599" s="1003"/>
      <c r="F599" s="1003"/>
      <c r="G599" s="1003"/>
      <c r="H599" s="1003"/>
      <c r="I599" s="1003"/>
      <c r="J599" s="1003"/>
      <c r="K599" s="1003"/>
      <c r="L599" s="1003"/>
      <c r="M599" s="1004"/>
    </row>
    <row r="600" spans="1:13" s="4" customFormat="1" ht="15" x14ac:dyDescent="0.25">
      <c r="B600" s="759"/>
      <c r="C600" s="978"/>
      <c r="D600" s="978"/>
      <c r="E600" s="1003"/>
      <c r="F600" s="1003"/>
      <c r="G600" s="1003"/>
      <c r="H600" s="1003"/>
      <c r="I600" s="1003"/>
      <c r="J600" s="1003"/>
      <c r="K600" s="1003"/>
      <c r="L600" s="1003"/>
      <c r="M600" s="1004"/>
    </row>
    <row r="601" spans="1:13" s="4" customFormat="1" ht="15" x14ac:dyDescent="0.25">
      <c r="B601" s="759" t="s">
        <v>1099</v>
      </c>
      <c r="C601" s="978"/>
      <c r="D601" s="978"/>
      <c r="E601" s="978" t="s">
        <v>572</v>
      </c>
      <c r="F601" s="978"/>
      <c r="G601" s="978"/>
      <c r="H601" s="978"/>
      <c r="I601" s="978"/>
      <c r="J601" s="978"/>
      <c r="K601" s="978"/>
      <c r="L601" s="978"/>
      <c r="M601" s="1091"/>
    </row>
    <row r="602" spans="1:13" s="4" customFormat="1" ht="15" x14ac:dyDescent="0.25">
      <c r="B602" s="759" t="s">
        <v>1100</v>
      </c>
      <c r="C602" s="978"/>
      <c r="D602" s="978"/>
      <c r="E602" s="978" t="s">
        <v>573</v>
      </c>
      <c r="F602" s="978"/>
      <c r="G602" s="978"/>
      <c r="H602" s="978"/>
      <c r="I602" s="978"/>
      <c r="J602" s="978"/>
      <c r="K602" s="978"/>
      <c r="L602" s="978"/>
      <c r="M602" s="1091"/>
    </row>
    <row r="603" spans="1:13" s="4" customFormat="1" ht="15" x14ac:dyDescent="0.25">
      <c r="B603" s="759" t="s">
        <v>1101</v>
      </c>
      <c r="C603" s="978"/>
      <c r="D603" s="978"/>
      <c r="E603" s="978" t="s">
        <v>574</v>
      </c>
      <c r="F603" s="978"/>
      <c r="G603" s="978"/>
      <c r="H603" s="978"/>
      <c r="I603" s="978"/>
      <c r="J603" s="978"/>
      <c r="K603" s="978"/>
      <c r="L603" s="978"/>
      <c r="M603" s="1091"/>
    </row>
    <row r="604" spans="1:13" s="4" customFormat="1" ht="15" x14ac:dyDescent="0.25">
      <c r="B604" s="832" t="s">
        <v>1102</v>
      </c>
      <c r="C604" s="925"/>
      <c r="D604" s="925"/>
      <c r="E604" s="925" t="s">
        <v>575</v>
      </c>
      <c r="F604" s="925"/>
      <c r="G604" s="925"/>
      <c r="H604" s="925"/>
      <c r="I604" s="925"/>
      <c r="J604" s="925"/>
      <c r="K604" s="925"/>
      <c r="L604" s="925"/>
      <c r="M604" s="1142"/>
    </row>
    <row r="605" spans="1:13" s="4" customFormat="1" ht="15" customHeight="1" x14ac:dyDescent="0.25">
      <c r="B605" s="768" t="s">
        <v>618</v>
      </c>
      <c r="C605" s="768"/>
      <c r="D605" s="768"/>
      <c r="E605" s="768"/>
      <c r="F605" s="768"/>
      <c r="G605" s="768"/>
      <c r="H605" s="768"/>
      <c r="I605" s="768"/>
      <c r="J605" s="768"/>
      <c r="K605" s="768"/>
      <c r="L605" s="768"/>
      <c r="M605" s="768"/>
    </row>
    <row r="606" spans="1:13" s="4" customFormat="1" ht="15" customHeight="1" x14ac:dyDescent="0.25">
      <c r="B606" s="769"/>
      <c r="C606" s="769"/>
      <c r="D606" s="769"/>
      <c r="E606" s="769"/>
      <c r="F606" s="769"/>
      <c r="G606" s="769"/>
      <c r="H606" s="769"/>
      <c r="I606" s="769"/>
      <c r="J606" s="769"/>
      <c r="K606" s="769"/>
      <c r="L606" s="769"/>
      <c r="M606" s="769"/>
    </row>
    <row r="607" spans="1:13" s="4" customFormat="1" ht="15" x14ac:dyDescent="0.25">
      <c r="B607" s="770"/>
      <c r="C607" s="770"/>
      <c r="D607" s="770"/>
      <c r="E607" s="770"/>
      <c r="F607" s="770"/>
      <c r="G607" s="770"/>
      <c r="H607" s="770"/>
      <c r="I607" s="770"/>
      <c r="J607" s="770"/>
      <c r="K607" s="770"/>
      <c r="L607" s="770"/>
      <c r="M607" s="770"/>
    </row>
    <row r="608" spans="1:13" s="4" customFormat="1" ht="15" x14ac:dyDescent="0.25"/>
    <row r="609" spans="1:13" s="4" customFormat="1" ht="15" x14ac:dyDescent="0.25"/>
    <row r="610" spans="1:13" s="4" customFormat="1" ht="15" x14ac:dyDescent="0.25">
      <c r="A610" s="7"/>
      <c r="B610" s="7" t="s">
        <v>83</v>
      </c>
      <c r="C610" s="7"/>
      <c r="D610" s="7"/>
      <c r="E610" s="7"/>
      <c r="F610" s="7"/>
      <c r="G610" s="7"/>
      <c r="H610" s="7"/>
      <c r="I610" s="7"/>
      <c r="J610" s="7"/>
      <c r="K610" s="7"/>
      <c r="L610" s="7"/>
      <c r="M610" s="7"/>
    </row>
    <row r="611" spans="1:13" s="4" customFormat="1" ht="15" x14ac:dyDescent="0.25"/>
    <row r="612" spans="1:13" s="4" customFormat="1" ht="15" x14ac:dyDescent="0.25">
      <c r="B612" s="1092" t="s">
        <v>1103</v>
      </c>
      <c r="C612" s="1092"/>
      <c r="D612" s="1092"/>
      <c r="E612" s="1084"/>
      <c r="F612" s="1098">
        <v>2022</v>
      </c>
      <c r="G612" s="1092"/>
      <c r="H612" s="1092"/>
      <c r="I612" s="1084"/>
      <c r="J612" s="1098">
        <v>2023</v>
      </c>
      <c r="K612" s="1092"/>
      <c r="L612" s="1092"/>
      <c r="M612" s="1092"/>
    </row>
    <row r="613" spans="1:13" s="4" customFormat="1" ht="15" customHeight="1" thickBot="1" x14ac:dyDescent="0.3">
      <c r="B613" s="1093"/>
      <c r="C613" s="1093"/>
      <c r="D613" s="1093"/>
      <c r="E613" s="1086"/>
      <c r="F613" s="1099" t="s">
        <v>367</v>
      </c>
      <c r="G613" s="1100"/>
      <c r="H613" s="1100" t="s">
        <v>368</v>
      </c>
      <c r="I613" s="1101"/>
      <c r="J613" s="1099" t="s">
        <v>367</v>
      </c>
      <c r="K613" s="1100"/>
      <c r="L613" s="1100" t="s">
        <v>368</v>
      </c>
      <c r="M613" s="1101"/>
    </row>
    <row r="614" spans="1:13" s="4" customFormat="1" ht="15" customHeight="1" thickTop="1" x14ac:dyDescent="0.25">
      <c r="B614" s="746" t="s">
        <v>363</v>
      </c>
      <c r="C614" s="746"/>
      <c r="D614" s="746"/>
      <c r="E614" s="747"/>
      <c r="F614" s="885">
        <v>32.72</v>
      </c>
      <c r="G614" s="886"/>
      <c r="H614" s="887" t="s">
        <v>964</v>
      </c>
      <c r="I614" s="887"/>
      <c r="J614" s="885">
        <v>208.25</v>
      </c>
      <c r="K614" s="886"/>
      <c r="L614" s="887" t="s">
        <v>577</v>
      </c>
      <c r="M614" s="887"/>
    </row>
    <row r="615" spans="1:13" s="4" customFormat="1" ht="15" x14ac:dyDescent="0.25">
      <c r="B615" s="758" t="s">
        <v>364</v>
      </c>
      <c r="C615" s="758"/>
      <c r="D615" s="758"/>
      <c r="E615" s="759"/>
      <c r="F615" s="881">
        <v>144.72999999999999</v>
      </c>
      <c r="G615" s="882"/>
      <c r="H615" s="888"/>
      <c r="I615" s="888"/>
      <c r="J615" s="881">
        <v>675.31</v>
      </c>
      <c r="K615" s="882"/>
      <c r="L615" s="888"/>
      <c r="M615" s="888"/>
    </row>
    <row r="616" spans="1:13" s="4" customFormat="1" ht="15" x14ac:dyDescent="0.25">
      <c r="B616" s="758" t="s">
        <v>365</v>
      </c>
      <c r="C616" s="758"/>
      <c r="D616" s="758"/>
      <c r="E616" s="759"/>
      <c r="F616" s="881">
        <v>590.88</v>
      </c>
      <c r="G616" s="882"/>
      <c r="H616" s="888"/>
      <c r="I616" s="888"/>
      <c r="J616" s="881">
        <v>1359.13</v>
      </c>
      <c r="K616" s="882"/>
      <c r="L616" s="888"/>
      <c r="M616" s="888"/>
    </row>
    <row r="617" spans="1:13" s="4" customFormat="1" ht="15" x14ac:dyDescent="0.25">
      <c r="B617" s="758" t="s">
        <v>366</v>
      </c>
      <c r="C617" s="758"/>
      <c r="D617" s="758"/>
      <c r="E617" s="759"/>
      <c r="F617" s="881">
        <v>44.01</v>
      </c>
      <c r="G617" s="882"/>
      <c r="H617" s="888"/>
      <c r="I617" s="888"/>
      <c r="J617" s="881">
        <v>853.88</v>
      </c>
      <c r="K617" s="882"/>
      <c r="L617" s="888"/>
      <c r="M617" s="888"/>
    </row>
    <row r="618" spans="1:13" s="4" customFormat="1" ht="15" x14ac:dyDescent="0.25">
      <c r="B618" s="764" t="s">
        <v>156</v>
      </c>
      <c r="C618" s="764"/>
      <c r="D618" s="764"/>
      <c r="E618" s="765"/>
      <c r="F618" s="883">
        <v>812.34</v>
      </c>
      <c r="G618" s="884"/>
      <c r="H618" s="889"/>
      <c r="I618" s="889"/>
      <c r="J618" s="883">
        <v>3096.57</v>
      </c>
      <c r="K618" s="884"/>
      <c r="L618" s="889"/>
      <c r="M618" s="889"/>
    </row>
    <row r="619" spans="1:13" s="4" customFormat="1" ht="15" customHeight="1" x14ac:dyDescent="0.25">
      <c r="B619" s="768" t="s">
        <v>958</v>
      </c>
      <c r="C619" s="768"/>
      <c r="D619" s="768"/>
      <c r="E619" s="768"/>
      <c r="F619" s="768"/>
      <c r="G619" s="768"/>
      <c r="H619" s="768"/>
      <c r="I619" s="768"/>
      <c r="J619" s="768"/>
      <c r="K619" s="768"/>
      <c r="L619" s="768"/>
      <c r="M619" s="768"/>
    </row>
    <row r="620" spans="1:13" s="4" customFormat="1" ht="15" x14ac:dyDescent="0.25">
      <c r="B620" s="770"/>
      <c r="C620" s="770"/>
      <c r="D620" s="770"/>
      <c r="E620" s="770"/>
      <c r="F620" s="770"/>
      <c r="G620" s="770"/>
      <c r="H620" s="770"/>
      <c r="I620" s="770"/>
      <c r="J620" s="770"/>
      <c r="K620" s="770"/>
      <c r="L620" s="770"/>
      <c r="M620" s="770"/>
    </row>
    <row r="621" spans="1:13" s="4" customFormat="1" ht="15" x14ac:dyDescent="0.25"/>
    <row r="622" spans="1:13" s="4" customFormat="1" ht="15" x14ac:dyDescent="0.25"/>
    <row r="623" spans="1:13" s="4" customFormat="1" ht="15" x14ac:dyDescent="0.25">
      <c r="A623" s="7"/>
      <c r="B623" s="834" t="s">
        <v>87</v>
      </c>
      <c r="C623" s="834"/>
      <c r="D623" s="834"/>
      <c r="E623" s="834"/>
      <c r="F623" s="834"/>
      <c r="G623" s="834"/>
      <c r="H623" s="834"/>
      <c r="I623" s="834"/>
      <c r="J623" s="834"/>
      <c r="K623" s="834"/>
      <c r="L623" s="387"/>
      <c r="M623" s="387"/>
    </row>
    <row r="624" spans="1:13" s="4" customFormat="1" ht="15" x14ac:dyDescent="0.25"/>
    <row r="625" spans="2:13" s="4" customFormat="1" ht="15" x14ac:dyDescent="0.25">
      <c r="B625" s="1084" t="s">
        <v>578</v>
      </c>
      <c r="C625" s="1085"/>
      <c r="D625" s="1085"/>
      <c r="E625" s="1085"/>
      <c r="F625" s="1088">
        <v>2022</v>
      </c>
      <c r="G625" s="1089"/>
      <c r="H625" s="1089"/>
      <c r="I625" s="1102"/>
      <c r="J625" s="1088">
        <v>2023</v>
      </c>
      <c r="K625" s="1089"/>
      <c r="L625" s="1089"/>
      <c r="M625" s="1089"/>
    </row>
    <row r="626" spans="2:13" s="4" customFormat="1" ht="15.5" thickBot="1" x14ac:dyDescent="0.3">
      <c r="B626" s="1086"/>
      <c r="C626" s="1087"/>
      <c r="D626" s="1087"/>
      <c r="E626" s="1087"/>
      <c r="F626" s="1103"/>
      <c r="G626" s="1104"/>
      <c r="H626" s="1104"/>
      <c r="I626" s="1105"/>
      <c r="J626" s="1103"/>
      <c r="K626" s="1104"/>
      <c r="L626" s="1104"/>
      <c r="M626" s="1104"/>
    </row>
    <row r="627" spans="2:13" s="4" customFormat="1" ht="15.5" thickTop="1" x14ac:dyDescent="0.25">
      <c r="B627" s="983" t="s">
        <v>579</v>
      </c>
      <c r="C627" s="1072"/>
      <c r="D627" s="1072"/>
      <c r="E627" s="1072"/>
      <c r="F627" s="885">
        <f>83.8+165.3</f>
        <v>249.10000000000002</v>
      </c>
      <c r="G627" s="1111"/>
      <c r="H627" s="1111"/>
      <c r="I627" s="1112"/>
      <c r="J627" s="885">
        <v>114301.4</v>
      </c>
      <c r="K627" s="1111"/>
      <c r="L627" s="1111"/>
      <c r="M627" s="1111"/>
    </row>
    <row r="628" spans="2:13" s="4" customFormat="1" ht="15" x14ac:dyDescent="0.25">
      <c r="B628" s="759" t="s">
        <v>580</v>
      </c>
      <c r="C628" s="978"/>
      <c r="D628" s="978"/>
      <c r="E628" s="978"/>
      <c r="F628" s="881">
        <v>25.8</v>
      </c>
      <c r="G628" s="1113"/>
      <c r="H628" s="1113"/>
      <c r="I628" s="1114"/>
      <c r="J628" s="881">
        <v>31.24</v>
      </c>
      <c r="K628" s="1113"/>
      <c r="L628" s="1113"/>
      <c r="M628" s="1113"/>
    </row>
    <row r="629" spans="2:13" s="4" customFormat="1" ht="15" x14ac:dyDescent="0.25">
      <c r="B629" s="759" t="s">
        <v>581</v>
      </c>
      <c r="C629" s="978"/>
      <c r="D629" s="978"/>
      <c r="E629" s="978"/>
      <c r="F629" s="1115">
        <f>F628/F627</f>
        <v>0.10357286230429545</v>
      </c>
      <c r="G629" s="1116"/>
      <c r="H629" s="1116"/>
      <c r="I629" s="1117"/>
      <c r="J629" s="1115">
        <f>J628/J627</f>
        <v>2.7331248786104106E-4</v>
      </c>
      <c r="K629" s="1116"/>
      <c r="L629" s="1116"/>
      <c r="M629" s="1116"/>
    </row>
    <row r="630" spans="2:13" s="4" customFormat="1" ht="15" customHeight="1" x14ac:dyDescent="0.25">
      <c r="B630" s="759" t="s">
        <v>582</v>
      </c>
      <c r="C630" s="978"/>
      <c r="D630" s="978"/>
      <c r="E630" s="978"/>
      <c r="F630" s="1106" t="s">
        <v>583</v>
      </c>
      <c r="G630" s="963"/>
      <c r="H630" s="963"/>
      <c r="I630" s="964"/>
      <c r="J630" s="1106" t="s">
        <v>970</v>
      </c>
      <c r="K630" s="963"/>
      <c r="L630" s="963"/>
      <c r="M630" s="963"/>
    </row>
    <row r="631" spans="2:13" s="4" customFormat="1" ht="15" customHeight="1" x14ac:dyDescent="0.25">
      <c r="B631" s="921"/>
      <c r="C631" s="1140"/>
      <c r="D631" s="1140"/>
      <c r="E631" s="1140"/>
      <c r="F631" s="1107"/>
      <c r="G631" s="735"/>
      <c r="H631" s="735"/>
      <c r="I631" s="1108"/>
      <c r="J631" s="1107"/>
      <c r="K631" s="735"/>
      <c r="L631" s="735"/>
      <c r="M631" s="735"/>
    </row>
    <row r="632" spans="2:13" s="4" customFormat="1" ht="15" customHeight="1" x14ac:dyDescent="0.25">
      <c r="B632" s="921"/>
      <c r="C632" s="1140"/>
      <c r="D632" s="1140"/>
      <c r="E632" s="1140"/>
      <c r="F632" s="1107"/>
      <c r="G632" s="735"/>
      <c r="H632" s="735"/>
      <c r="I632" s="1108"/>
      <c r="J632" s="1107"/>
      <c r="K632" s="735"/>
      <c r="L632" s="735"/>
      <c r="M632" s="735"/>
    </row>
    <row r="633" spans="2:13" s="4" customFormat="1" ht="15" customHeight="1" x14ac:dyDescent="0.25">
      <c r="B633" s="921"/>
      <c r="C633" s="1140"/>
      <c r="D633" s="1140"/>
      <c r="E633" s="1140"/>
      <c r="F633" s="1107"/>
      <c r="G633" s="735"/>
      <c r="H633" s="735"/>
      <c r="I633" s="1108"/>
      <c r="J633" s="1107"/>
      <c r="K633" s="735"/>
      <c r="L633" s="735"/>
      <c r="M633" s="735"/>
    </row>
    <row r="634" spans="2:13" s="4" customFormat="1" ht="15" customHeight="1" x14ac:dyDescent="0.25">
      <c r="B634" s="921"/>
      <c r="C634" s="1140"/>
      <c r="D634" s="1140"/>
      <c r="E634" s="1140"/>
      <c r="F634" s="1107"/>
      <c r="G634" s="735"/>
      <c r="H634" s="735"/>
      <c r="I634" s="1108"/>
      <c r="J634" s="1107"/>
      <c r="K634" s="735"/>
      <c r="L634" s="735"/>
      <c r="M634" s="735"/>
    </row>
    <row r="635" spans="2:13" s="4" customFormat="1" ht="15" x14ac:dyDescent="0.25">
      <c r="B635" s="832"/>
      <c r="C635" s="925"/>
      <c r="D635" s="925"/>
      <c r="E635" s="925"/>
      <c r="F635" s="1109"/>
      <c r="G635" s="1110"/>
      <c r="H635" s="1110"/>
      <c r="I635" s="857"/>
      <c r="J635" s="1109"/>
      <c r="K635" s="1110"/>
      <c r="L635" s="1110"/>
      <c r="M635" s="1110"/>
    </row>
    <row r="636" spans="2:13" s="4" customFormat="1" ht="15" x14ac:dyDescent="0.25"/>
    <row r="637" spans="2:13" s="4" customFormat="1" ht="15" x14ac:dyDescent="0.25"/>
    <row r="638" spans="2:13" s="4" customFormat="1" ht="15" x14ac:dyDescent="0.25"/>
    <row r="639" spans="2:13" s="4" customFormat="1" ht="15" x14ac:dyDescent="0.25"/>
    <row r="640" spans="2:13" s="154" customFormat="1" ht="24.5" x14ac:dyDescent="0.25">
      <c r="B640" s="297" t="s">
        <v>371</v>
      </c>
    </row>
    <row r="641" spans="1:13" s="4" customFormat="1" ht="15" x14ac:dyDescent="0.25"/>
    <row r="642" spans="1:13" s="4" customFormat="1" ht="15" x14ac:dyDescent="0.25"/>
    <row r="643" spans="1:13" s="4" customFormat="1" ht="15" x14ac:dyDescent="0.25">
      <c r="A643" s="7"/>
      <c r="B643" s="7" t="s">
        <v>149</v>
      </c>
      <c r="C643" s="7"/>
      <c r="D643" s="7"/>
      <c r="E643" s="7"/>
      <c r="F643" s="7"/>
      <c r="G643" s="7"/>
      <c r="H643" s="7"/>
      <c r="I643" s="7"/>
      <c r="J643" s="7"/>
      <c r="K643" s="7"/>
      <c r="L643" s="7"/>
      <c r="M643" s="7"/>
    </row>
    <row r="644" spans="1:13" s="4" customFormat="1" ht="15" x14ac:dyDescent="0.25"/>
    <row r="645" spans="1:13" s="4" customFormat="1" ht="15" customHeight="1" x14ac:dyDescent="0.25">
      <c r="B645" s="1092" t="s">
        <v>1104</v>
      </c>
      <c r="C645" s="1092"/>
      <c r="D645" s="1092"/>
      <c r="E645" s="1092"/>
      <c r="F645" s="1092"/>
      <c r="G645" s="1084"/>
      <c r="H645" s="1096">
        <v>2021</v>
      </c>
      <c r="I645" s="1096"/>
      <c r="J645" s="1096">
        <v>2022</v>
      </c>
      <c r="K645" s="1096"/>
      <c r="L645" s="1096">
        <v>2023</v>
      </c>
      <c r="M645" s="1088"/>
    </row>
    <row r="646" spans="1:13" s="4" customFormat="1" ht="15.5" thickBot="1" x14ac:dyDescent="0.3">
      <c r="B646" s="1092"/>
      <c r="C646" s="1092"/>
      <c r="D646" s="1092"/>
      <c r="E646" s="1092"/>
      <c r="F646" s="1092"/>
      <c r="G646" s="1084"/>
      <c r="H646" s="308" t="s">
        <v>154</v>
      </c>
      <c r="I646" s="309" t="s">
        <v>155</v>
      </c>
      <c r="J646" s="308" t="s">
        <v>154</v>
      </c>
      <c r="K646" s="309" t="s">
        <v>155</v>
      </c>
      <c r="L646" s="308" t="s">
        <v>154</v>
      </c>
      <c r="M646" s="331" t="s">
        <v>155</v>
      </c>
    </row>
    <row r="647" spans="1:13" s="4" customFormat="1" ht="15.5" thickTop="1" x14ac:dyDescent="0.25">
      <c r="B647" s="850" t="s">
        <v>510</v>
      </c>
      <c r="C647" s="850"/>
      <c r="D647" s="850"/>
      <c r="E647" s="850"/>
      <c r="F647" s="850"/>
      <c r="G647" s="851"/>
      <c r="H647" s="433">
        <v>1.075</v>
      </c>
      <c r="I647" s="434">
        <v>0.47</v>
      </c>
      <c r="J647" s="433">
        <v>0.47</v>
      </c>
      <c r="K647" s="434">
        <v>0.42599999999999999</v>
      </c>
      <c r="L647" s="433">
        <v>0.47</v>
      </c>
      <c r="M647" s="435">
        <v>0.47</v>
      </c>
    </row>
    <row r="648" spans="1:13" s="4" customFormat="1" ht="15" customHeight="1" x14ac:dyDescent="0.25">
      <c r="B648" s="768" t="s">
        <v>723</v>
      </c>
      <c r="C648" s="768"/>
      <c r="D648" s="768"/>
      <c r="E648" s="768"/>
      <c r="F648" s="768"/>
      <c r="G648" s="768"/>
      <c r="H648" s="768"/>
      <c r="I648" s="768"/>
      <c r="J648" s="768"/>
      <c r="K648" s="768"/>
      <c r="L648" s="768"/>
      <c r="M648" s="768"/>
    </row>
    <row r="649" spans="1:13" s="4" customFormat="1" ht="15" x14ac:dyDescent="0.25">
      <c r="B649" s="769"/>
      <c r="C649" s="769"/>
      <c r="D649" s="769"/>
      <c r="E649" s="769"/>
      <c r="F649" s="769"/>
      <c r="G649" s="769"/>
      <c r="H649" s="769"/>
      <c r="I649" s="769"/>
      <c r="J649" s="769"/>
      <c r="K649" s="769"/>
      <c r="L649" s="769"/>
      <c r="M649" s="769"/>
    </row>
    <row r="650" spans="1:13" s="4" customFormat="1" ht="15" x14ac:dyDescent="0.25">
      <c r="B650" s="770"/>
      <c r="C650" s="770"/>
      <c r="D650" s="770"/>
      <c r="E650" s="770"/>
      <c r="F650" s="770"/>
      <c r="G650" s="770"/>
      <c r="H650" s="770"/>
      <c r="I650" s="770"/>
      <c r="J650" s="770"/>
      <c r="K650" s="770"/>
      <c r="L650" s="770"/>
      <c r="M650" s="770"/>
    </row>
    <row r="651" spans="1:13" s="4" customFormat="1" ht="15" x14ac:dyDescent="0.25">
      <c r="B651" s="1"/>
      <c r="C651" s="1"/>
      <c r="D651" s="1"/>
      <c r="E651" s="1"/>
      <c r="F651" s="1"/>
      <c r="G651" s="1"/>
      <c r="H651" s="1"/>
      <c r="I651" s="1"/>
      <c r="J651" s="1"/>
      <c r="K651" s="1"/>
      <c r="L651" s="1"/>
      <c r="M651" s="1"/>
    </row>
    <row r="652" spans="1:13" s="4" customFormat="1" ht="15" x14ac:dyDescent="0.25"/>
    <row r="653" spans="1:13" s="4" customFormat="1" ht="15" x14ac:dyDescent="0.25">
      <c r="A653" s="7"/>
      <c r="B653" s="7" t="s">
        <v>150</v>
      </c>
      <c r="C653" s="7"/>
      <c r="D653" s="7"/>
      <c r="E653" s="7"/>
      <c r="F653" s="7"/>
      <c r="G653" s="7"/>
      <c r="H653" s="7"/>
      <c r="I653" s="7"/>
      <c r="J653" s="7"/>
      <c r="K653" s="7"/>
      <c r="L653" s="7"/>
      <c r="M653" s="7"/>
    </row>
    <row r="654" spans="1:13" s="4" customFormat="1" ht="15" x14ac:dyDescent="0.25">
      <c r="A654" s="187"/>
      <c r="B654" s="7" t="s">
        <v>151</v>
      </c>
      <c r="C654" s="187"/>
      <c r="D654" s="187"/>
      <c r="E654" s="187"/>
      <c r="F654" s="187"/>
      <c r="G654" s="187"/>
      <c r="H654" s="187"/>
      <c r="I654" s="187"/>
      <c r="J654" s="187"/>
      <c r="K654" s="187"/>
      <c r="L654" s="187"/>
      <c r="M654" s="187"/>
    </row>
    <row r="655" spans="1:13" s="4" customFormat="1" ht="15" x14ac:dyDescent="0.25"/>
    <row r="656" spans="1:13" s="4" customFormat="1" ht="15" customHeight="1" x14ac:dyDescent="0.25">
      <c r="B656" s="1092" t="s">
        <v>585</v>
      </c>
      <c r="C656" s="1092"/>
      <c r="D656" s="1084"/>
      <c r="E656" s="1094">
        <v>2021</v>
      </c>
      <c r="F656" s="1096">
        <v>2022</v>
      </c>
      <c r="G656" s="1088">
        <v>2023</v>
      </c>
    </row>
    <row r="657" spans="1:13" s="4" customFormat="1" ht="15.5" thickBot="1" x14ac:dyDescent="0.3">
      <c r="B657" s="1093"/>
      <c r="C657" s="1093"/>
      <c r="D657" s="1086"/>
      <c r="E657" s="1095"/>
      <c r="F657" s="1097"/>
      <c r="G657" s="1103"/>
    </row>
    <row r="658" spans="1:13" s="4" customFormat="1" ht="15.5" thickTop="1" x14ac:dyDescent="0.25">
      <c r="B658" s="759" t="s">
        <v>377</v>
      </c>
      <c r="C658" s="978"/>
      <c r="D658" s="978"/>
      <c r="E658" s="27">
        <v>3558583</v>
      </c>
      <c r="F658" s="27">
        <v>4927864</v>
      </c>
      <c r="G658" s="28">
        <v>4033448.0853168936</v>
      </c>
    </row>
    <row r="659" spans="1:13" s="4" customFormat="1" ht="15" x14ac:dyDescent="0.25">
      <c r="B659" s="759" t="s">
        <v>378</v>
      </c>
      <c r="C659" s="978"/>
      <c r="D659" s="978"/>
      <c r="E659" s="188">
        <v>0</v>
      </c>
      <c r="F659" s="188">
        <v>0</v>
      </c>
      <c r="G659" s="189">
        <v>87629.419315599996</v>
      </c>
    </row>
    <row r="660" spans="1:13" s="4" customFormat="1" ht="15" x14ac:dyDescent="0.25">
      <c r="B660" s="789" t="s">
        <v>379</v>
      </c>
      <c r="C660" s="1118"/>
      <c r="D660" s="1118"/>
      <c r="E660" s="190">
        <v>3558583</v>
      </c>
      <c r="F660" s="190">
        <v>4927864</v>
      </c>
      <c r="G660" s="593">
        <v>4121077.5046324935</v>
      </c>
    </row>
    <row r="661" spans="1:13" s="4" customFormat="1" ht="15" x14ac:dyDescent="0.25">
      <c r="B661" s="789" t="s">
        <v>380</v>
      </c>
      <c r="C661" s="1118"/>
      <c r="D661" s="1118"/>
      <c r="E661" s="190">
        <v>0</v>
      </c>
      <c r="F661" s="190">
        <v>0</v>
      </c>
      <c r="G661" s="593">
        <v>3252671.7370220004</v>
      </c>
    </row>
    <row r="662" spans="1:13" s="4" customFormat="1" ht="15" x14ac:dyDescent="0.25">
      <c r="B662" s="837" t="s">
        <v>381</v>
      </c>
      <c r="C662" s="1119"/>
      <c r="D662" s="1119"/>
      <c r="E662" s="191">
        <v>3558583</v>
      </c>
      <c r="F662" s="191">
        <v>4927864</v>
      </c>
      <c r="G662" s="595">
        <v>7373749.2416544938</v>
      </c>
    </row>
    <row r="663" spans="1:13" s="4" customFormat="1" ht="15" x14ac:dyDescent="0.25"/>
    <row r="664" spans="1:13" s="4" customFormat="1" ht="15" x14ac:dyDescent="0.25"/>
    <row r="665" spans="1:13" s="4" customFormat="1" ht="15" x14ac:dyDescent="0.25">
      <c r="A665" s="7"/>
      <c r="B665" s="7" t="s">
        <v>124</v>
      </c>
      <c r="C665" s="7"/>
      <c r="D665" s="7"/>
      <c r="E665" s="7"/>
      <c r="F665" s="7"/>
      <c r="G665" s="7"/>
      <c r="H665" s="7"/>
      <c r="I665" s="7"/>
      <c r="J665" s="7"/>
      <c r="K665" s="7"/>
      <c r="L665" s="7"/>
      <c r="M665" s="7"/>
    </row>
    <row r="666" spans="1:13" s="4" customFormat="1" ht="15" x14ac:dyDescent="0.25"/>
    <row r="667" spans="1:13" s="4" customFormat="1" ht="15.75" customHeight="1" x14ac:dyDescent="0.25">
      <c r="B667" s="1092" t="s">
        <v>588</v>
      </c>
      <c r="C667" s="1092"/>
      <c r="D667" s="1084"/>
      <c r="E667" s="1094">
        <v>2021</v>
      </c>
      <c r="F667" s="1096">
        <v>2022</v>
      </c>
      <c r="G667" s="1088">
        <v>2023</v>
      </c>
    </row>
    <row r="668" spans="1:13" s="4" customFormat="1" ht="15.75" customHeight="1" thickBot="1" x14ac:dyDescent="0.3">
      <c r="B668" s="1093"/>
      <c r="C668" s="1093"/>
      <c r="D668" s="1086"/>
      <c r="E668" s="1095"/>
      <c r="F668" s="1097"/>
      <c r="G668" s="1103"/>
    </row>
    <row r="669" spans="1:13" s="4" customFormat="1" ht="15.5" thickTop="1" x14ac:dyDescent="0.25">
      <c r="B669" s="850" t="s">
        <v>586</v>
      </c>
      <c r="C669" s="850"/>
      <c r="D669" s="851"/>
      <c r="E669" s="332">
        <v>3339854</v>
      </c>
      <c r="F669" s="332">
        <v>5432151</v>
      </c>
      <c r="G669" s="596">
        <v>12970596.596922353</v>
      </c>
    </row>
    <row r="670" spans="1:13" s="4" customFormat="1" ht="15" customHeight="1" x14ac:dyDescent="0.25">
      <c r="B670" s="768" t="s">
        <v>587</v>
      </c>
      <c r="C670" s="768"/>
      <c r="D670" s="768"/>
      <c r="E670" s="768"/>
      <c r="F670" s="768"/>
      <c r="G670" s="768"/>
    </row>
    <row r="671" spans="1:13" s="4" customFormat="1" ht="15" x14ac:dyDescent="0.25">
      <c r="B671" s="770"/>
      <c r="C671" s="770"/>
      <c r="D671" s="770"/>
      <c r="E671" s="770"/>
      <c r="F671" s="770"/>
      <c r="G671" s="770"/>
    </row>
    <row r="672" spans="1:13" s="4" customFormat="1" ht="15" x14ac:dyDescent="0.25"/>
    <row r="673" s="4" customFormat="1" ht="15" x14ac:dyDescent="0.25"/>
    <row r="674" s="4" customFormat="1" ht="15" x14ac:dyDescent="0.25"/>
    <row r="675" s="4" customFormat="1" ht="15" x14ac:dyDescent="0.25"/>
    <row r="676" s="4" customFormat="1" ht="15" x14ac:dyDescent="0.25"/>
    <row r="677" s="4" customFormat="1" ht="15" x14ac:dyDescent="0.25"/>
    <row r="678" s="4" customFormat="1" ht="15" x14ac:dyDescent="0.25"/>
  </sheetData>
  <sheetProtection algorithmName="SHA-512" hashValue="IRoS/ou4AGg/nkMDlVxWxCVDq7xJVFmHFWd2FYqrPWBN0DHH3Rj72ptxOPIL7Zf6HnqpxtUzUnLg0HuRz4d75g==" saltValue="SjX7wHx/enBPR5VUIEsKtg==" spinCount="100000" sheet="1" formatCells="0" formatColumns="0" formatRows="0"/>
  <mergeCells count="553">
    <mergeCell ref="M419:M420"/>
    <mergeCell ref="E453:E454"/>
    <mergeCell ref="F453:F454"/>
    <mergeCell ref="B455:G455"/>
    <mergeCell ref="B456:D456"/>
    <mergeCell ref="B457:D457"/>
    <mergeCell ref="B458:D458"/>
    <mergeCell ref="B565:G565"/>
    <mergeCell ref="B560:D560"/>
    <mergeCell ref="B561:D561"/>
    <mergeCell ref="B563:D563"/>
    <mergeCell ref="B564:D564"/>
    <mergeCell ref="B547:D547"/>
    <mergeCell ref="B556:D558"/>
    <mergeCell ref="B527:G530"/>
    <mergeCell ref="B498:D498"/>
    <mergeCell ref="B499:D499"/>
    <mergeCell ref="B546:D546"/>
    <mergeCell ref="B500:D500"/>
    <mergeCell ref="B545:D545"/>
    <mergeCell ref="B559:G559"/>
    <mergeCell ref="B460:G460"/>
    <mergeCell ref="B461:D461"/>
    <mergeCell ref="B474:G475"/>
    <mergeCell ref="E496:E497"/>
    <mergeCell ref="F496:F497"/>
    <mergeCell ref="G496:G497"/>
    <mergeCell ref="B496:D497"/>
    <mergeCell ref="B487:J487"/>
    <mergeCell ref="B446:G448"/>
    <mergeCell ref="B462:G465"/>
    <mergeCell ref="B459:D459"/>
    <mergeCell ref="B486:J486"/>
    <mergeCell ref="B489:M489"/>
    <mergeCell ref="G453:G454"/>
    <mergeCell ref="L419:L420"/>
    <mergeCell ref="B603:D603"/>
    <mergeCell ref="B513:D513"/>
    <mergeCell ref="B514:D514"/>
    <mergeCell ref="B548:D548"/>
    <mergeCell ref="E556:E558"/>
    <mergeCell ref="L260:M260"/>
    <mergeCell ref="G246:G247"/>
    <mergeCell ref="H246:H247"/>
    <mergeCell ref="I246:I247"/>
    <mergeCell ref="J246:J247"/>
    <mergeCell ref="B320:J320"/>
    <mergeCell ref="B523:D523"/>
    <mergeCell ref="B524:D524"/>
    <mergeCell ref="F535:F537"/>
    <mergeCell ref="G535:G537"/>
    <mergeCell ref="B270:M272"/>
    <mergeCell ref="F556:F558"/>
    <mergeCell ref="G556:G558"/>
    <mergeCell ref="B518:D518"/>
    <mergeCell ref="B520:D520"/>
    <mergeCell ref="B602:D602"/>
    <mergeCell ref="B419:J420"/>
    <mergeCell ref="B421:J421"/>
    <mergeCell ref="B185:M186"/>
    <mergeCell ref="B208:D211"/>
    <mergeCell ref="E236:G236"/>
    <mergeCell ref="B396:I396"/>
    <mergeCell ref="B402:D404"/>
    <mergeCell ref="B413:D414"/>
    <mergeCell ref="E402:E404"/>
    <mergeCell ref="F402:F404"/>
    <mergeCell ref="G402:G404"/>
    <mergeCell ref="B321:J321"/>
    <mergeCell ref="B322:J322"/>
    <mergeCell ref="B332:J332"/>
    <mergeCell ref="E413:E414"/>
    <mergeCell ref="F413:F414"/>
    <mergeCell ref="B410:D410"/>
    <mergeCell ref="B411:D411"/>
    <mergeCell ref="B412:D412"/>
    <mergeCell ref="B347:J347"/>
    <mergeCell ref="B348:J348"/>
    <mergeCell ref="B344:M344"/>
    <mergeCell ref="B357:D357"/>
    <mergeCell ref="B362:J362"/>
    <mergeCell ref="B363:J363"/>
    <mergeCell ref="H236:J236"/>
    <mergeCell ref="J388:J389"/>
    <mergeCell ref="K388:K389"/>
    <mergeCell ref="B391:I391"/>
    <mergeCell ref="B392:I392"/>
    <mergeCell ref="B393:I393"/>
    <mergeCell ref="B394:I394"/>
    <mergeCell ref="B395:I395"/>
    <mergeCell ref="G413:G414"/>
    <mergeCell ref="B405:D405"/>
    <mergeCell ref="B406:D406"/>
    <mergeCell ref="B407:D407"/>
    <mergeCell ref="B441:D441"/>
    <mergeCell ref="F437:F438"/>
    <mergeCell ref="G437:G438"/>
    <mergeCell ref="B408:D408"/>
    <mergeCell ref="B409:D409"/>
    <mergeCell ref="B440:D440"/>
    <mergeCell ref="K419:K420"/>
    <mergeCell ref="B422:J422"/>
    <mergeCell ref="B442:D442"/>
    <mergeCell ref="E437:E438"/>
    <mergeCell ref="B443:D443"/>
    <mergeCell ref="B423:J423"/>
    <mergeCell ref="B444:G444"/>
    <mergeCell ref="J260:K260"/>
    <mergeCell ref="E604:M604"/>
    <mergeCell ref="B592:M593"/>
    <mergeCell ref="B424:J424"/>
    <mergeCell ref="B425:J425"/>
    <mergeCell ref="B426:J426"/>
    <mergeCell ref="B427:J427"/>
    <mergeCell ref="B437:D438"/>
    <mergeCell ref="F510:F511"/>
    <mergeCell ref="B453:D454"/>
    <mergeCell ref="B470:D471"/>
    <mergeCell ref="B472:D472"/>
    <mergeCell ref="B473:D473"/>
    <mergeCell ref="E470:E471"/>
    <mergeCell ref="F470:F471"/>
    <mergeCell ref="G470:G471"/>
    <mergeCell ref="G510:G511"/>
    <mergeCell ref="B488:J488"/>
    <mergeCell ref="B381:D381"/>
    <mergeCell ref="B382:D382"/>
    <mergeCell ref="B388:I389"/>
    <mergeCell ref="B354:D356"/>
    <mergeCell ref="E354:E356"/>
    <mergeCell ref="B445:D445"/>
    <mergeCell ref="B630:E635"/>
    <mergeCell ref="E297:E299"/>
    <mergeCell ref="F297:F299"/>
    <mergeCell ref="G297:G299"/>
    <mergeCell ref="B512:G512"/>
    <mergeCell ref="B519:G519"/>
    <mergeCell ref="B515:D515"/>
    <mergeCell ref="B598:D600"/>
    <mergeCell ref="B596:D596"/>
    <mergeCell ref="B597:D597"/>
    <mergeCell ref="B601:D601"/>
    <mergeCell ref="B595:D595"/>
    <mergeCell ref="B549:G551"/>
    <mergeCell ref="B571:G573"/>
    <mergeCell ref="B562:D562"/>
    <mergeCell ref="B567:D567"/>
    <mergeCell ref="B584:M584"/>
    <mergeCell ref="B516:D516"/>
    <mergeCell ref="B517:D517"/>
    <mergeCell ref="B521:D521"/>
    <mergeCell ref="F354:F356"/>
    <mergeCell ref="G354:G356"/>
    <mergeCell ref="B334:J334"/>
    <mergeCell ref="B439:G439"/>
    <mergeCell ref="J244:J245"/>
    <mergeCell ref="K244:K245"/>
    <mergeCell ref="L244:L245"/>
    <mergeCell ref="M244:M245"/>
    <mergeCell ref="M246:M247"/>
    <mergeCell ref="E248:E249"/>
    <mergeCell ref="F248:F249"/>
    <mergeCell ref="G248:G249"/>
    <mergeCell ref="H248:H249"/>
    <mergeCell ref="I248:I249"/>
    <mergeCell ref="J248:J249"/>
    <mergeCell ref="K248:K249"/>
    <mergeCell ref="L248:L249"/>
    <mergeCell ref="M248:M249"/>
    <mergeCell ref="E246:E247"/>
    <mergeCell ref="F246:F247"/>
    <mergeCell ref="H244:H245"/>
    <mergeCell ref="K246:K247"/>
    <mergeCell ref="L246:L247"/>
    <mergeCell ref="I244:I245"/>
    <mergeCell ref="B269:G269"/>
    <mergeCell ref="K236:M236"/>
    <mergeCell ref="M239:M240"/>
    <mergeCell ref="E241:E242"/>
    <mergeCell ref="F241:F242"/>
    <mergeCell ref="G241:G242"/>
    <mergeCell ref="H241:H242"/>
    <mergeCell ref="I241:I242"/>
    <mergeCell ref="J241:J242"/>
    <mergeCell ref="K241:K242"/>
    <mergeCell ref="L241:L242"/>
    <mergeCell ref="M241:M242"/>
    <mergeCell ref="E239:E240"/>
    <mergeCell ref="F239:F240"/>
    <mergeCell ref="G239:G240"/>
    <mergeCell ref="H239:H240"/>
    <mergeCell ref="I239:I240"/>
    <mergeCell ref="J239:J240"/>
    <mergeCell ref="K239:K240"/>
    <mergeCell ref="L239:L240"/>
    <mergeCell ref="G208:G211"/>
    <mergeCell ref="B184:G184"/>
    <mergeCell ref="L172:M172"/>
    <mergeCell ref="B164:G167"/>
    <mergeCell ref="B156:D156"/>
    <mergeCell ref="B157:D157"/>
    <mergeCell ref="B158:D158"/>
    <mergeCell ref="B159:D159"/>
    <mergeCell ref="B160:D160"/>
    <mergeCell ref="B161:D161"/>
    <mergeCell ref="B162:D162"/>
    <mergeCell ref="B163:D163"/>
    <mergeCell ref="B172:G173"/>
    <mergeCell ref="B182:G182"/>
    <mergeCell ref="B183:G183"/>
    <mergeCell ref="B174:G174"/>
    <mergeCell ref="B175:G175"/>
    <mergeCell ref="B176:G176"/>
    <mergeCell ref="B177:G177"/>
    <mergeCell ref="B178:G178"/>
    <mergeCell ref="B179:G179"/>
    <mergeCell ref="B180:G180"/>
    <mergeCell ref="B181:G181"/>
    <mergeCell ref="F148:F150"/>
    <mergeCell ref="G148:G150"/>
    <mergeCell ref="E148:E150"/>
    <mergeCell ref="B148:D150"/>
    <mergeCell ref="B152:D152"/>
    <mergeCell ref="B153:D153"/>
    <mergeCell ref="B155:D155"/>
    <mergeCell ref="H172:I172"/>
    <mergeCell ref="J172:K172"/>
    <mergeCell ref="B154:G154"/>
    <mergeCell ref="B151:G151"/>
    <mergeCell ref="B103:M103"/>
    <mergeCell ref="B104:G104"/>
    <mergeCell ref="F122:F123"/>
    <mergeCell ref="G122:G123"/>
    <mergeCell ref="B115:M117"/>
    <mergeCell ref="B110:M110"/>
    <mergeCell ref="B106:M106"/>
    <mergeCell ref="B105:G105"/>
    <mergeCell ref="B107:G107"/>
    <mergeCell ref="B108:G108"/>
    <mergeCell ref="B109:G109"/>
    <mergeCell ref="B111:G111"/>
    <mergeCell ref="B113:G113"/>
    <mergeCell ref="B114:G114"/>
    <mergeCell ref="B122:D123"/>
    <mergeCell ref="E122:E123"/>
    <mergeCell ref="B140:G143"/>
    <mergeCell ref="B124:G124"/>
    <mergeCell ref="B127:G127"/>
    <mergeCell ref="B125:D125"/>
    <mergeCell ref="B135:D135"/>
    <mergeCell ref="B50:D50"/>
    <mergeCell ref="F46:F47"/>
    <mergeCell ref="H83:I83"/>
    <mergeCell ref="J83:K83"/>
    <mergeCell ref="L83:M83"/>
    <mergeCell ref="B83:G84"/>
    <mergeCell ref="B88:M88"/>
    <mergeCell ref="B85:M85"/>
    <mergeCell ref="B86:G86"/>
    <mergeCell ref="B87:G87"/>
    <mergeCell ref="B62:D62"/>
    <mergeCell ref="B54:D54"/>
    <mergeCell ref="B56:D56"/>
    <mergeCell ref="B57:D57"/>
    <mergeCell ref="B71:M73"/>
    <mergeCell ref="B55:D55"/>
    <mergeCell ref="B60:D60"/>
    <mergeCell ref="B63:D63"/>
    <mergeCell ref="B52:D52"/>
    <mergeCell ref="L46:L47"/>
    <mergeCell ref="M46:M47"/>
    <mergeCell ref="B75:D75"/>
    <mergeCell ref="B76:D76"/>
    <mergeCell ref="B53:M53"/>
    <mergeCell ref="K46:K47"/>
    <mergeCell ref="E44:G45"/>
    <mergeCell ref="H44:J45"/>
    <mergeCell ref="B27:D27"/>
    <mergeCell ref="A1:A2"/>
    <mergeCell ref="B1:B2"/>
    <mergeCell ref="C1:C2"/>
    <mergeCell ref="D1:D2"/>
    <mergeCell ref="E1:E2"/>
    <mergeCell ref="F1:F2"/>
    <mergeCell ref="B28:G29"/>
    <mergeCell ref="B34:M34"/>
    <mergeCell ref="L1:L2"/>
    <mergeCell ref="M1:M2"/>
    <mergeCell ref="B10:M11"/>
    <mergeCell ref="G1:G2"/>
    <mergeCell ref="H1:H2"/>
    <mergeCell ref="I1:I2"/>
    <mergeCell ref="J1:J2"/>
    <mergeCell ref="K1:K2"/>
    <mergeCell ref="B58:M58"/>
    <mergeCell ref="B64:M66"/>
    <mergeCell ref="B59:D59"/>
    <mergeCell ref="B61:D61"/>
    <mergeCell ref="B13:M20"/>
    <mergeCell ref="B22:D23"/>
    <mergeCell ref="E22:E23"/>
    <mergeCell ref="F22:F23"/>
    <mergeCell ref="G22:G23"/>
    <mergeCell ref="B25:D26"/>
    <mergeCell ref="E25:E26"/>
    <mergeCell ref="F25:F26"/>
    <mergeCell ref="G25:G26"/>
    <mergeCell ref="B24:D24"/>
    <mergeCell ref="K44:M45"/>
    <mergeCell ref="E46:E47"/>
    <mergeCell ref="B44:D47"/>
    <mergeCell ref="B48:M48"/>
    <mergeCell ref="B49:D49"/>
    <mergeCell ref="B51:D51"/>
    <mergeCell ref="G46:G47"/>
    <mergeCell ref="H46:H47"/>
    <mergeCell ref="I46:I47"/>
    <mergeCell ref="J46:J47"/>
    <mergeCell ref="B139:D139"/>
    <mergeCell ref="B112:G112"/>
    <mergeCell ref="B94:G94"/>
    <mergeCell ref="B137:D137"/>
    <mergeCell ref="B89:G89"/>
    <mergeCell ref="B90:G90"/>
    <mergeCell ref="B91:G91"/>
    <mergeCell ref="H101:I101"/>
    <mergeCell ref="B95:G95"/>
    <mergeCell ref="B96:G96"/>
    <mergeCell ref="B101:G102"/>
    <mergeCell ref="B136:D136"/>
    <mergeCell ref="B138:D138"/>
    <mergeCell ref="B97:M99"/>
    <mergeCell ref="J101:K101"/>
    <mergeCell ref="L101:M101"/>
    <mergeCell ref="B92:M92"/>
    <mergeCell ref="B93:G93"/>
    <mergeCell ref="B77:G78"/>
    <mergeCell ref="B126:D126"/>
    <mergeCell ref="B128:D128"/>
    <mergeCell ref="B129:D129"/>
    <mergeCell ref="B130:D130"/>
    <mergeCell ref="B131:D131"/>
    <mergeCell ref="B132:D132"/>
    <mergeCell ref="B133:D133"/>
    <mergeCell ref="B134:D134"/>
    <mergeCell ref="B222:G226"/>
    <mergeCell ref="B212:D212"/>
    <mergeCell ref="B213:D213"/>
    <mergeCell ref="B214:D214"/>
    <mergeCell ref="B215:D215"/>
    <mergeCell ref="B216:D216"/>
    <mergeCell ref="B217:D217"/>
    <mergeCell ref="B218:D218"/>
    <mergeCell ref="B219:D219"/>
    <mergeCell ref="B220:D220"/>
    <mergeCell ref="B221:D221"/>
    <mergeCell ref="E208:E211"/>
    <mergeCell ref="F208:F211"/>
    <mergeCell ref="B188:D189"/>
    <mergeCell ref="B191:D191"/>
    <mergeCell ref="B192:D192"/>
    <mergeCell ref="B193:D193"/>
    <mergeCell ref="B194:D194"/>
    <mergeCell ref="B195:D195"/>
    <mergeCell ref="B198:D198"/>
    <mergeCell ref="B190:D190"/>
    <mergeCell ref="E188:G188"/>
    <mergeCell ref="B201:M203"/>
    <mergeCell ref="H188:J188"/>
    <mergeCell ref="K188:M188"/>
    <mergeCell ref="B196:D196"/>
    <mergeCell ref="B197:D197"/>
    <mergeCell ref="B199:D199"/>
    <mergeCell ref="B200:D200"/>
    <mergeCell ref="B236:D237"/>
    <mergeCell ref="B260:G261"/>
    <mergeCell ref="B264:G264"/>
    <mergeCell ref="B262:G262"/>
    <mergeCell ref="B263:G263"/>
    <mergeCell ref="B265:G265"/>
    <mergeCell ref="B266:G266"/>
    <mergeCell ref="B267:G267"/>
    <mergeCell ref="B268:G268"/>
    <mergeCell ref="B238:D238"/>
    <mergeCell ref="B239:D240"/>
    <mergeCell ref="B241:D242"/>
    <mergeCell ref="B243:D243"/>
    <mergeCell ref="B244:D245"/>
    <mergeCell ref="B246:D247"/>
    <mergeCell ref="B248:D249"/>
    <mergeCell ref="B250:D250"/>
    <mergeCell ref="B251:D251"/>
    <mergeCell ref="E244:E245"/>
    <mergeCell ref="F244:F245"/>
    <mergeCell ref="G244:G245"/>
    <mergeCell ref="B252:M254"/>
    <mergeCell ref="B257:K258"/>
    <mergeCell ref="H260:I260"/>
    <mergeCell ref="B289:D289"/>
    <mergeCell ref="B290:D290"/>
    <mergeCell ref="B313:M314"/>
    <mergeCell ref="B309:J309"/>
    <mergeCell ref="B310:J310"/>
    <mergeCell ref="B311:J311"/>
    <mergeCell ref="B312:J312"/>
    <mergeCell ref="B333:M333"/>
    <mergeCell ref="B277:M277"/>
    <mergeCell ref="B287:D288"/>
    <mergeCell ref="E287:E288"/>
    <mergeCell ref="F287:F288"/>
    <mergeCell ref="G287:G288"/>
    <mergeCell ref="B303:G304"/>
    <mergeCell ref="B291:G292"/>
    <mergeCell ref="B319:J319"/>
    <mergeCell ref="B335:J335"/>
    <mergeCell ref="B336:J336"/>
    <mergeCell ref="B337:J337"/>
    <mergeCell ref="B338:J338"/>
    <mergeCell ref="B339:J339"/>
    <mergeCell ref="B340:J340"/>
    <mergeCell ref="B341:J341"/>
    <mergeCell ref="B342:J342"/>
    <mergeCell ref="B349:M349"/>
    <mergeCell ref="B343:J343"/>
    <mergeCell ref="B345:J345"/>
    <mergeCell ref="B346:J346"/>
    <mergeCell ref="B364:J364"/>
    <mergeCell ref="B365:J365"/>
    <mergeCell ref="B366:M366"/>
    <mergeCell ref="B373:D374"/>
    <mergeCell ref="B379:D380"/>
    <mergeCell ref="B375:D375"/>
    <mergeCell ref="B376:D376"/>
    <mergeCell ref="B377:D377"/>
    <mergeCell ref="E373:E374"/>
    <mergeCell ref="F373:F374"/>
    <mergeCell ref="G373:G374"/>
    <mergeCell ref="L388:L389"/>
    <mergeCell ref="M388:M389"/>
    <mergeCell ref="E379:E380"/>
    <mergeCell ref="F379:F380"/>
    <mergeCell ref="G379:G380"/>
    <mergeCell ref="B538:G538"/>
    <mergeCell ref="B544:G544"/>
    <mergeCell ref="B539:D539"/>
    <mergeCell ref="B540:D540"/>
    <mergeCell ref="B541:D541"/>
    <mergeCell ref="B542:D542"/>
    <mergeCell ref="B543:D543"/>
    <mergeCell ref="E510:E511"/>
    <mergeCell ref="B522:D522"/>
    <mergeCell ref="B478:M479"/>
    <mergeCell ref="B493:M494"/>
    <mergeCell ref="B504:G505"/>
    <mergeCell ref="B484:J484"/>
    <mergeCell ref="B485:J485"/>
    <mergeCell ref="B525:D525"/>
    <mergeCell ref="B526:D526"/>
    <mergeCell ref="E535:E537"/>
    <mergeCell ref="B535:D537"/>
    <mergeCell ref="B390:I390"/>
    <mergeCell ref="G656:G657"/>
    <mergeCell ref="H645:I645"/>
    <mergeCell ref="J645:K645"/>
    <mergeCell ref="B605:M607"/>
    <mergeCell ref="B615:E615"/>
    <mergeCell ref="B616:E616"/>
    <mergeCell ref="B617:E617"/>
    <mergeCell ref="B618:E618"/>
    <mergeCell ref="B566:D566"/>
    <mergeCell ref="B568:D568"/>
    <mergeCell ref="B569:D569"/>
    <mergeCell ref="B570:D570"/>
    <mergeCell ref="B604:D604"/>
    <mergeCell ref="B578:J578"/>
    <mergeCell ref="B579:J579"/>
    <mergeCell ref="B580:J580"/>
    <mergeCell ref="B581:J581"/>
    <mergeCell ref="B582:J582"/>
    <mergeCell ref="B583:J583"/>
    <mergeCell ref="E602:M602"/>
    <mergeCell ref="E603:M603"/>
    <mergeCell ref="E601:M601"/>
    <mergeCell ref="B645:G646"/>
    <mergeCell ref="B647:G647"/>
    <mergeCell ref="G667:G668"/>
    <mergeCell ref="B670:G671"/>
    <mergeCell ref="B658:D658"/>
    <mergeCell ref="B659:D659"/>
    <mergeCell ref="B660:D660"/>
    <mergeCell ref="B661:D661"/>
    <mergeCell ref="B662:D662"/>
    <mergeCell ref="B669:D669"/>
    <mergeCell ref="B667:D668"/>
    <mergeCell ref="E667:E668"/>
    <mergeCell ref="F667:F668"/>
    <mergeCell ref="B648:M650"/>
    <mergeCell ref="B297:D299"/>
    <mergeCell ref="B300:D300"/>
    <mergeCell ref="B301:D301"/>
    <mergeCell ref="B302:D302"/>
    <mergeCell ref="B501:D501"/>
    <mergeCell ref="B502:D502"/>
    <mergeCell ref="B503:D503"/>
    <mergeCell ref="B510:D511"/>
    <mergeCell ref="F618:G618"/>
    <mergeCell ref="B481:J481"/>
    <mergeCell ref="B482:J482"/>
    <mergeCell ref="B483:J483"/>
    <mergeCell ref="B619:M620"/>
    <mergeCell ref="F625:I626"/>
    <mergeCell ref="J625:M626"/>
    <mergeCell ref="F630:I635"/>
    <mergeCell ref="F627:I627"/>
    <mergeCell ref="F628:I628"/>
    <mergeCell ref="F629:I629"/>
    <mergeCell ref="J627:M627"/>
    <mergeCell ref="J628:M628"/>
    <mergeCell ref="J629:M629"/>
    <mergeCell ref="J630:M635"/>
    <mergeCell ref="B656:D657"/>
    <mergeCell ref="E656:E657"/>
    <mergeCell ref="F656:F657"/>
    <mergeCell ref="L645:M645"/>
    <mergeCell ref="B397:M397"/>
    <mergeCell ref="F612:I612"/>
    <mergeCell ref="J612:M612"/>
    <mergeCell ref="F613:G613"/>
    <mergeCell ref="H613:I613"/>
    <mergeCell ref="J613:K613"/>
    <mergeCell ref="L613:M613"/>
    <mergeCell ref="B612:E613"/>
    <mergeCell ref="B614:E614"/>
    <mergeCell ref="L614:M618"/>
    <mergeCell ref="J614:K614"/>
    <mergeCell ref="J615:K615"/>
    <mergeCell ref="J616:K616"/>
    <mergeCell ref="J617:K617"/>
    <mergeCell ref="J618:K618"/>
    <mergeCell ref="F614:G614"/>
    <mergeCell ref="H614:I618"/>
    <mergeCell ref="F615:G615"/>
    <mergeCell ref="F616:G616"/>
    <mergeCell ref="F617:G617"/>
    <mergeCell ref="B623:K623"/>
    <mergeCell ref="B627:E627"/>
    <mergeCell ref="B628:E628"/>
    <mergeCell ref="B629:E629"/>
    <mergeCell ref="B625:E626"/>
    <mergeCell ref="E595:M595"/>
    <mergeCell ref="E596:M596"/>
    <mergeCell ref="E597:M597"/>
    <mergeCell ref="E598:M600"/>
  </mergeCells>
  <hyperlinks>
    <hyperlink ref="I1:I2" location="'Índice GRI'!A3" display="Índice GRI" xr:uid="{6C86931A-1462-4D3B-A754-22A648594131}"/>
    <hyperlink ref="J1:J2" location="'Índice SASB'!A3" display="Índice SASB" xr:uid="{29B18A6D-668C-43F1-95D0-FB2D64E6BD19}"/>
    <hyperlink ref="D1:D2" location="Siderurgia!A3" display="Siderurgia" xr:uid="{762A11EE-6993-4CE9-997C-D92870EE3ACB}"/>
    <hyperlink ref="B1:B2" location="Início!A3" display="Início" xr:uid="{CF9721EF-54D9-49FD-A622-D2507B32C581}"/>
    <hyperlink ref="C1:C2" location="'Grupo CSN'!A3" display="Grupo CSN" xr:uid="{8C122C54-1F50-46D7-BD22-B2A95600B0AB}"/>
    <hyperlink ref="E1:E2" location="Mineração!A3" display="Mineração" xr:uid="{D2ADD77C-9B3E-40E5-BEF4-45F06B0ED0F3}"/>
    <hyperlink ref="F1:F2" location="Cimentos!A3" display="Cimentos" xr:uid="{BD73EE86-D609-4C5B-9CAA-33DBD889F763}"/>
    <hyperlink ref="G1:G2" location="Logística!A3" display="Logística" xr:uid="{F618108D-C550-49CE-B053-D250BEEE436E}"/>
    <hyperlink ref="H1:H2" location="Energia!A3" display="Energia" xr:uid="{88E12C06-8501-466D-AB32-498097553766}"/>
    <hyperlink ref="K1:K2" location="Materialidade!A3" display="Materialidade" xr:uid="{925CE4FD-BA6A-4E08-97DA-481AC784A669}"/>
    <hyperlink ref="L1:L2" location="TCFD_TNFD!A3" display="TCFD e TNFD" xr:uid="{7B5F6CE4-3A9A-4DEB-983B-E9D4CA697ADC}"/>
    <hyperlink ref="M1:M2" location="Ratings!A3" display="Ratings" xr:uid="{C4EA97A3-290C-433C-9305-C7AF5BC24C9C}"/>
    <hyperlink ref="B71:K73"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86AF73E0-F074-4587-8F27-DC48536C6EB9}"/>
    <hyperlink ref="B71:M73"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294A0EB0-E57A-4106-BB30-E8AC32C54390}"/>
  </hyperlinks>
  <pageMargins left="0.25" right="0.25" top="0.75" bottom="0.75" header="0.3" footer="0.3"/>
  <pageSetup paperSize="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657B-63F0-4CBA-8561-F6AE80AB9863}">
  <dimension ref="A1:Q494"/>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333" t="s">
        <v>1047</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row r="10" spans="1:13" s="4" customFormat="1" ht="15" customHeight="1" x14ac:dyDescent="0.25">
      <c r="B10" s="1150" t="s">
        <v>792</v>
      </c>
      <c r="C10" s="1150"/>
      <c r="D10" s="1151"/>
      <c r="E10" s="1160">
        <v>2021</v>
      </c>
      <c r="F10" s="1160">
        <v>2022</v>
      </c>
      <c r="G10" s="1157">
        <v>2023</v>
      </c>
    </row>
    <row r="11" spans="1:13" s="4" customFormat="1" ht="15" customHeight="1" thickBot="1" x14ac:dyDescent="0.3">
      <c r="B11" s="1150"/>
      <c r="C11" s="1150"/>
      <c r="D11" s="1151"/>
      <c r="E11" s="1161"/>
      <c r="F11" s="1161"/>
      <c r="G11" s="1158"/>
    </row>
    <row r="12" spans="1:13" s="4" customFormat="1" ht="15" customHeight="1" thickTop="1" x14ac:dyDescent="0.25">
      <c r="B12" s="746" t="s">
        <v>793</v>
      </c>
      <c r="C12" s="746"/>
      <c r="D12" s="747"/>
      <c r="E12" s="298">
        <v>1</v>
      </c>
      <c r="F12" s="298">
        <v>0</v>
      </c>
      <c r="G12" s="541">
        <v>0</v>
      </c>
    </row>
    <row r="13" spans="1:13" s="4" customFormat="1" ht="15" customHeight="1" x14ac:dyDescent="0.25">
      <c r="B13" s="771" t="s">
        <v>794</v>
      </c>
      <c r="C13" s="771"/>
      <c r="D13" s="772"/>
      <c r="E13" s="967">
        <v>1400</v>
      </c>
      <c r="F13" s="967">
        <v>0</v>
      </c>
      <c r="G13" s="969">
        <v>0</v>
      </c>
    </row>
    <row r="14" spans="1:13" s="4" customFormat="1" ht="15" customHeight="1" x14ac:dyDescent="0.25">
      <c r="B14" s="771"/>
      <c r="C14" s="771"/>
      <c r="D14" s="772"/>
      <c r="E14" s="968"/>
      <c r="F14" s="968"/>
      <c r="G14" s="970"/>
    </row>
    <row r="15" spans="1:13" s="4" customFormat="1" ht="15" customHeight="1" x14ac:dyDescent="0.25">
      <c r="B15" s="831" t="s">
        <v>403</v>
      </c>
      <c r="C15" s="831"/>
      <c r="D15" s="832"/>
      <c r="E15" s="29">
        <v>1</v>
      </c>
      <c r="F15" s="29">
        <v>0</v>
      </c>
      <c r="G15" s="30">
        <v>0</v>
      </c>
    </row>
    <row r="16" spans="1:13" s="4" customFormat="1" ht="15" customHeight="1" x14ac:dyDescent="0.25">
      <c r="B16" s="768" t="s">
        <v>791</v>
      </c>
      <c r="C16" s="768"/>
      <c r="D16" s="768"/>
      <c r="E16" s="768"/>
      <c r="F16" s="768"/>
      <c r="G16" s="768"/>
    </row>
    <row r="17" spans="1:13" s="4" customFormat="1" ht="15" customHeight="1" x14ac:dyDescent="0.25">
      <c r="B17" s="770"/>
      <c r="C17" s="770"/>
      <c r="D17" s="770"/>
      <c r="E17" s="770"/>
      <c r="F17" s="770"/>
      <c r="G17" s="770"/>
    </row>
    <row r="18" spans="1:13" s="4" customFormat="1" ht="15" customHeight="1" x14ac:dyDescent="0.25">
      <c r="B18" s="24"/>
      <c r="C18" s="24"/>
      <c r="D18" s="24"/>
      <c r="E18" s="24"/>
      <c r="F18" s="24"/>
      <c r="G18" s="24"/>
      <c r="H18" s="24"/>
      <c r="I18" s="24"/>
      <c r="J18" s="24"/>
      <c r="K18" s="24"/>
      <c r="L18" s="24"/>
      <c r="M18" s="24"/>
    </row>
    <row r="19" spans="1:13" s="4" customFormat="1" ht="15" x14ac:dyDescent="0.25"/>
    <row r="20" spans="1:13" s="4" customFormat="1" ht="15" x14ac:dyDescent="0.25">
      <c r="A20" s="7"/>
      <c r="B20" s="7" t="s">
        <v>129</v>
      </c>
      <c r="C20" s="7"/>
      <c r="D20" s="7"/>
      <c r="E20" s="7"/>
      <c r="F20" s="7"/>
      <c r="G20" s="7"/>
      <c r="H20" s="7"/>
      <c r="I20" s="7"/>
      <c r="J20" s="7"/>
      <c r="K20" s="7"/>
      <c r="L20" s="7"/>
      <c r="M20" s="7"/>
    </row>
    <row r="21" spans="1:13" s="4" customFormat="1" ht="15" x14ac:dyDescent="0.25"/>
    <row r="22" spans="1:13" s="4" customFormat="1" ht="15" x14ac:dyDescent="0.25">
      <c r="B22" s="735" t="s">
        <v>798</v>
      </c>
      <c r="C22" s="735"/>
      <c r="D22" s="735"/>
      <c r="E22" s="735"/>
      <c r="F22" s="735"/>
      <c r="G22" s="735"/>
      <c r="H22" s="735"/>
      <c r="I22" s="735"/>
      <c r="J22" s="735"/>
      <c r="K22" s="735"/>
      <c r="L22" s="735"/>
      <c r="M22" s="735"/>
    </row>
    <row r="23" spans="1:13" s="4" customFormat="1" ht="15" x14ac:dyDescent="0.25">
      <c r="B23" s="735"/>
      <c r="C23" s="735"/>
      <c r="D23" s="735"/>
      <c r="E23" s="735"/>
      <c r="F23" s="735"/>
      <c r="G23" s="735"/>
      <c r="H23" s="735"/>
      <c r="I23" s="735"/>
      <c r="J23" s="735"/>
      <c r="K23" s="735"/>
      <c r="L23" s="735"/>
      <c r="M23" s="735"/>
    </row>
    <row r="24" spans="1:13" s="4" customFormat="1" ht="15" x14ac:dyDescent="0.25"/>
    <row r="25" spans="1:13" s="4" customFormat="1" ht="15" x14ac:dyDescent="0.25"/>
    <row r="26" spans="1:13" s="4" customFormat="1" ht="15" x14ac:dyDescent="0.25"/>
    <row r="27" spans="1:13" s="4" customFormat="1" ht="15" x14ac:dyDescent="0.25"/>
    <row r="28" spans="1:13" s="154" customFormat="1" ht="24.5" x14ac:dyDescent="0.25">
      <c r="B28" s="333" t="s">
        <v>18</v>
      </c>
    </row>
    <row r="29" spans="1:13" s="4" customFormat="1" ht="15" x14ac:dyDescent="0.25"/>
    <row r="30" spans="1:13" s="4" customFormat="1" ht="15" x14ac:dyDescent="0.25"/>
    <row r="31" spans="1:13" s="4" customFormat="1" ht="15" x14ac:dyDescent="0.25">
      <c r="A31" s="7"/>
      <c r="B31" s="7" t="s">
        <v>8</v>
      </c>
      <c r="C31" s="7"/>
      <c r="D31" s="7"/>
      <c r="E31" s="7"/>
      <c r="F31" s="7"/>
      <c r="G31" s="7"/>
      <c r="H31" s="7"/>
      <c r="I31" s="7"/>
      <c r="J31" s="7"/>
      <c r="K31" s="7"/>
      <c r="L31" s="7"/>
      <c r="M31" s="7"/>
    </row>
    <row r="32" spans="1:13" s="4" customFormat="1" ht="15" x14ac:dyDescent="0.25"/>
    <row r="33" spans="2:17" s="4" customFormat="1" ht="15" customHeight="1" x14ac:dyDescent="0.25">
      <c r="B33" s="1150" t="s">
        <v>1112</v>
      </c>
      <c r="C33" s="1150"/>
      <c r="D33" s="1151"/>
      <c r="E33" s="1180">
        <v>2021</v>
      </c>
      <c r="F33" s="1180"/>
      <c r="G33" s="1180"/>
      <c r="H33" s="1180">
        <v>2022</v>
      </c>
      <c r="I33" s="1180"/>
      <c r="J33" s="1180"/>
      <c r="K33" s="1180">
        <v>2023</v>
      </c>
      <c r="L33" s="1180"/>
      <c r="M33" s="1182"/>
    </row>
    <row r="34" spans="2:17" s="4" customFormat="1" ht="15" hidden="1" x14ac:dyDescent="0.25">
      <c r="B34" s="1150"/>
      <c r="C34" s="1150"/>
      <c r="D34" s="1151"/>
      <c r="E34" s="1181"/>
      <c r="F34" s="1181"/>
      <c r="G34" s="1181"/>
      <c r="H34" s="1181"/>
      <c r="I34" s="1181"/>
      <c r="J34" s="1181"/>
      <c r="K34" s="1181"/>
      <c r="L34" s="1181"/>
      <c r="M34" s="1183"/>
    </row>
    <row r="35" spans="2:17" s="4" customFormat="1" ht="15.5" thickBot="1" x14ac:dyDescent="0.3">
      <c r="B35" s="1150"/>
      <c r="C35" s="1150"/>
      <c r="D35" s="1151"/>
      <c r="E35" s="1174" t="s">
        <v>154</v>
      </c>
      <c r="F35" s="1176" t="s">
        <v>155</v>
      </c>
      <c r="G35" s="1172" t="s">
        <v>156</v>
      </c>
      <c r="H35" s="1174" t="s">
        <v>154</v>
      </c>
      <c r="I35" s="1176" t="s">
        <v>155</v>
      </c>
      <c r="J35" s="1172" t="s">
        <v>156</v>
      </c>
      <c r="K35" s="1174" t="s">
        <v>154</v>
      </c>
      <c r="L35" s="1176" t="s">
        <v>155</v>
      </c>
      <c r="M35" s="1178" t="s">
        <v>156</v>
      </c>
    </row>
    <row r="36" spans="2:17" s="4" customFormat="1" ht="15.5" hidden="1" thickBot="1" x14ac:dyDescent="0.3">
      <c r="B36" s="1155"/>
      <c r="C36" s="1155"/>
      <c r="D36" s="1156"/>
      <c r="E36" s="1175"/>
      <c r="F36" s="1177"/>
      <c r="G36" s="1173"/>
      <c r="H36" s="1175"/>
      <c r="I36" s="1177"/>
      <c r="J36" s="1173"/>
      <c r="K36" s="1175"/>
      <c r="L36" s="1177"/>
      <c r="M36" s="1179"/>
    </row>
    <row r="37" spans="2:17" s="4" customFormat="1" ht="15.5" thickTop="1" x14ac:dyDescent="0.25">
      <c r="B37" s="1171" t="s">
        <v>157</v>
      </c>
      <c r="C37" s="1171"/>
      <c r="D37" s="1171"/>
      <c r="E37" s="1171"/>
      <c r="F37" s="1171"/>
      <c r="G37" s="1171"/>
      <c r="H37" s="1171"/>
      <c r="I37" s="1171"/>
      <c r="J37" s="1171"/>
      <c r="K37" s="1171"/>
      <c r="L37" s="1171"/>
      <c r="M37" s="1171"/>
    </row>
    <row r="38" spans="2:17" s="4" customFormat="1" ht="15" x14ac:dyDescent="0.25">
      <c r="B38" s="829" t="s">
        <v>158</v>
      </c>
      <c r="C38" s="829"/>
      <c r="D38" s="830"/>
      <c r="E38" s="301">
        <v>954</v>
      </c>
      <c r="F38" s="302">
        <v>110</v>
      </c>
      <c r="G38" s="303">
        <f>E38+F38</f>
        <v>1064</v>
      </c>
      <c r="H38" s="15">
        <v>1204</v>
      </c>
      <c r="I38" s="9">
        <v>137</v>
      </c>
      <c r="J38" s="19">
        <f>SUM(H38:I38)</f>
        <v>1341</v>
      </c>
      <c r="K38" s="18">
        <v>1260</v>
      </c>
      <c r="L38" s="9">
        <v>189</v>
      </c>
      <c r="M38" s="10">
        <f>SUM(K38:L38)</f>
        <v>1449</v>
      </c>
      <c r="O38" s="495"/>
      <c r="P38" s="495"/>
      <c r="Q38" s="495"/>
    </row>
    <row r="39" spans="2:17" s="4" customFormat="1" ht="15" x14ac:dyDescent="0.25">
      <c r="B39" s="758" t="s">
        <v>159</v>
      </c>
      <c r="C39" s="758"/>
      <c r="D39" s="759"/>
      <c r="E39" s="20">
        <v>491</v>
      </c>
      <c r="F39" s="11">
        <v>75</v>
      </c>
      <c r="G39" s="21">
        <f t="shared" ref="G39" si="0">SUM(E39:F39)</f>
        <v>566</v>
      </c>
      <c r="H39" s="16">
        <v>459</v>
      </c>
      <c r="I39" s="11">
        <v>70</v>
      </c>
      <c r="J39" s="21">
        <f t="shared" ref="J39" si="1">SUM(H39:I39)</f>
        <v>529</v>
      </c>
      <c r="K39" s="20">
        <v>466</v>
      </c>
      <c r="L39" s="11">
        <v>87</v>
      </c>
      <c r="M39" s="12">
        <f t="shared" ref="M39" si="2">SUM(K39:L39)</f>
        <v>553</v>
      </c>
      <c r="O39" s="495"/>
      <c r="P39" s="495"/>
      <c r="Q39" s="495"/>
    </row>
    <row r="40" spans="2:17" s="4" customFormat="1" ht="15" x14ac:dyDescent="0.25">
      <c r="B40" s="764" t="s">
        <v>156</v>
      </c>
      <c r="C40" s="764"/>
      <c r="D40" s="765"/>
      <c r="E40" s="417">
        <f t="shared" ref="E40:M40" si="3">SUM(E38:E39)</f>
        <v>1445</v>
      </c>
      <c r="F40" s="418">
        <f t="shared" si="3"/>
        <v>185</v>
      </c>
      <c r="G40" s="419">
        <f t="shared" si="3"/>
        <v>1630</v>
      </c>
      <c r="H40" s="421">
        <f t="shared" si="3"/>
        <v>1663</v>
      </c>
      <c r="I40" s="418">
        <f t="shared" si="3"/>
        <v>207</v>
      </c>
      <c r="J40" s="419">
        <f t="shared" si="3"/>
        <v>1870</v>
      </c>
      <c r="K40" s="417">
        <f t="shared" si="3"/>
        <v>1726</v>
      </c>
      <c r="L40" s="418">
        <f t="shared" si="3"/>
        <v>276</v>
      </c>
      <c r="M40" s="420">
        <f t="shared" si="3"/>
        <v>2002</v>
      </c>
      <c r="O40" s="495"/>
      <c r="P40" s="495"/>
      <c r="Q40" s="495"/>
    </row>
    <row r="41" spans="2:17" s="4" customFormat="1" ht="15" x14ac:dyDescent="0.25">
      <c r="B41" s="1170" t="s">
        <v>161</v>
      </c>
      <c r="C41" s="1170"/>
      <c r="D41" s="1170"/>
      <c r="E41" s="1170"/>
      <c r="F41" s="1170"/>
      <c r="G41" s="1170"/>
      <c r="H41" s="1170"/>
      <c r="I41" s="1170"/>
      <c r="J41" s="1170"/>
      <c r="K41" s="1170"/>
      <c r="L41" s="1170"/>
      <c r="M41" s="1170"/>
    </row>
    <row r="42" spans="2:17" s="4" customFormat="1" ht="15" x14ac:dyDescent="0.25">
      <c r="B42" s="829" t="s">
        <v>158</v>
      </c>
      <c r="C42" s="829"/>
      <c r="D42" s="830"/>
      <c r="E42" s="401">
        <v>0</v>
      </c>
      <c r="F42" s="457">
        <v>1</v>
      </c>
      <c r="G42" s="455">
        <v>1</v>
      </c>
      <c r="H42" s="144">
        <v>1</v>
      </c>
      <c r="I42" s="163">
        <v>3</v>
      </c>
      <c r="J42" s="438">
        <f>SUM(H42:I42)</f>
        <v>4</v>
      </c>
      <c r="K42" s="18">
        <v>3</v>
      </c>
      <c r="L42" s="9">
        <v>8</v>
      </c>
      <c r="M42" s="439">
        <f>SUM(K42:L42)</f>
        <v>11</v>
      </c>
      <c r="O42" s="495"/>
      <c r="P42" s="495"/>
      <c r="Q42" s="495"/>
    </row>
    <row r="43" spans="2:17" s="4" customFormat="1" ht="15" x14ac:dyDescent="0.25">
      <c r="B43" s="758" t="s">
        <v>159</v>
      </c>
      <c r="C43" s="758"/>
      <c r="D43" s="759"/>
      <c r="E43" s="20">
        <v>0</v>
      </c>
      <c r="F43" s="11">
        <v>0</v>
      </c>
      <c r="G43" s="21">
        <f t="shared" ref="G43" si="4">SUM(E43:F43)</f>
        <v>0</v>
      </c>
      <c r="H43" s="20">
        <v>0</v>
      </c>
      <c r="I43" s="11">
        <v>2</v>
      </c>
      <c r="J43" s="21">
        <f t="shared" ref="J43" si="5">SUM(H43:I43)</f>
        <v>2</v>
      </c>
      <c r="K43" s="20">
        <v>0</v>
      </c>
      <c r="L43" s="11">
        <v>10</v>
      </c>
      <c r="M43" s="12">
        <f t="shared" ref="M43" si="6">SUM(K43:L43)</f>
        <v>10</v>
      </c>
      <c r="O43" s="495"/>
      <c r="P43" s="495"/>
      <c r="Q43" s="495"/>
    </row>
    <row r="44" spans="2:17" s="4" customFormat="1" ht="15" x14ac:dyDescent="0.25">
      <c r="B44" s="764" t="s">
        <v>156</v>
      </c>
      <c r="C44" s="764"/>
      <c r="D44" s="765"/>
      <c r="E44" s="417">
        <f t="shared" ref="E44:M44" si="7">SUM(E42:E43)</f>
        <v>0</v>
      </c>
      <c r="F44" s="418">
        <f t="shared" si="7"/>
        <v>1</v>
      </c>
      <c r="G44" s="419">
        <f t="shared" si="7"/>
        <v>1</v>
      </c>
      <c r="H44" s="417">
        <f t="shared" si="7"/>
        <v>1</v>
      </c>
      <c r="I44" s="418">
        <f t="shared" si="7"/>
        <v>5</v>
      </c>
      <c r="J44" s="419">
        <f t="shared" si="7"/>
        <v>6</v>
      </c>
      <c r="K44" s="417">
        <f t="shared" si="7"/>
        <v>3</v>
      </c>
      <c r="L44" s="418">
        <f t="shared" si="7"/>
        <v>18</v>
      </c>
      <c r="M44" s="420">
        <f t="shared" si="7"/>
        <v>21</v>
      </c>
      <c r="O44" s="495"/>
      <c r="P44" s="495"/>
      <c r="Q44" s="495"/>
    </row>
    <row r="45" spans="2:17" s="4" customFormat="1" ht="15" x14ac:dyDescent="0.25">
      <c r="B45" s="1170" t="s">
        <v>162</v>
      </c>
      <c r="C45" s="1170"/>
      <c r="D45" s="1170"/>
      <c r="E45" s="1170"/>
      <c r="F45" s="1170"/>
      <c r="G45" s="1170"/>
      <c r="H45" s="1170"/>
      <c r="I45" s="1170"/>
      <c r="J45" s="1170"/>
      <c r="K45" s="1170"/>
      <c r="L45" s="1170"/>
      <c r="M45" s="1170"/>
    </row>
    <row r="46" spans="2:17" s="4" customFormat="1" ht="15" x14ac:dyDescent="0.25">
      <c r="B46" s="829" t="s">
        <v>158</v>
      </c>
      <c r="C46" s="829"/>
      <c r="D46" s="830"/>
      <c r="E46" s="401">
        <v>2</v>
      </c>
      <c r="F46" s="457">
        <v>17</v>
      </c>
      <c r="G46" s="455">
        <v>19</v>
      </c>
      <c r="H46" s="144">
        <v>1</v>
      </c>
      <c r="I46" s="163">
        <v>41</v>
      </c>
      <c r="J46" s="438">
        <f>SUM(H46:I46)</f>
        <v>42</v>
      </c>
      <c r="K46" s="18">
        <v>1</v>
      </c>
      <c r="L46" s="9">
        <v>55</v>
      </c>
      <c r="M46" s="439">
        <f>SUM(K46:L46)</f>
        <v>56</v>
      </c>
      <c r="O46" s="495"/>
      <c r="P46" s="495"/>
      <c r="Q46" s="495"/>
    </row>
    <row r="47" spans="2:17" s="4" customFormat="1" ht="15" x14ac:dyDescent="0.25">
      <c r="B47" s="758" t="s">
        <v>159</v>
      </c>
      <c r="C47" s="758"/>
      <c r="D47" s="759"/>
      <c r="E47" s="20">
        <v>15</v>
      </c>
      <c r="F47" s="11">
        <v>17</v>
      </c>
      <c r="G47" s="21">
        <f t="shared" ref="G47" si="8">SUM(E47:F47)</f>
        <v>32</v>
      </c>
      <c r="H47" s="20">
        <v>10</v>
      </c>
      <c r="I47" s="11">
        <v>21</v>
      </c>
      <c r="J47" s="21">
        <f t="shared" ref="J47" si="9">SUM(H47:I47)</f>
        <v>31</v>
      </c>
      <c r="K47" s="20">
        <v>8</v>
      </c>
      <c r="L47" s="11">
        <v>24</v>
      </c>
      <c r="M47" s="12">
        <f t="shared" ref="M47" si="10">SUM(K47:L47)</f>
        <v>32</v>
      </c>
      <c r="O47" s="495"/>
      <c r="P47" s="495"/>
      <c r="Q47" s="495"/>
    </row>
    <row r="48" spans="2:17" s="4" customFormat="1" ht="15" x14ac:dyDescent="0.25">
      <c r="B48" s="809" t="s">
        <v>156</v>
      </c>
      <c r="C48" s="809"/>
      <c r="D48" s="810"/>
      <c r="E48" s="417">
        <f t="shared" ref="E48:M48" si="11">SUM(E46:E47)</f>
        <v>17</v>
      </c>
      <c r="F48" s="418">
        <f t="shared" si="11"/>
        <v>34</v>
      </c>
      <c r="G48" s="419">
        <f t="shared" si="11"/>
        <v>51</v>
      </c>
      <c r="H48" s="417">
        <f t="shared" si="11"/>
        <v>11</v>
      </c>
      <c r="I48" s="418">
        <f t="shared" si="11"/>
        <v>62</v>
      </c>
      <c r="J48" s="419">
        <f t="shared" si="11"/>
        <v>73</v>
      </c>
      <c r="K48" s="417">
        <f t="shared" si="11"/>
        <v>9</v>
      </c>
      <c r="L48" s="418">
        <f t="shared" si="11"/>
        <v>79</v>
      </c>
      <c r="M48" s="420">
        <f t="shared" si="11"/>
        <v>88</v>
      </c>
      <c r="O48" s="495"/>
      <c r="P48" s="495"/>
      <c r="Q48" s="495"/>
    </row>
    <row r="49" spans="1:17" s="4" customFormat="1" ht="15" x14ac:dyDescent="0.25">
      <c r="B49" s="836" t="s">
        <v>904</v>
      </c>
      <c r="C49" s="836"/>
      <c r="D49" s="837"/>
      <c r="E49" s="257">
        <f t="shared" ref="E49:M49" si="12">E40+E44+E48</f>
        <v>1462</v>
      </c>
      <c r="F49" s="294">
        <f t="shared" si="12"/>
        <v>220</v>
      </c>
      <c r="G49" s="550">
        <f t="shared" si="12"/>
        <v>1682</v>
      </c>
      <c r="H49" s="257">
        <f t="shared" si="12"/>
        <v>1675</v>
      </c>
      <c r="I49" s="294">
        <f t="shared" si="12"/>
        <v>274</v>
      </c>
      <c r="J49" s="550">
        <f t="shared" si="12"/>
        <v>1949</v>
      </c>
      <c r="K49" s="257">
        <f t="shared" si="12"/>
        <v>1738</v>
      </c>
      <c r="L49" s="294">
        <f t="shared" si="12"/>
        <v>373</v>
      </c>
      <c r="M49" s="551">
        <f t="shared" si="12"/>
        <v>2111</v>
      </c>
      <c r="O49" s="495"/>
      <c r="P49" s="495"/>
      <c r="Q49" s="495"/>
    </row>
    <row r="50" spans="1:17" s="4" customFormat="1" ht="15" customHeight="1" x14ac:dyDescent="0.25">
      <c r="B50" s="768" t="s">
        <v>719</v>
      </c>
      <c r="C50" s="768"/>
      <c r="D50" s="768"/>
      <c r="E50" s="768"/>
      <c r="F50" s="768"/>
      <c r="G50" s="768"/>
      <c r="H50" s="768"/>
      <c r="I50" s="768"/>
      <c r="J50" s="768"/>
      <c r="K50" s="768"/>
      <c r="L50" s="768"/>
      <c r="M50" s="768"/>
    </row>
    <row r="51" spans="1:17" s="4" customFormat="1" ht="15" x14ac:dyDescent="0.25">
      <c r="B51" s="769"/>
      <c r="C51" s="769"/>
      <c r="D51" s="769"/>
      <c r="E51" s="769"/>
      <c r="F51" s="769"/>
      <c r="G51" s="769"/>
      <c r="H51" s="769"/>
      <c r="I51" s="769"/>
      <c r="J51" s="769"/>
      <c r="K51" s="769"/>
      <c r="L51" s="769"/>
      <c r="M51" s="769"/>
    </row>
    <row r="52" spans="1:17" s="4" customFormat="1" ht="15" x14ac:dyDescent="0.25">
      <c r="B52" s="770"/>
      <c r="C52" s="770"/>
      <c r="D52" s="770"/>
      <c r="E52" s="770"/>
      <c r="F52" s="770"/>
      <c r="G52" s="770"/>
      <c r="H52" s="770"/>
      <c r="I52" s="770"/>
      <c r="J52" s="770"/>
      <c r="K52" s="770"/>
      <c r="L52" s="770"/>
      <c r="M52" s="770"/>
    </row>
    <row r="53" spans="1:17" s="4" customFormat="1" ht="15" x14ac:dyDescent="0.25"/>
    <row r="54" spans="1:17" s="4" customFormat="1" ht="15" x14ac:dyDescent="0.25"/>
    <row r="55" spans="1:17" s="4" customFormat="1" ht="15" x14ac:dyDescent="0.25">
      <c r="A55" s="7"/>
      <c r="B55" s="7" t="s">
        <v>9</v>
      </c>
      <c r="C55" s="7"/>
      <c r="D55" s="7"/>
      <c r="E55" s="7"/>
      <c r="F55" s="7"/>
      <c r="G55" s="7"/>
      <c r="H55" s="7"/>
      <c r="I55" s="7"/>
      <c r="J55" s="7"/>
      <c r="K55" s="7"/>
      <c r="L55" s="7"/>
      <c r="M55" s="7"/>
    </row>
    <row r="56" spans="1:17" s="4" customFormat="1" ht="15" x14ac:dyDescent="0.25"/>
    <row r="57" spans="1:17" s="4" customFormat="1" ht="15" customHeight="1" x14ac:dyDescent="0.25">
      <c r="B57" s="1040" t="s">
        <v>410</v>
      </c>
      <c r="C57" s="1040"/>
      <c r="D57" s="1040"/>
      <c r="E57" s="1040"/>
      <c r="F57" s="1040"/>
      <c r="G57" s="1040"/>
      <c r="H57" s="1040"/>
      <c r="I57" s="1040"/>
      <c r="J57" s="1040"/>
      <c r="K57" s="1040"/>
      <c r="L57" s="1040"/>
      <c r="M57" s="1040"/>
    </row>
    <row r="58" spans="1:17" s="4" customFormat="1" ht="15" x14ac:dyDescent="0.25">
      <c r="B58" s="1040"/>
      <c r="C58" s="1040"/>
      <c r="D58" s="1040"/>
      <c r="E58" s="1040"/>
      <c r="F58" s="1040"/>
      <c r="G58" s="1040"/>
      <c r="H58" s="1040"/>
      <c r="I58" s="1040"/>
      <c r="J58" s="1040"/>
      <c r="K58" s="1040"/>
      <c r="L58" s="1040"/>
      <c r="M58" s="1040"/>
    </row>
    <row r="59" spans="1:17" s="4" customFormat="1" ht="15" x14ac:dyDescent="0.25">
      <c r="B59" s="1040"/>
      <c r="C59" s="1040"/>
      <c r="D59" s="1040"/>
      <c r="E59" s="1040"/>
      <c r="F59" s="1040"/>
      <c r="G59" s="1040"/>
      <c r="H59" s="1040"/>
      <c r="I59" s="1040"/>
      <c r="J59" s="1040"/>
      <c r="K59" s="1040"/>
      <c r="L59" s="1040"/>
      <c r="M59" s="1040"/>
    </row>
    <row r="60" spans="1:17" s="4" customFormat="1" ht="15" x14ac:dyDescent="0.25">
      <c r="B60" s="1"/>
      <c r="C60" s="1"/>
      <c r="D60" s="1"/>
      <c r="E60" s="1"/>
      <c r="F60" s="1"/>
      <c r="G60" s="1"/>
      <c r="H60" s="1"/>
      <c r="I60" s="1"/>
      <c r="J60" s="1"/>
      <c r="K60" s="1"/>
      <c r="L60" s="1"/>
      <c r="M60" s="1"/>
    </row>
    <row r="61" spans="1:17" s="4" customFormat="1" ht="15.5" thickBot="1" x14ac:dyDescent="0.3">
      <c r="B61" s="1184" t="s">
        <v>167</v>
      </c>
      <c r="C61" s="1161"/>
      <c r="D61" s="1161"/>
      <c r="E61" s="334">
        <v>2021</v>
      </c>
      <c r="F61" s="334">
        <v>2022</v>
      </c>
      <c r="G61" s="335">
        <v>2023</v>
      </c>
      <c r="H61" s="1"/>
      <c r="I61" s="1"/>
      <c r="J61" s="1"/>
      <c r="K61" s="1"/>
      <c r="L61" s="1"/>
      <c r="M61" s="1"/>
    </row>
    <row r="62" spans="1:17" s="4" customFormat="1" ht="15.5" thickTop="1" x14ac:dyDescent="0.25">
      <c r="B62" s="851" t="s">
        <v>589</v>
      </c>
      <c r="C62" s="870"/>
      <c r="D62" s="870"/>
      <c r="E62" s="304">
        <v>892</v>
      </c>
      <c r="F62" s="304">
        <v>2468</v>
      </c>
      <c r="G62" s="305">
        <v>1744</v>
      </c>
      <c r="H62" s="1"/>
      <c r="I62" s="1"/>
      <c r="J62" s="1"/>
      <c r="K62" s="1"/>
      <c r="L62" s="1"/>
      <c r="M62" s="1"/>
    </row>
    <row r="63" spans="1:17" s="4" customFormat="1" ht="15" x14ac:dyDescent="0.25"/>
    <row r="64" spans="1:17" s="4" customFormat="1" ht="15" x14ac:dyDescent="0.25"/>
    <row r="65" spans="1:16" s="4" customFormat="1" ht="15" x14ac:dyDescent="0.25">
      <c r="A65" s="7"/>
      <c r="B65" s="7" t="s">
        <v>19</v>
      </c>
      <c r="C65" s="7"/>
      <c r="D65" s="7"/>
      <c r="E65" s="7"/>
      <c r="F65" s="7"/>
      <c r="G65" s="7"/>
      <c r="H65" s="7"/>
      <c r="I65" s="7"/>
      <c r="J65" s="7"/>
      <c r="K65" s="7"/>
      <c r="L65" s="7"/>
      <c r="M65" s="7"/>
    </row>
    <row r="66" spans="1:16" s="4" customFormat="1" ht="15" x14ac:dyDescent="0.25"/>
    <row r="67" spans="1:16" s="4" customFormat="1" ht="15" customHeight="1" x14ac:dyDescent="0.25">
      <c r="A67" s="1"/>
      <c r="B67" s="1150" t="s">
        <v>590</v>
      </c>
      <c r="C67" s="1150"/>
      <c r="D67" s="1150"/>
      <c r="E67" s="1150"/>
      <c r="F67" s="1150"/>
      <c r="G67" s="1151"/>
      <c r="H67" s="1160">
        <v>2021</v>
      </c>
      <c r="I67" s="1160"/>
      <c r="J67" s="1160" t="s">
        <v>1024</v>
      </c>
      <c r="K67" s="1160"/>
      <c r="L67" s="1160">
        <v>2023</v>
      </c>
      <c r="M67" s="1157"/>
    </row>
    <row r="68" spans="1:16" s="4" customFormat="1" ht="15.5" thickBot="1" x14ac:dyDescent="0.3">
      <c r="A68" s="1"/>
      <c r="B68" s="1155"/>
      <c r="C68" s="1155"/>
      <c r="D68" s="1155"/>
      <c r="E68" s="1155"/>
      <c r="F68" s="1155"/>
      <c r="G68" s="1156"/>
      <c r="H68" s="486" t="s">
        <v>170</v>
      </c>
      <c r="I68" s="488" t="s">
        <v>171</v>
      </c>
      <c r="J68" s="486" t="s">
        <v>170</v>
      </c>
      <c r="K68" s="488" t="s">
        <v>171</v>
      </c>
      <c r="L68" s="486" t="s">
        <v>170</v>
      </c>
      <c r="M68" s="489" t="s">
        <v>171</v>
      </c>
    </row>
    <row r="69" spans="1:16" s="4" customFormat="1" ht="15.5" thickTop="1" x14ac:dyDescent="0.25">
      <c r="A69" s="1"/>
      <c r="B69" s="1169" t="s">
        <v>172</v>
      </c>
      <c r="C69" s="1169"/>
      <c r="D69" s="1169"/>
      <c r="E69" s="1169"/>
      <c r="F69" s="1169"/>
      <c r="G69" s="1169"/>
      <c r="H69" s="1169"/>
      <c r="I69" s="1169"/>
      <c r="J69" s="1169"/>
      <c r="K69" s="1169"/>
      <c r="L69" s="1169"/>
      <c r="M69" s="1169"/>
    </row>
    <row r="70" spans="1:16" s="4" customFormat="1" ht="15" x14ac:dyDescent="0.25">
      <c r="A70" s="1"/>
      <c r="B70" s="829" t="s">
        <v>154</v>
      </c>
      <c r="C70" s="829"/>
      <c r="D70" s="829"/>
      <c r="E70" s="829"/>
      <c r="F70" s="829"/>
      <c r="G70" s="830"/>
      <c r="H70" s="18">
        <v>265</v>
      </c>
      <c r="I70" s="31">
        <v>186</v>
      </c>
      <c r="J70" s="15">
        <v>385</v>
      </c>
      <c r="K70" s="31">
        <v>171</v>
      </c>
      <c r="L70" s="18">
        <v>230</v>
      </c>
      <c r="M70" s="32">
        <v>165</v>
      </c>
      <c r="O70" s="495"/>
      <c r="P70" s="495"/>
    </row>
    <row r="71" spans="1:16" s="4" customFormat="1" ht="15" x14ac:dyDescent="0.25">
      <c r="A71" s="1"/>
      <c r="B71" s="831" t="s">
        <v>155</v>
      </c>
      <c r="C71" s="831"/>
      <c r="D71" s="831"/>
      <c r="E71" s="831"/>
      <c r="F71" s="831"/>
      <c r="G71" s="832"/>
      <c r="H71" s="698">
        <v>96</v>
      </c>
      <c r="I71" s="699">
        <v>65</v>
      </c>
      <c r="J71" s="700">
        <v>129</v>
      </c>
      <c r="K71" s="699">
        <v>65</v>
      </c>
      <c r="L71" s="698">
        <v>192</v>
      </c>
      <c r="M71" s="701">
        <v>89</v>
      </c>
      <c r="O71" s="495"/>
      <c r="P71" s="495"/>
    </row>
    <row r="72" spans="1:16" s="4" customFormat="1" ht="15" x14ac:dyDescent="0.25">
      <c r="A72" s="1"/>
      <c r="B72" s="1170" t="s">
        <v>173</v>
      </c>
      <c r="C72" s="1170"/>
      <c r="D72" s="1170"/>
      <c r="E72" s="1170"/>
      <c r="F72" s="1170"/>
      <c r="G72" s="1170"/>
      <c r="H72" s="1170"/>
      <c r="I72" s="1170"/>
      <c r="J72" s="1170"/>
      <c r="K72" s="1170"/>
      <c r="L72" s="1170"/>
      <c r="M72" s="1170"/>
    </row>
    <row r="73" spans="1:16" s="4" customFormat="1" ht="15" x14ac:dyDescent="0.25">
      <c r="A73" s="1"/>
      <c r="B73" s="829" t="s">
        <v>174</v>
      </c>
      <c r="C73" s="829"/>
      <c r="D73" s="829"/>
      <c r="E73" s="829"/>
      <c r="F73" s="829"/>
      <c r="G73" s="830"/>
      <c r="H73" s="144">
        <v>205</v>
      </c>
      <c r="I73" s="145">
        <v>106</v>
      </c>
      <c r="J73" s="368">
        <v>243</v>
      </c>
      <c r="K73" s="145">
        <v>113</v>
      </c>
      <c r="L73" s="144">
        <v>232</v>
      </c>
      <c r="M73" s="146">
        <v>135</v>
      </c>
      <c r="O73" s="495"/>
      <c r="P73" s="495"/>
    </row>
    <row r="74" spans="1:16" s="4" customFormat="1" ht="15" x14ac:dyDescent="0.25">
      <c r="A74" s="1"/>
      <c r="B74" s="758" t="s">
        <v>176</v>
      </c>
      <c r="C74" s="758"/>
      <c r="D74" s="758"/>
      <c r="E74" s="758"/>
      <c r="F74" s="758"/>
      <c r="G74" s="759"/>
      <c r="H74" s="20">
        <v>141</v>
      </c>
      <c r="I74" s="37">
        <v>113</v>
      </c>
      <c r="J74" s="16">
        <v>246</v>
      </c>
      <c r="K74" s="37">
        <v>103</v>
      </c>
      <c r="L74" s="20">
        <v>172</v>
      </c>
      <c r="M74" s="38">
        <v>101</v>
      </c>
      <c r="O74" s="495"/>
      <c r="P74" s="495"/>
    </row>
    <row r="75" spans="1:16" s="4" customFormat="1" ht="15" x14ac:dyDescent="0.25">
      <c r="A75" s="1"/>
      <c r="B75" s="831" t="s">
        <v>177</v>
      </c>
      <c r="C75" s="831"/>
      <c r="D75" s="831"/>
      <c r="E75" s="831"/>
      <c r="F75" s="831"/>
      <c r="G75" s="832"/>
      <c r="H75" s="698">
        <v>15</v>
      </c>
      <c r="I75" s="699">
        <v>32</v>
      </c>
      <c r="J75" s="700">
        <v>25</v>
      </c>
      <c r="K75" s="699">
        <v>20</v>
      </c>
      <c r="L75" s="698">
        <v>18</v>
      </c>
      <c r="M75" s="701">
        <v>18</v>
      </c>
      <c r="O75" s="495"/>
      <c r="P75" s="495"/>
    </row>
    <row r="76" spans="1:16" s="4" customFormat="1" ht="15" x14ac:dyDescent="0.25">
      <c r="A76" s="1"/>
      <c r="B76" s="1170" t="s">
        <v>175</v>
      </c>
      <c r="C76" s="1170"/>
      <c r="D76" s="1170"/>
      <c r="E76" s="1170"/>
      <c r="F76" s="1170"/>
      <c r="G76" s="1170"/>
      <c r="H76" s="1170"/>
      <c r="I76" s="1170"/>
      <c r="J76" s="1170"/>
      <c r="K76" s="1170"/>
      <c r="L76" s="1170"/>
      <c r="M76" s="1170"/>
    </row>
    <row r="77" spans="1:16" s="4" customFormat="1" ht="15" x14ac:dyDescent="0.25">
      <c r="A77" s="1"/>
      <c r="B77" s="829" t="s">
        <v>158</v>
      </c>
      <c r="C77" s="829"/>
      <c r="D77" s="829"/>
      <c r="E77" s="829"/>
      <c r="F77" s="829"/>
      <c r="G77" s="830"/>
      <c r="H77" s="401">
        <v>258</v>
      </c>
      <c r="I77" s="403">
        <v>182</v>
      </c>
      <c r="J77" s="368">
        <v>460</v>
      </c>
      <c r="K77" s="145">
        <v>157</v>
      </c>
      <c r="L77" s="144">
        <v>312</v>
      </c>
      <c r="M77" s="146">
        <v>175</v>
      </c>
      <c r="O77" s="495"/>
      <c r="P77" s="495"/>
    </row>
    <row r="78" spans="1:16" s="4" customFormat="1" ht="15" x14ac:dyDescent="0.25">
      <c r="A78" s="1"/>
      <c r="B78" s="758" t="s">
        <v>159</v>
      </c>
      <c r="C78" s="758"/>
      <c r="D78" s="758"/>
      <c r="E78" s="758"/>
      <c r="F78" s="758"/>
      <c r="G78" s="759"/>
      <c r="H78" s="20">
        <v>103</v>
      </c>
      <c r="I78" s="37">
        <v>69</v>
      </c>
      <c r="J78" s="16">
        <v>54</v>
      </c>
      <c r="K78" s="37">
        <v>79</v>
      </c>
      <c r="L78" s="20">
        <v>110</v>
      </c>
      <c r="M78" s="38">
        <v>79</v>
      </c>
      <c r="O78" s="495"/>
      <c r="P78" s="495"/>
    </row>
    <row r="79" spans="1:16" s="4" customFormat="1" ht="15" x14ac:dyDescent="0.25">
      <c r="A79" s="1"/>
      <c r="B79" s="764" t="s">
        <v>156</v>
      </c>
      <c r="C79" s="764"/>
      <c r="D79" s="764"/>
      <c r="E79" s="764"/>
      <c r="F79" s="764"/>
      <c r="G79" s="765"/>
      <c r="H79" s="702">
        <v>361</v>
      </c>
      <c r="I79" s="703">
        <v>251</v>
      </c>
      <c r="J79" s="704">
        <v>514</v>
      </c>
      <c r="K79" s="703">
        <v>236</v>
      </c>
      <c r="L79" s="702">
        <v>422</v>
      </c>
      <c r="M79" s="705">
        <v>254</v>
      </c>
      <c r="O79" s="495"/>
      <c r="P79" s="495"/>
    </row>
    <row r="80" spans="1:16" s="4" customFormat="1" ht="15" customHeight="1" x14ac:dyDescent="0.25">
      <c r="A80" s="1"/>
      <c r="B80" s="768" t="s">
        <v>1023</v>
      </c>
      <c r="C80" s="768"/>
      <c r="D80" s="768"/>
      <c r="E80" s="768"/>
      <c r="F80" s="768"/>
      <c r="G80" s="768"/>
      <c r="H80" s="768"/>
      <c r="I80" s="768"/>
      <c r="J80" s="768"/>
      <c r="K80" s="768"/>
      <c r="L80" s="768"/>
      <c r="M80" s="768"/>
    </row>
    <row r="81" spans="1:16" s="4" customFormat="1" ht="15" customHeight="1" x14ac:dyDescent="0.25">
      <c r="A81" s="1"/>
      <c r="B81" s="770"/>
      <c r="C81" s="770"/>
      <c r="D81" s="770"/>
      <c r="E81" s="770"/>
      <c r="F81" s="770"/>
      <c r="G81" s="770"/>
      <c r="H81" s="770"/>
      <c r="I81" s="770"/>
      <c r="J81" s="770"/>
      <c r="K81" s="770"/>
      <c r="L81" s="770"/>
      <c r="M81" s="770"/>
    </row>
    <row r="82" spans="1:16" s="4" customFormat="1" ht="15" x14ac:dyDescent="0.25">
      <c r="A82" s="1"/>
      <c r="B82" s="1"/>
      <c r="C82" s="1"/>
      <c r="D82" s="1"/>
      <c r="E82" s="1"/>
      <c r="F82" s="1"/>
      <c r="G82" s="1"/>
      <c r="H82" s="1"/>
      <c r="I82" s="1"/>
      <c r="J82" s="1"/>
      <c r="K82" s="1"/>
      <c r="L82" s="1"/>
      <c r="M82" s="1"/>
    </row>
    <row r="83" spans="1:16" s="4" customFormat="1" ht="15" customHeight="1" x14ac:dyDescent="0.25">
      <c r="A83" s="1"/>
      <c r="B83" s="1150" t="s">
        <v>591</v>
      </c>
      <c r="C83" s="1150"/>
      <c r="D83" s="1150"/>
      <c r="E83" s="1150"/>
      <c r="F83" s="1150"/>
      <c r="G83" s="1151"/>
      <c r="H83" s="1160">
        <v>2021</v>
      </c>
      <c r="I83" s="1160"/>
      <c r="J83" s="1160" t="s">
        <v>1024</v>
      </c>
      <c r="K83" s="1160"/>
      <c r="L83" s="1160">
        <v>2023</v>
      </c>
      <c r="M83" s="1157"/>
    </row>
    <row r="84" spans="1:16" s="4" customFormat="1" ht="25" thickBot="1" x14ac:dyDescent="0.3">
      <c r="A84" s="1"/>
      <c r="B84" s="1155"/>
      <c r="C84" s="1155"/>
      <c r="D84" s="1155"/>
      <c r="E84" s="1155"/>
      <c r="F84" s="1155"/>
      <c r="G84" s="1156"/>
      <c r="H84" s="706" t="s">
        <v>713</v>
      </c>
      <c r="I84" s="707" t="s">
        <v>714</v>
      </c>
      <c r="J84" s="706" t="s">
        <v>713</v>
      </c>
      <c r="K84" s="707" t="s">
        <v>714</v>
      </c>
      <c r="L84" s="706" t="s">
        <v>713</v>
      </c>
      <c r="M84" s="708" t="s">
        <v>714</v>
      </c>
    </row>
    <row r="85" spans="1:16" s="4" customFormat="1" ht="15" customHeight="1" thickTop="1" x14ac:dyDescent="0.25">
      <c r="A85" s="1"/>
      <c r="B85" s="1169" t="s">
        <v>172</v>
      </c>
      <c r="C85" s="1169"/>
      <c r="D85" s="1169"/>
      <c r="E85" s="1169"/>
      <c r="F85" s="1169"/>
      <c r="G85" s="1169"/>
      <c r="H85" s="1169"/>
      <c r="I85" s="1169"/>
      <c r="J85" s="1169"/>
      <c r="K85" s="1169"/>
      <c r="L85" s="1169"/>
      <c r="M85" s="1169"/>
    </row>
    <row r="86" spans="1:16" s="4" customFormat="1" ht="15" customHeight="1" x14ac:dyDescent="0.25">
      <c r="A86" s="1"/>
      <c r="B86" s="1185" t="s">
        <v>154</v>
      </c>
      <c r="C86" s="1185"/>
      <c r="D86" s="1185"/>
      <c r="E86" s="1185"/>
      <c r="F86" s="1185"/>
      <c r="G86" s="1186"/>
      <c r="H86" s="39">
        <v>0.184</v>
      </c>
      <c r="I86" s="40">
        <v>0.13</v>
      </c>
      <c r="J86" s="41">
        <v>0.24299999999999999</v>
      </c>
      <c r="K86" s="40">
        <v>0.109</v>
      </c>
      <c r="L86" s="39">
        <v>0.13429218818336028</v>
      </c>
      <c r="M86" s="42">
        <v>9.6950204973664439E-2</v>
      </c>
      <c r="O86" s="495"/>
      <c r="P86" s="495"/>
    </row>
    <row r="87" spans="1:16" s="4" customFormat="1" ht="15" customHeight="1" x14ac:dyDescent="0.25">
      <c r="A87" s="1"/>
      <c r="B87" s="758" t="s">
        <v>155</v>
      </c>
      <c r="C87" s="758"/>
      <c r="D87" s="758"/>
      <c r="E87" s="758"/>
      <c r="F87" s="758"/>
      <c r="G87" s="759"/>
      <c r="H87" s="687">
        <v>0.57499999999999996</v>
      </c>
      <c r="I87" s="688">
        <v>0.30299999999999999</v>
      </c>
      <c r="J87" s="689">
        <v>0.51200000000000001</v>
      </c>
      <c r="K87" s="688">
        <v>0.253</v>
      </c>
      <c r="L87" s="687">
        <v>0.59111907365696403</v>
      </c>
      <c r="M87" s="690">
        <v>0.27853109734733772</v>
      </c>
      <c r="O87" s="495"/>
      <c r="P87" s="495"/>
    </row>
    <row r="88" spans="1:16" s="4" customFormat="1" ht="15" customHeight="1" x14ac:dyDescent="0.25">
      <c r="A88" s="1"/>
      <c r="B88" s="1170" t="s">
        <v>173</v>
      </c>
      <c r="C88" s="1170"/>
      <c r="D88" s="1170"/>
      <c r="E88" s="1170"/>
      <c r="F88" s="1170"/>
      <c r="G88" s="1170"/>
      <c r="H88" s="1170"/>
      <c r="I88" s="1170"/>
      <c r="J88" s="1170"/>
      <c r="K88" s="1170"/>
      <c r="L88" s="1170"/>
      <c r="M88" s="1170"/>
    </row>
    <row r="89" spans="1:16" s="4" customFormat="1" ht="15" customHeight="1" x14ac:dyDescent="0.25">
      <c r="A89" s="1"/>
      <c r="B89" s="758" t="s">
        <v>174</v>
      </c>
      <c r="C89" s="758"/>
      <c r="D89" s="758"/>
      <c r="E89" s="758"/>
      <c r="F89" s="758"/>
      <c r="G89" s="759"/>
      <c r="H89" s="484">
        <v>0.48199999999999998</v>
      </c>
      <c r="I89" s="485">
        <v>0.252</v>
      </c>
      <c r="J89" s="678">
        <v>0.51400000000000001</v>
      </c>
      <c r="K89" s="379">
        <v>0.23799999999999999</v>
      </c>
      <c r="L89" s="378">
        <v>0.45063707980457163</v>
      </c>
      <c r="M89" s="380">
        <v>0.26449887799652</v>
      </c>
      <c r="O89" s="495"/>
      <c r="P89" s="495"/>
    </row>
    <row r="90" spans="1:16" s="4" customFormat="1" ht="15" customHeight="1" x14ac:dyDescent="0.25">
      <c r="A90" s="1"/>
      <c r="B90" s="758" t="s">
        <v>176</v>
      </c>
      <c r="C90" s="758"/>
      <c r="D90" s="758"/>
      <c r="E90" s="758"/>
      <c r="F90" s="758"/>
      <c r="G90" s="759"/>
      <c r="H90" s="55">
        <v>0.14199999999999999</v>
      </c>
      <c r="I90" s="56">
        <v>0.115</v>
      </c>
      <c r="J90" s="49">
        <v>0.222</v>
      </c>
      <c r="K90" s="48">
        <v>9.4E-2</v>
      </c>
      <c r="L90" s="47">
        <v>0.14029105792263158</v>
      </c>
      <c r="M90" s="50">
        <v>8.301516026545569E-2</v>
      </c>
      <c r="O90" s="495"/>
      <c r="P90" s="495"/>
    </row>
    <row r="91" spans="1:16" s="4" customFormat="1" ht="15" x14ac:dyDescent="0.25">
      <c r="A91" s="1"/>
      <c r="B91" s="758" t="s">
        <v>177</v>
      </c>
      <c r="C91" s="758"/>
      <c r="D91" s="758"/>
      <c r="E91" s="758"/>
      <c r="F91" s="758"/>
      <c r="G91" s="759"/>
      <c r="H91" s="691">
        <v>6.0999999999999999E-2</v>
      </c>
      <c r="I91" s="692">
        <v>0.13300000000000001</v>
      </c>
      <c r="J91" s="689">
        <v>9.9000000000000005E-2</v>
      </c>
      <c r="K91" s="688">
        <v>0.08</v>
      </c>
      <c r="L91" s="687">
        <v>6.3370413420645047E-2</v>
      </c>
      <c r="M91" s="690">
        <v>6.3046834612274422E-2</v>
      </c>
      <c r="O91" s="495"/>
      <c r="P91" s="495"/>
    </row>
    <row r="92" spans="1:16" s="4" customFormat="1" ht="15" x14ac:dyDescent="0.25">
      <c r="A92" s="1"/>
      <c r="B92" s="1170" t="s">
        <v>175</v>
      </c>
      <c r="C92" s="1170"/>
      <c r="D92" s="1170"/>
      <c r="E92" s="1170"/>
      <c r="F92" s="1170"/>
      <c r="G92" s="1170"/>
      <c r="H92" s="1170"/>
      <c r="I92" s="1170"/>
      <c r="J92" s="1170"/>
      <c r="K92" s="1170"/>
      <c r="L92" s="1170"/>
      <c r="M92" s="1170"/>
    </row>
    <row r="93" spans="1:16" s="4" customFormat="1" ht="15" x14ac:dyDescent="0.25">
      <c r="A93" s="1"/>
      <c r="B93" s="758" t="s">
        <v>158</v>
      </c>
      <c r="C93" s="758"/>
      <c r="D93" s="758"/>
      <c r="E93" s="758"/>
      <c r="F93" s="758"/>
      <c r="G93" s="759"/>
      <c r="H93" s="681">
        <v>0.245</v>
      </c>
      <c r="I93" s="682">
        <v>0.17499999999999999</v>
      </c>
      <c r="J93" s="693">
        <v>0.36599999999999999</v>
      </c>
      <c r="K93" s="709">
        <v>0.12</v>
      </c>
      <c r="L93" s="693">
        <v>0.21393849582997848</v>
      </c>
      <c r="M93" s="694">
        <v>0.12077032434615284</v>
      </c>
      <c r="O93" s="495"/>
      <c r="P93" s="495"/>
    </row>
    <row r="94" spans="1:16" s="4" customFormat="1" ht="15" x14ac:dyDescent="0.25">
      <c r="A94" s="1"/>
      <c r="B94" s="758" t="s">
        <v>159</v>
      </c>
      <c r="C94" s="758"/>
      <c r="D94" s="758"/>
      <c r="E94" s="758"/>
      <c r="F94" s="758"/>
      <c r="G94" s="759"/>
      <c r="H94" s="553">
        <v>0.17100000000000001</v>
      </c>
      <c r="I94" s="611">
        <v>0.114</v>
      </c>
      <c r="J94" s="553">
        <v>9.5000000000000001E-2</v>
      </c>
      <c r="K94" s="611">
        <v>0.13800000000000001</v>
      </c>
      <c r="L94" s="553">
        <v>0.1897808095635633</v>
      </c>
      <c r="M94" s="552">
        <v>0.13942400169542044</v>
      </c>
      <c r="O94" s="495"/>
      <c r="P94" s="495"/>
    </row>
    <row r="95" spans="1:16" s="4" customFormat="1" ht="15" x14ac:dyDescent="0.25">
      <c r="A95" s="1"/>
      <c r="B95" s="788" t="s">
        <v>156</v>
      </c>
      <c r="C95" s="788"/>
      <c r="D95" s="788"/>
      <c r="E95" s="788"/>
      <c r="F95" s="788"/>
      <c r="G95" s="789"/>
      <c r="H95" s="695">
        <v>0.218</v>
      </c>
      <c r="I95" s="696">
        <v>0.152</v>
      </c>
      <c r="J95" s="695">
        <v>0.28000000000000003</v>
      </c>
      <c r="K95" s="696">
        <v>0.129</v>
      </c>
      <c r="L95" s="695">
        <v>0.20771940407889572</v>
      </c>
      <c r="M95" s="697">
        <v>0.12585016766677712</v>
      </c>
      <c r="O95" s="495"/>
      <c r="P95" s="495"/>
    </row>
    <row r="96" spans="1:16" s="4" customFormat="1" ht="15" customHeight="1" x14ac:dyDescent="0.25">
      <c r="A96" s="1"/>
      <c r="B96" s="768" t="s">
        <v>1025</v>
      </c>
      <c r="C96" s="768"/>
      <c r="D96" s="768"/>
      <c r="E96" s="768"/>
      <c r="F96" s="768"/>
      <c r="G96" s="768"/>
      <c r="H96" s="768"/>
      <c r="I96" s="768"/>
      <c r="J96" s="768"/>
      <c r="K96" s="768"/>
      <c r="L96" s="768"/>
      <c r="M96" s="768"/>
    </row>
    <row r="97" spans="1:13" s="4" customFormat="1" ht="15" customHeight="1" x14ac:dyDescent="0.25">
      <c r="A97" s="1"/>
      <c r="B97" s="769"/>
      <c r="C97" s="769"/>
      <c r="D97" s="769"/>
      <c r="E97" s="769"/>
      <c r="F97" s="769"/>
      <c r="G97" s="769"/>
      <c r="H97" s="769"/>
      <c r="I97" s="769"/>
      <c r="J97" s="769"/>
      <c r="K97" s="769"/>
      <c r="L97" s="769"/>
      <c r="M97" s="769"/>
    </row>
    <row r="98" spans="1:13" s="4" customFormat="1" ht="15" x14ac:dyDescent="0.25">
      <c r="A98" s="1"/>
      <c r="B98" s="769"/>
      <c r="C98" s="769"/>
      <c r="D98" s="769"/>
      <c r="E98" s="769"/>
      <c r="F98" s="769"/>
      <c r="G98" s="769"/>
      <c r="H98" s="769"/>
      <c r="I98" s="769"/>
      <c r="J98" s="769"/>
      <c r="K98" s="769"/>
      <c r="L98" s="769"/>
      <c r="M98" s="769"/>
    </row>
    <row r="99" spans="1:13" s="4" customFormat="1" ht="15" x14ac:dyDescent="0.25">
      <c r="A99" s="1"/>
      <c r="B99" s="770"/>
      <c r="C99" s="770"/>
      <c r="D99" s="770"/>
      <c r="E99" s="770"/>
      <c r="F99" s="770"/>
      <c r="G99" s="770"/>
      <c r="H99" s="770"/>
      <c r="I99" s="770"/>
      <c r="J99" s="770"/>
      <c r="K99" s="770"/>
      <c r="L99" s="770"/>
      <c r="M99" s="770"/>
    </row>
    <row r="100" spans="1:13" s="4" customFormat="1" ht="15" x14ac:dyDescent="0.25"/>
    <row r="101" spans="1:13" s="4" customFormat="1" ht="15" customHeight="1" x14ac:dyDescent="0.25"/>
    <row r="102" spans="1:13" s="4" customFormat="1" ht="15" x14ac:dyDescent="0.25">
      <c r="A102" s="7"/>
      <c r="B102" s="7" t="s">
        <v>20</v>
      </c>
      <c r="C102" s="7"/>
      <c r="D102" s="7"/>
      <c r="E102" s="7"/>
      <c r="F102" s="7"/>
      <c r="G102" s="7"/>
      <c r="H102" s="7"/>
      <c r="I102" s="7"/>
      <c r="J102" s="7"/>
      <c r="K102" s="7"/>
      <c r="L102" s="7"/>
      <c r="M102" s="7"/>
    </row>
    <row r="103" spans="1:13" s="4" customFormat="1" ht="15" x14ac:dyDescent="0.25"/>
    <row r="104" spans="1:13" s="4" customFormat="1" ht="15" customHeight="1" x14ac:dyDescent="0.25">
      <c r="B104" s="1150" t="s">
        <v>592</v>
      </c>
      <c r="C104" s="1150"/>
      <c r="D104" s="1151"/>
      <c r="E104" s="1160">
        <v>2021</v>
      </c>
      <c r="F104" s="1160">
        <v>2022</v>
      </c>
      <c r="G104" s="1157">
        <v>2023</v>
      </c>
    </row>
    <row r="105" spans="1:13" s="4" customFormat="1" ht="15.5" thickBot="1" x14ac:dyDescent="0.3">
      <c r="B105" s="1155"/>
      <c r="C105" s="1155"/>
      <c r="D105" s="1156"/>
      <c r="E105" s="1161"/>
      <c r="F105" s="1161"/>
      <c r="G105" s="1158"/>
    </row>
    <row r="106" spans="1:13" s="4" customFormat="1" ht="15.5" thickTop="1" x14ac:dyDescent="0.25">
      <c r="B106" s="1169" t="s">
        <v>172</v>
      </c>
      <c r="C106" s="1169"/>
      <c r="D106" s="1169"/>
      <c r="E106" s="1169"/>
      <c r="F106" s="1169"/>
      <c r="G106" s="1169"/>
    </row>
    <row r="107" spans="1:13" s="4" customFormat="1" ht="15" x14ac:dyDescent="0.25">
      <c r="B107" s="758" t="s">
        <v>154</v>
      </c>
      <c r="C107" s="758"/>
      <c r="D107" s="759"/>
      <c r="E107" s="63">
        <v>17.5</v>
      </c>
      <c r="F107" s="63">
        <v>13.9</v>
      </c>
      <c r="G107" s="64">
        <v>25.817432972047918</v>
      </c>
      <c r="I107" s="495"/>
    </row>
    <row r="108" spans="1:13" s="4" customFormat="1" ht="15" x14ac:dyDescent="0.25">
      <c r="B108" s="758" t="s">
        <v>155</v>
      </c>
      <c r="C108" s="758"/>
      <c r="D108" s="759"/>
      <c r="E108" s="65">
        <v>17.7</v>
      </c>
      <c r="F108" s="65">
        <v>10.9</v>
      </c>
      <c r="G108" s="66">
        <v>26.338361445783132</v>
      </c>
      <c r="I108" s="495"/>
    </row>
    <row r="109" spans="1:13" s="4" customFormat="1" ht="15" x14ac:dyDescent="0.25">
      <c r="B109" s="1170" t="s">
        <v>179</v>
      </c>
      <c r="C109" s="1170"/>
      <c r="D109" s="1170"/>
      <c r="E109" s="1170"/>
      <c r="F109" s="1170"/>
      <c r="G109" s="1170"/>
    </row>
    <row r="110" spans="1:13" s="4" customFormat="1" ht="15" x14ac:dyDescent="0.25">
      <c r="B110" s="758" t="s">
        <v>760</v>
      </c>
      <c r="C110" s="758"/>
      <c r="D110" s="759"/>
      <c r="E110" s="307">
        <v>0</v>
      </c>
      <c r="F110" s="63">
        <v>0.9</v>
      </c>
      <c r="G110" s="64">
        <v>1.5</v>
      </c>
      <c r="I110" s="495"/>
    </row>
    <row r="111" spans="1:13" s="4" customFormat="1" ht="15" x14ac:dyDescent="0.25">
      <c r="B111" s="758" t="s">
        <v>181</v>
      </c>
      <c r="C111" s="758"/>
      <c r="D111" s="759"/>
      <c r="E111" s="67">
        <v>1.7</v>
      </c>
      <c r="F111" s="67">
        <v>10.6</v>
      </c>
      <c r="G111" s="68">
        <v>33.6</v>
      </c>
      <c r="I111" s="495"/>
    </row>
    <row r="112" spans="1:13" s="4" customFormat="1" ht="15" x14ac:dyDescent="0.25">
      <c r="B112" s="758" t="s">
        <v>182</v>
      </c>
      <c r="C112" s="758"/>
      <c r="D112" s="759"/>
      <c r="E112" s="67">
        <v>14.8</v>
      </c>
      <c r="F112" s="67">
        <v>6.6</v>
      </c>
      <c r="G112" s="68">
        <v>8.8000000000000007</v>
      </c>
      <c r="I112" s="495"/>
    </row>
    <row r="113" spans="2:9" s="4" customFormat="1" ht="15" x14ac:dyDescent="0.25">
      <c r="B113" s="758" t="s">
        <v>183</v>
      </c>
      <c r="C113" s="758"/>
      <c r="D113" s="759"/>
      <c r="E113" s="67">
        <v>28.7</v>
      </c>
      <c r="F113" s="67">
        <v>13.3</v>
      </c>
      <c r="G113" s="68">
        <v>17</v>
      </c>
      <c r="I113" s="495"/>
    </row>
    <row r="114" spans="2:9" s="4" customFormat="1" ht="15" x14ac:dyDescent="0.25">
      <c r="B114" s="758" t="s">
        <v>193</v>
      </c>
      <c r="C114" s="758"/>
      <c r="D114" s="759"/>
      <c r="E114" s="67">
        <v>19.5</v>
      </c>
      <c r="F114" s="67">
        <v>7.3</v>
      </c>
      <c r="G114" s="68">
        <v>18.7</v>
      </c>
      <c r="I114" s="495"/>
    </row>
    <row r="115" spans="2:9" s="4" customFormat="1" ht="15" x14ac:dyDescent="0.25">
      <c r="B115" s="758" t="s">
        <v>184</v>
      </c>
      <c r="C115" s="758"/>
      <c r="D115" s="759"/>
      <c r="E115" s="67">
        <v>12.5</v>
      </c>
      <c r="F115" s="67">
        <v>25.4</v>
      </c>
      <c r="G115" s="68">
        <v>27.9</v>
      </c>
      <c r="I115" s="495"/>
    </row>
    <row r="116" spans="2:9" s="4" customFormat="1" ht="15" x14ac:dyDescent="0.25">
      <c r="B116" s="758" t="s">
        <v>185</v>
      </c>
      <c r="C116" s="758"/>
      <c r="D116" s="759"/>
      <c r="E116" s="67">
        <v>15.2</v>
      </c>
      <c r="F116" s="67">
        <v>6.7</v>
      </c>
      <c r="G116" s="68">
        <v>13.9</v>
      </c>
      <c r="I116" s="495"/>
    </row>
    <row r="117" spans="2:9" s="4" customFormat="1" ht="15" x14ac:dyDescent="0.25">
      <c r="B117" s="758" t="s">
        <v>186</v>
      </c>
      <c r="C117" s="758"/>
      <c r="D117" s="759"/>
      <c r="E117" s="67">
        <v>18.3</v>
      </c>
      <c r="F117" s="67">
        <v>14.6</v>
      </c>
      <c r="G117" s="68">
        <v>27.1</v>
      </c>
      <c r="I117" s="495"/>
    </row>
    <row r="118" spans="2:9" s="4" customFormat="1" ht="15" x14ac:dyDescent="0.25">
      <c r="B118" s="758" t="s">
        <v>762</v>
      </c>
      <c r="C118" s="758"/>
      <c r="D118" s="759"/>
      <c r="E118" s="69" t="s">
        <v>165</v>
      </c>
      <c r="F118" s="69">
        <v>13</v>
      </c>
      <c r="G118" s="306">
        <v>24.7</v>
      </c>
      <c r="I118" s="495"/>
    </row>
    <row r="119" spans="2:9" s="4" customFormat="1" ht="15" x14ac:dyDescent="0.25">
      <c r="B119" s="758" t="s">
        <v>188</v>
      </c>
      <c r="C119" s="758"/>
      <c r="D119" s="759"/>
      <c r="E119" s="69" t="s">
        <v>165</v>
      </c>
      <c r="F119" s="69" t="s">
        <v>165</v>
      </c>
      <c r="G119" s="306">
        <v>230.7</v>
      </c>
      <c r="I119" s="495"/>
    </row>
    <row r="120" spans="2:9" s="4" customFormat="1" ht="15" x14ac:dyDescent="0.25">
      <c r="B120" s="758" t="s">
        <v>772</v>
      </c>
      <c r="C120" s="758"/>
      <c r="D120" s="759"/>
      <c r="E120" s="69">
        <v>13</v>
      </c>
      <c r="F120" s="69">
        <v>5</v>
      </c>
      <c r="G120" s="306">
        <v>5.4373417721518988</v>
      </c>
      <c r="I120" s="495"/>
    </row>
    <row r="121" spans="2:9" s="4" customFormat="1" ht="15" x14ac:dyDescent="0.25">
      <c r="B121" s="788" t="s">
        <v>156</v>
      </c>
      <c r="C121" s="788"/>
      <c r="D121" s="789"/>
      <c r="E121" s="70">
        <v>17.5</v>
      </c>
      <c r="F121" s="70">
        <v>13.5</v>
      </c>
      <c r="G121" s="71">
        <v>25.917149446494463</v>
      </c>
      <c r="I121" s="495"/>
    </row>
    <row r="122" spans="2:9" s="4" customFormat="1" ht="15" customHeight="1" x14ac:dyDescent="0.25">
      <c r="B122" s="768" t="s">
        <v>771</v>
      </c>
      <c r="C122" s="768"/>
      <c r="D122" s="768"/>
      <c r="E122" s="768"/>
      <c r="F122" s="768"/>
      <c r="G122" s="768"/>
    </row>
    <row r="123" spans="2:9" s="4" customFormat="1" ht="15" customHeight="1" x14ac:dyDescent="0.25">
      <c r="B123" s="769"/>
      <c r="C123" s="769"/>
      <c r="D123" s="769"/>
      <c r="E123" s="769"/>
      <c r="F123" s="769"/>
      <c r="G123" s="769"/>
    </row>
    <row r="124" spans="2:9" s="4" customFormat="1" ht="15" customHeight="1" x14ac:dyDescent="0.25">
      <c r="B124" s="769"/>
      <c r="C124" s="769"/>
      <c r="D124" s="769"/>
      <c r="E124" s="769"/>
      <c r="F124" s="769"/>
      <c r="G124" s="769"/>
    </row>
    <row r="125" spans="2:9" s="4" customFormat="1" ht="15" customHeight="1" x14ac:dyDescent="0.25">
      <c r="B125" s="769"/>
      <c r="C125" s="769"/>
      <c r="D125" s="769"/>
      <c r="E125" s="769"/>
      <c r="F125" s="769"/>
      <c r="G125" s="769"/>
    </row>
    <row r="126" spans="2:9" s="4" customFormat="1" ht="15" x14ac:dyDescent="0.25">
      <c r="B126" s="770"/>
      <c r="C126" s="770"/>
      <c r="D126" s="770"/>
      <c r="E126" s="770"/>
      <c r="F126" s="770"/>
      <c r="G126" s="770"/>
    </row>
    <row r="127" spans="2:9" s="4" customFormat="1" ht="15" x14ac:dyDescent="0.25"/>
    <row r="128" spans="2:9" s="4" customFormat="1" ht="15" x14ac:dyDescent="0.25"/>
    <row r="129" spans="1:13" s="4" customFormat="1" ht="15" x14ac:dyDescent="0.25">
      <c r="A129" s="7"/>
      <c r="B129" s="7" t="s">
        <v>21</v>
      </c>
      <c r="C129" s="7"/>
      <c r="D129" s="7"/>
      <c r="E129" s="7"/>
      <c r="F129" s="7"/>
      <c r="G129" s="7"/>
      <c r="H129" s="7"/>
      <c r="I129" s="7"/>
      <c r="J129" s="7"/>
      <c r="K129" s="7"/>
      <c r="L129" s="7"/>
      <c r="M129" s="7"/>
    </row>
    <row r="130" spans="1:13" s="4" customFormat="1" ht="15" x14ac:dyDescent="0.25"/>
    <row r="131" spans="1:13" s="4" customFormat="1" ht="15" customHeight="1" x14ac:dyDescent="0.25">
      <c r="B131" s="1150" t="s">
        <v>593</v>
      </c>
      <c r="C131" s="1150"/>
      <c r="D131" s="1151"/>
      <c r="E131" s="1160">
        <v>2021</v>
      </c>
      <c r="F131" s="1160">
        <v>2022</v>
      </c>
      <c r="G131" s="1157">
        <v>2023</v>
      </c>
    </row>
    <row r="132" spans="1:13" s="4" customFormat="1" ht="15" customHeight="1" x14ac:dyDescent="0.25">
      <c r="B132" s="1150"/>
      <c r="C132" s="1150"/>
      <c r="D132" s="1151"/>
      <c r="E132" s="1160"/>
      <c r="F132" s="1160"/>
      <c r="G132" s="1157"/>
    </row>
    <row r="133" spans="1:13" s="4" customFormat="1" ht="15.5" thickBot="1" x14ac:dyDescent="0.3">
      <c r="B133" s="1155"/>
      <c r="C133" s="1155"/>
      <c r="D133" s="1156"/>
      <c r="E133" s="1161"/>
      <c r="F133" s="1161"/>
      <c r="G133" s="1158"/>
    </row>
    <row r="134" spans="1:13" s="4" customFormat="1" ht="15.5" thickTop="1" x14ac:dyDescent="0.25">
      <c r="B134" s="1169" t="s">
        <v>172</v>
      </c>
      <c r="C134" s="1169"/>
      <c r="D134" s="1169"/>
      <c r="E134" s="1169"/>
      <c r="F134" s="1169"/>
      <c r="G134" s="1169"/>
    </row>
    <row r="135" spans="1:13" s="4" customFormat="1" ht="15" x14ac:dyDescent="0.25">
      <c r="B135" s="758" t="s">
        <v>154</v>
      </c>
      <c r="C135" s="758"/>
      <c r="D135" s="759"/>
      <c r="E135" s="82">
        <v>0.56599999999999995</v>
      </c>
      <c r="F135" s="82">
        <v>0.60789049919484706</v>
      </c>
      <c r="G135" s="83">
        <v>0.98165760869565222</v>
      </c>
    </row>
    <row r="136" spans="1:13" s="4" customFormat="1" ht="15" x14ac:dyDescent="0.25">
      <c r="B136" s="758" t="s">
        <v>155</v>
      </c>
      <c r="C136" s="758"/>
      <c r="D136" s="759"/>
      <c r="E136" s="84">
        <v>0.69499999999999995</v>
      </c>
      <c r="F136" s="84">
        <v>0.97014925373134331</v>
      </c>
      <c r="G136" s="85">
        <v>0.97687861271676302</v>
      </c>
    </row>
    <row r="137" spans="1:13" s="4" customFormat="1" ht="15" x14ac:dyDescent="0.25">
      <c r="B137" s="1170" t="s">
        <v>179</v>
      </c>
      <c r="C137" s="1170"/>
      <c r="D137" s="1170"/>
      <c r="E137" s="1170"/>
      <c r="F137" s="1170"/>
      <c r="G137" s="1170"/>
    </row>
    <row r="138" spans="1:13" s="4" customFormat="1" ht="15" x14ac:dyDescent="0.25">
      <c r="B138" s="758" t="s">
        <v>180</v>
      </c>
      <c r="C138" s="758"/>
      <c r="D138" s="759"/>
      <c r="E138" s="220" t="s">
        <v>196</v>
      </c>
      <c r="F138" s="220">
        <v>1</v>
      </c>
      <c r="G138" s="221">
        <v>1</v>
      </c>
    </row>
    <row r="139" spans="1:13" s="4" customFormat="1" ht="15" x14ac:dyDescent="0.25">
      <c r="B139" s="758" t="s">
        <v>181</v>
      </c>
      <c r="C139" s="758"/>
      <c r="D139" s="759"/>
      <c r="E139" s="222">
        <v>0.89400000000000002</v>
      </c>
      <c r="F139" s="222">
        <v>0.99173553719008267</v>
      </c>
      <c r="G139" s="223">
        <v>1</v>
      </c>
    </row>
    <row r="140" spans="1:13" s="4" customFormat="1" ht="15" x14ac:dyDescent="0.25">
      <c r="B140" s="758" t="s">
        <v>182</v>
      </c>
      <c r="C140" s="758"/>
      <c r="D140" s="759"/>
      <c r="E140" s="222">
        <v>0.90900000000000003</v>
      </c>
      <c r="F140" s="222">
        <v>1</v>
      </c>
      <c r="G140" s="223">
        <v>1</v>
      </c>
    </row>
    <row r="141" spans="1:13" s="4" customFormat="1" ht="15" x14ac:dyDescent="0.25">
      <c r="B141" s="758" t="s">
        <v>183</v>
      </c>
      <c r="C141" s="758"/>
      <c r="D141" s="759"/>
      <c r="E141" s="222">
        <v>0.8</v>
      </c>
      <c r="F141" s="222">
        <v>0.85</v>
      </c>
      <c r="G141" s="223">
        <v>0.96969696969696972</v>
      </c>
    </row>
    <row r="142" spans="1:13" s="4" customFormat="1" ht="15" x14ac:dyDescent="0.25">
      <c r="B142" s="758" t="s">
        <v>193</v>
      </c>
      <c r="C142" s="758"/>
      <c r="D142" s="759"/>
      <c r="E142" s="222">
        <v>0.91</v>
      </c>
      <c r="F142" s="222">
        <v>0.97272727272727277</v>
      </c>
      <c r="G142" s="223">
        <v>0.97674418604651159</v>
      </c>
    </row>
    <row r="143" spans="1:13" s="4" customFormat="1" ht="15" x14ac:dyDescent="0.25">
      <c r="B143" s="758" t="s">
        <v>184</v>
      </c>
      <c r="C143" s="758"/>
      <c r="D143" s="759"/>
      <c r="E143" s="222">
        <v>0.81299999999999994</v>
      </c>
      <c r="F143" s="222">
        <v>0.86440677966101698</v>
      </c>
      <c r="G143" s="223">
        <v>1</v>
      </c>
    </row>
    <row r="144" spans="1:13" s="4" customFormat="1" ht="15" x14ac:dyDescent="0.25">
      <c r="B144" s="758" t="s">
        <v>185</v>
      </c>
      <c r="C144" s="758"/>
      <c r="D144" s="759"/>
      <c r="E144" s="222">
        <v>0.60499999999999998</v>
      </c>
      <c r="F144" s="222">
        <v>0.83333333333333337</v>
      </c>
      <c r="G144" s="223">
        <v>0.95081967213114749</v>
      </c>
    </row>
    <row r="145" spans="1:16" s="4" customFormat="1" ht="15" x14ac:dyDescent="0.25">
      <c r="B145" s="758" t="s">
        <v>186</v>
      </c>
      <c r="C145" s="758"/>
      <c r="D145" s="759"/>
      <c r="E145" s="222">
        <v>0.47399999999999998</v>
      </c>
      <c r="F145" s="222">
        <v>0.53100000000000003</v>
      </c>
      <c r="G145" s="223">
        <v>0.97943444730077123</v>
      </c>
    </row>
    <row r="146" spans="1:16" s="4" customFormat="1" ht="15" x14ac:dyDescent="0.25">
      <c r="B146" s="788" t="s">
        <v>156</v>
      </c>
      <c r="C146" s="788"/>
      <c r="D146" s="789"/>
      <c r="E146" s="224">
        <v>0.58299999999999996</v>
      </c>
      <c r="F146" s="224">
        <v>0.64316860465116277</v>
      </c>
      <c r="G146" s="225">
        <v>0.98115501519756843</v>
      </c>
    </row>
    <row r="147" spans="1:16" s="4" customFormat="1" ht="15" customHeight="1" x14ac:dyDescent="0.25">
      <c r="B147" s="768" t="s">
        <v>776</v>
      </c>
      <c r="C147" s="768"/>
      <c r="D147" s="768"/>
      <c r="E147" s="768"/>
      <c r="F147" s="768"/>
      <c r="G147" s="768"/>
    </row>
    <row r="148" spans="1:16" s="4" customFormat="1" ht="15" customHeight="1" x14ac:dyDescent="0.25">
      <c r="B148" s="769"/>
      <c r="C148" s="769"/>
      <c r="D148" s="769"/>
      <c r="E148" s="769"/>
      <c r="F148" s="769"/>
      <c r="G148" s="769"/>
    </row>
    <row r="149" spans="1:16" s="4" customFormat="1" ht="15" customHeight="1" x14ac:dyDescent="0.25">
      <c r="B149" s="769"/>
      <c r="C149" s="769"/>
      <c r="D149" s="769"/>
      <c r="E149" s="769"/>
      <c r="F149" s="769"/>
      <c r="G149" s="769"/>
    </row>
    <row r="150" spans="1:16" s="4" customFormat="1" ht="15" x14ac:dyDescent="0.25">
      <c r="B150" s="769"/>
      <c r="C150" s="769"/>
      <c r="D150" s="769"/>
      <c r="E150" s="769"/>
      <c r="F150" s="769"/>
      <c r="G150" s="769"/>
    </row>
    <row r="151" spans="1:16" s="4" customFormat="1" ht="15" x14ac:dyDescent="0.25">
      <c r="B151" s="770"/>
      <c r="C151" s="770"/>
      <c r="D151" s="770"/>
      <c r="E151" s="770"/>
      <c r="F151" s="770"/>
      <c r="G151" s="770"/>
      <c r="H151" s="24"/>
    </row>
    <row r="152" spans="1:16" s="4" customFormat="1" ht="15" x14ac:dyDescent="0.25">
      <c r="B152" s="24"/>
      <c r="C152" s="24"/>
      <c r="D152" s="24"/>
      <c r="E152" s="24"/>
      <c r="F152" s="24"/>
      <c r="G152" s="24"/>
      <c r="H152" s="24"/>
    </row>
    <row r="153" spans="1:16" s="4" customFormat="1" ht="15" x14ac:dyDescent="0.25">
      <c r="B153" s="24"/>
      <c r="C153" s="24"/>
      <c r="D153" s="24"/>
      <c r="E153" s="24"/>
      <c r="F153" s="24"/>
      <c r="G153" s="24"/>
      <c r="H153" s="24"/>
    </row>
    <row r="154" spans="1:16" s="4" customFormat="1" ht="15" x14ac:dyDescent="0.25">
      <c r="A154" s="7"/>
      <c r="B154" s="7" t="s">
        <v>22</v>
      </c>
      <c r="C154" s="7"/>
      <c r="D154" s="7"/>
      <c r="E154" s="7"/>
      <c r="F154" s="7"/>
      <c r="G154" s="7"/>
      <c r="H154" s="7"/>
      <c r="I154" s="7"/>
      <c r="J154" s="7"/>
      <c r="K154" s="7"/>
      <c r="L154" s="7"/>
      <c r="M154" s="7"/>
    </row>
    <row r="155" spans="1:16" s="4" customFormat="1" ht="15" x14ac:dyDescent="0.25"/>
    <row r="156" spans="1:16" s="4" customFormat="1" ht="15" customHeight="1" x14ac:dyDescent="0.25">
      <c r="B156" s="1150" t="s">
        <v>594</v>
      </c>
      <c r="C156" s="1150"/>
      <c r="D156" s="1150"/>
      <c r="E156" s="1150"/>
      <c r="F156" s="1150"/>
      <c r="G156" s="1151"/>
      <c r="H156" s="1157">
        <v>2021</v>
      </c>
      <c r="I156" s="1187"/>
      <c r="J156" s="1157">
        <v>2022</v>
      </c>
      <c r="K156" s="1187"/>
      <c r="L156" s="1157">
        <v>2023</v>
      </c>
      <c r="M156" s="1188"/>
    </row>
    <row r="157" spans="1:16" s="4" customFormat="1" ht="15" x14ac:dyDescent="0.25">
      <c r="B157" s="1155"/>
      <c r="C157" s="1155"/>
      <c r="D157" s="1155"/>
      <c r="E157" s="1155"/>
      <c r="F157" s="1155"/>
      <c r="G157" s="1156"/>
      <c r="H157" s="336" t="s">
        <v>154</v>
      </c>
      <c r="I157" s="337" t="s">
        <v>155</v>
      </c>
      <c r="J157" s="336" t="s">
        <v>154</v>
      </c>
      <c r="K157" s="337" t="s">
        <v>155</v>
      </c>
      <c r="L157" s="336" t="s">
        <v>154</v>
      </c>
      <c r="M157" s="338" t="s">
        <v>155</v>
      </c>
    </row>
    <row r="158" spans="1:16" s="4" customFormat="1" ht="15.5" thickTop="1" x14ac:dyDescent="0.25">
      <c r="B158" s="982" t="s">
        <v>180</v>
      </c>
      <c r="C158" s="982"/>
      <c r="D158" s="982"/>
      <c r="E158" s="982"/>
      <c r="F158" s="982"/>
      <c r="G158" s="983"/>
      <c r="H158" s="218">
        <v>1</v>
      </c>
      <c r="I158" s="219">
        <v>0</v>
      </c>
      <c r="J158" s="218">
        <v>1</v>
      </c>
      <c r="K158" s="219">
        <v>0</v>
      </c>
      <c r="L158" s="90">
        <v>1</v>
      </c>
      <c r="M158" s="97">
        <v>0</v>
      </c>
      <c r="O158" s="497"/>
      <c r="P158" s="497"/>
    </row>
    <row r="159" spans="1:16" s="4" customFormat="1" ht="15" x14ac:dyDescent="0.25">
      <c r="B159" s="758" t="s">
        <v>181</v>
      </c>
      <c r="C159" s="758"/>
      <c r="D159" s="758"/>
      <c r="E159" s="758"/>
      <c r="F159" s="758"/>
      <c r="G159" s="759"/>
      <c r="H159" s="93">
        <v>0.90100000000000002</v>
      </c>
      <c r="I159" s="94">
        <v>9.9000000000000005E-2</v>
      </c>
      <c r="J159" s="93">
        <v>0.90800000000000003</v>
      </c>
      <c r="K159" s="94">
        <v>9.1999999999999998E-2</v>
      </c>
      <c r="L159" s="93">
        <v>0.8904109589041096</v>
      </c>
      <c r="M159" s="99">
        <v>0.1095890410958904</v>
      </c>
      <c r="O159" s="497"/>
      <c r="P159" s="497"/>
    </row>
    <row r="160" spans="1:16" s="4" customFormat="1" ht="15" x14ac:dyDescent="0.25">
      <c r="B160" s="758" t="s">
        <v>182</v>
      </c>
      <c r="C160" s="758"/>
      <c r="D160" s="758"/>
      <c r="E160" s="758"/>
      <c r="F160" s="758"/>
      <c r="G160" s="759"/>
      <c r="H160" s="93">
        <v>0.68200000000000005</v>
      </c>
      <c r="I160" s="94">
        <v>0.318</v>
      </c>
      <c r="J160" s="93">
        <v>0.82599999999999996</v>
      </c>
      <c r="K160" s="94">
        <v>0.17399999999999999</v>
      </c>
      <c r="L160" s="93">
        <v>0.68421052631578949</v>
      </c>
      <c r="M160" s="99">
        <v>0.31578947368421051</v>
      </c>
      <c r="O160" s="497"/>
      <c r="P160" s="497"/>
    </row>
    <row r="161" spans="2:17" s="4" customFormat="1" ht="15" x14ac:dyDescent="0.25">
      <c r="B161" s="758" t="s">
        <v>183</v>
      </c>
      <c r="C161" s="758"/>
      <c r="D161" s="758"/>
      <c r="E161" s="758"/>
      <c r="F161" s="758"/>
      <c r="G161" s="759"/>
      <c r="H161" s="93">
        <v>0.84</v>
      </c>
      <c r="I161" s="94">
        <v>0.16</v>
      </c>
      <c r="J161" s="93">
        <v>0.84799999999999998</v>
      </c>
      <c r="K161" s="94">
        <v>0.152</v>
      </c>
      <c r="L161" s="93">
        <v>0.80952380952380953</v>
      </c>
      <c r="M161" s="99">
        <v>0.19047619047619047</v>
      </c>
      <c r="O161" s="497"/>
      <c r="P161" s="497"/>
    </row>
    <row r="162" spans="2:17" s="4" customFormat="1" ht="15" x14ac:dyDescent="0.25">
      <c r="B162" s="758" t="s">
        <v>193</v>
      </c>
      <c r="C162" s="758"/>
      <c r="D162" s="758"/>
      <c r="E162" s="758"/>
      <c r="F162" s="758"/>
      <c r="G162" s="759"/>
      <c r="H162" s="93">
        <v>0.48499999999999999</v>
      </c>
      <c r="I162" s="94">
        <v>0.51500000000000001</v>
      </c>
      <c r="J162" s="93">
        <v>0.45300000000000001</v>
      </c>
      <c r="K162" s="94">
        <v>0.54700000000000004</v>
      </c>
      <c r="L162" s="93">
        <v>0.45394736842105265</v>
      </c>
      <c r="M162" s="99">
        <v>0.54605263157894735</v>
      </c>
      <c r="O162" s="497"/>
      <c r="P162" s="497"/>
    </row>
    <row r="163" spans="2:17" s="4" customFormat="1" ht="15" x14ac:dyDescent="0.25">
      <c r="B163" s="758" t="s">
        <v>184</v>
      </c>
      <c r="C163" s="758"/>
      <c r="D163" s="758"/>
      <c r="E163" s="758"/>
      <c r="F163" s="758"/>
      <c r="G163" s="759"/>
      <c r="H163" s="93">
        <v>0.81299999999999994</v>
      </c>
      <c r="I163" s="94">
        <v>0.187</v>
      </c>
      <c r="J163" s="93">
        <v>0.85299999999999998</v>
      </c>
      <c r="K163" s="94">
        <v>0.14699999999999999</v>
      </c>
      <c r="L163" s="93">
        <v>0.82608695652173914</v>
      </c>
      <c r="M163" s="99">
        <v>0.17391304347826086</v>
      </c>
      <c r="O163" s="497"/>
      <c r="P163" s="497"/>
    </row>
    <row r="164" spans="2:17" s="4" customFormat="1" ht="15" x14ac:dyDescent="0.25">
      <c r="B164" s="758" t="s">
        <v>185</v>
      </c>
      <c r="C164" s="758"/>
      <c r="D164" s="758"/>
      <c r="E164" s="758"/>
      <c r="F164" s="758"/>
      <c r="G164" s="759"/>
      <c r="H164" s="93">
        <v>0.59299999999999997</v>
      </c>
      <c r="I164" s="94">
        <v>0.40699999999999997</v>
      </c>
      <c r="J164" s="93">
        <v>0.51800000000000002</v>
      </c>
      <c r="K164" s="94">
        <v>0.48199999999999998</v>
      </c>
      <c r="L164" s="93">
        <v>0.42519685039370081</v>
      </c>
      <c r="M164" s="99">
        <v>0.57480314960629919</v>
      </c>
      <c r="O164" s="497"/>
      <c r="P164" s="497"/>
    </row>
    <row r="165" spans="2:17" s="4" customFormat="1" ht="15" x14ac:dyDescent="0.25">
      <c r="B165" s="758" t="s">
        <v>186</v>
      </c>
      <c r="C165" s="758"/>
      <c r="D165" s="758"/>
      <c r="E165" s="758"/>
      <c r="F165" s="758"/>
      <c r="G165" s="759"/>
      <c r="H165" s="93">
        <v>0.96899999999999997</v>
      </c>
      <c r="I165" s="94">
        <v>3.1E-2</v>
      </c>
      <c r="J165" s="93">
        <v>0.95799999999999996</v>
      </c>
      <c r="K165" s="94">
        <v>4.2000000000000003E-2</v>
      </c>
      <c r="L165" s="93">
        <v>0.94154929577464785</v>
      </c>
      <c r="M165" s="99">
        <v>5.8450704225352111E-2</v>
      </c>
      <c r="O165" s="497"/>
      <c r="P165" s="497"/>
    </row>
    <row r="166" spans="2:17" s="4" customFormat="1" ht="15" x14ac:dyDescent="0.25">
      <c r="B166" s="758" t="s">
        <v>188</v>
      </c>
      <c r="C166" s="758"/>
      <c r="D166" s="758"/>
      <c r="E166" s="758"/>
      <c r="F166" s="758"/>
      <c r="G166" s="759"/>
      <c r="H166" s="101" t="s">
        <v>196</v>
      </c>
      <c r="I166" s="102" t="s">
        <v>196</v>
      </c>
      <c r="J166" s="101" t="s">
        <v>196</v>
      </c>
      <c r="K166" s="102" t="s">
        <v>196</v>
      </c>
      <c r="L166" s="93">
        <v>0</v>
      </c>
      <c r="M166" s="99">
        <v>1</v>
      </c>
      <c r="O166" s="497"/>
      <c r="P166" s="497"/>
    </row>
    <row r="167" spans="2:17" s="4" customFormat="1" ht="15" x14ac:dyDescent="0.25">
      <c r="B167" s="758" t="s">
        <v>189</v>
      </c>
      <c r="C167" s="758"/>
      <c r="D167" s="758"/>
      <c r="E167" s="758"/>
      <c r="F167" s="758"/>
      <c r="G167" s="759"/>
      <c r="H167" s="93">
        <v>0.29299999999999998</v>
      </c>
      <c r="I167" s="94">
        <v>0.70699999999999996</v>
      </c>
      <c r="J167" s="93">
        <v>0.109</v>
      </c>
      <c r="K167" s="94">
        <v>0.89100000000000001</v>
      </c>
      <c r="L167" s="93">
        <v>6.3291139240506333E-2</v>
      </c>
      <c r="M167" s="99">
        <v>0.93670886075949367</v>
      </c>
      <c r="O167" s="497"/>
      <c r="P167" s="497"/>
    </row>
    <row r="168" spans="2:17" s="4" customFormat="1" ht="15" x14ac:dyDescent="0.25">
      <c r="B168" s="788" t="s">
        <v>156</v>
      </c>
      <c r="C168" s="788"/>
      <c r="D168" s="788"/>
      <c r="E168" s="788"/>
      <c r="F168" s="788"/>
      <c r="G168" s="789"/>
      <c r="H168" s="95">
        <v>0.86899999999999999</v>
      </c>
      <c r="I168" s="96">
        <v>0.13100000000000001</v>
      </c>
      <c r="J168" s="95">
        <v>0.85899999999999999</v>
      </c>
      <c r="K168" s="96">
        <v>0.14099999999999999</v>
      </c>
      <c r="L168" s="95">
        <v>0.82330648981525345</v>
      </c>
      <c r="M168" s="100">
        <v>0.17669351018474658</v>
      </c>
      <c r="O168" s="497"/>
      <c r="P168" s="497"/>
    </row>
    <row r="169" spans="2:17" s="4" customFormat="1" ht="15" customHeight="1" x14ac:dyDescent="0.25">
      <c r="B169" s="768" t="s">
        <v>783</v>
      </c>
      <c r="C169" s="768"/>
      <c r="D169" s="768"/>
      <c r="E169" s="768"/>
      <c r="F169" s="768"/>
      <c r="G169" s="768"/>
      <c r="H169" s="768"/>
      <c r="I169" s="768"/>
      <c r="J169" s="768"/>
      <c r="K169" s="768"/>
      <c r="L169" s="768"/>
      <c r="M169" s="768"/>
    </row>
    <row r="170" spans="2:17" s="4" customFormat="1" ht="15" customHeight="1" x14ac:dyDescent="0.25">
      <c r="B170" s="770"/>
      <c r="C170" s="770"/>
      <c r="D170" s="770"/>
      <c r="E170" s="770"/>
      <c r="F170" s="770"/>
      <c r="G170" s="770"/>
      <c r="H170" s="770"/>
      <c r="I170" s="770"/>
      <c r="J170" s="770"/>
      <c r="K170" s="770"/>
      <c r="L170" s="770"/>
      <c r="M170" s="770"/>
    </row>
    <row r="171" spans="2:17" s="4" customFormat="1" ht="15" x14ac:dyDescent="0.25"/>
    <row r="172" spans="2:17" s="4" customFormat="1" ht="15" customHeight="1" x14ac:dyDescent="0.25">
      <c r="B172" s="1150" t="s">
        <v>595</v>
      </c>
      <c r="C172" s="1150"/>
      <c r="D172" s="1151"/>
      <c r="E172" s="1160">
        <v>2021</v>
      </c>
      <c r="F172" s="1160"/>
      <c r="G172" s="1160"/>
      <c r="H172" s="1160">
        <v>2022</v>
      </c>
      <c r="I172" s="1160"/>
      <c r="J172" s="1160"/>
      <c r="K172" s="1160">
        <v>2023</v>
      </c>
      <c r="L172" s="1160"/>
      <c r="M172" s="1157"/>
    </row>
    <row r="173" spans="2:17" s="4" customFormat="1" ht="41" thickBot="1" x14ac:dyDescent="0.3">
      <c r="B173" s="1155"/>
      <c r="C173" s="1155"/>
      <c r="D173" s="1156"/>
      <c r="E173" s="411" t="s">
        <v>174</v>
      </c>
      <c r="F173" s="412" t="s">
        <v>176</v>
      </c>
      <c r="G173" s="414" t="s">
        <v>177</v>
      </c>
      <c r="H173" s="411" t="s">
        <v>174</v>
      </c>
      <c r="I173" s="412" t="s">
        <v>176</v>
      </c>
      <c r="J173" s="414" t="s">
        <v>177</v>
      </c>
      <c r="K173" s="411" t="s">
        <v>174</v>
      </c>
      <c r="L173" s="412" t="s">
        <v>176</v>
      </c>
      <c r="M173" s="413" t="s">
        <v>177</v>
      </c>
    </row>
    <row r="174" spans="2:17" s="4" customFormat="1" ht="15.5" thickTop="1" x14ac:dyDescent="0.25">
      <c r="B174" s="982" t="s">
        <v>180</v>
      </c>
      <c r="C174" s="982"/>
      <c r="D174" s="983"/>
      <c r="E174" s="114">
        <v>0</v>
      </c>
      <c r="F174" s="110">
        <v>0</v>
      </c>
      <c r="G174" s="111">
        <v>1</v>
      </c>
      <c r="H174" s="114">
        <v>0</v>
      </c>
      <c r="I174" s="110">
        <v>0</v>
      </c>
      <c r="J174" s="111">
        <v>1</v>
      </c>
      <c r="K174" s="103">
        <v>0</v>
      </c>
      <c r="L174" s="104">
        <v>0</v>
      </c>
      <c r="M174" s="108">
        <v>1</v>
      </c>
      <c r="O174" s="495"/>
      <c r="P174" s="495"/>
      <c r="Q174" s="495"/>
    </row>
    <row r="175" spans="2:17" s="4" customFormat="1" ht="15" x14ac:dyDescent="0.25">
      <c r="B175" s="758" t="s">
        <v>181</v>
      </c>
      <c r="C175" s="758"/>
      <c r="D175" s="759"/>
      <c r="E175" s="93">
        <v>6.3E-2</v>
      </c>
      <c r="F175" s="105">
        <v>0.71099999999999997</v>
      </c>
      <c r="G175" s="94">
        <v>0.22500000000000001</v>
      </c>
      <c r="H175" s="93">
        <v>7.0000000000000007E-2</v>
      </c>
      <c r="I175" s="105">
        <v>0.72499999999999998</v>
      </c>
      <c r="J175" s="94">
        <v>0.20399999999999999</v>
      </c>
      <c r="K175" s="93">
        <v>7.5342465753424653E-2</v>
      </c>
      <c r="L175" s="105">
        <v>0.72602739726027399</v>
      </c>
      <c r="M175" s="99">
        <v>0.19863013698630136</v>
      </c>
      <c r="O175" s="495"/>
      <c r="P175" s="495"/>
      <c r="Q175" s="495"/>
    </row>
    <row r="176" spans="2:17" s="4" customFormat="1" ht="15" x14ac:dyDescent="0.25">
      <c r="B176" s="758" t="s">
        <v>182</v>
      </c>
      <c r="C176" s="758"/>
      <c r="D176" s="759"/>
      <c r="E176" s="93">
        <v>0</v>
      </c>
      <c r="F176" s="105">
        <v>0.77300000000000002</v>
      </c>
      <c r="G176" s="94">
        <v>0.22700000000000001</v>
      </c>
      <c r="H176" s="93">
        <v>0</v>
      </c>
      <c r="I176" s="105">
        <v>0.82599999999999996</v>
      </c>
      <c r="J176" s="94">
        <v>0.17399999999999999</v>
      </c>
      <c r="K176" s="93">
        <v>5.2631578947368418E-2</v>
      </c>
      <c r="L176" s="105">
        <v>0.68421052631578949</v>
      </c>
      <c r="M176" s="99">
        <v>0.26315789473684209</v>
      </c>
      <c r="O176" s="495"/>
      <c r="P176" s="495"/>
      <c r="Q176" s="495"/>
    </row>
    <row r="177" spans="1:17" s="4" customFormat="1" ht="15" x14ac:dyDescent="0.25">
      <c r="B177" s="758" t="s">
        <v>183</v>
      </c>
      <c r="C177" s="758"/>
      <c r="D177" s="759"/>
      <c r="E177" s="93">
        <v>0.12</v>
      </c>
      <c r="F177" s="105">
        <v>0.88</v>
      </c>
      <c r="G177" s="94">
        <v>0</v>
      </c>
      <c r="H177" s="93">
        <v>0.152</v>
      </c>
      <c r="I177" s="105">
        <v>0.78800000000000003</v>
      </c>
      <c r="J177" s="94">
        <v>6.0999999999999999E-2</v>
      </c>
      <c r="K177" s="93">
        <v>0.14285714285714285</v>
      </c>
      <c r="L177" s="105">
        <v>0.80952380952380953</v>
      </c>
      <c r="M177" s="99">
        <v>4.7619047619047616E-2</v>
      </c>
      <c r="O177" s="495"/>
      <c r="P177" s="495"/>
      <c r="Q177" s="495"/>
    </row>
    <row r="178" spans="1:17" s="4" customFormat="1" ht="15" x14ac:dyDescent="0.25">
      <c r="B178" s="758" t="s">
        <v>193</v>
      </c>
      <c r="C178" s="758"/>
      <c r="D178" s="759"/>
      <c r="E178" s="93">
        <v>0.23899999999999999</v>
      </c>
      <c r="F178" s="105">
        <v>0.69399999999999995</v>
      </c>
      <c r="G178" s="94">
        <v>6.7000000000000004E-2</v>
      </c>
      <c r="H178" s="93">
        <v>0.22</v>
      </c>
      <c r="I178" s="105">
        <v>0.7</v>
      </c>
      <c r="J178" s="94">
        <v>0.08</v>
      </c>
      <c r="K178" s="93">
        <v>0.21710526315789475</v>
      </c>
      <c r="L178" s="105">
        <v>0.69736842105263153</v>
      </c>
      <c r="M178" s="99">
        <v>8.5526315789473686E-2</v>
      </c>
      <c r="O178" s="495"/>
      <c r="P178" s="495"/>
      <c r="Q178" s="495"/>
    </row>
    <row r="179" spans="1:17" s="4" customFormat="1" ht="15" x14ac:dyDescent="0.25">
      <c r="B179" s="758" t="s">
        <v>184</v>
      </c>
      <c r="C179" s="758"/>
      <c r="D179" s="759"/>
      <c r="E179" s="93">
        <v>0.247</v>
      </c>
      <c r="F179" s="105">
        <v>0.63900000000000001</v>
      </c>
      <c r="G179" s="94">
        <v>0.114</v>
      </c>
      <c r="H179" s="93">
        <v>0.255</v>
      </c>
      <c r="I179" s="105">
        <v>0.60799999999999998</v>
      </c>
      <c r="J179" s="94">
        <v>0.13700000000000001</v>
      </c>
      <c r="K179" s="93">
        <v>0.2</v>
      </c>
      <c r="L179" s="105">
        <v>0.66086956521739126</v>
      </c>
      <c r="M179" s="99">
        <v>0.1391304347826087</v>
      </c>
      <c r="O179" s="495"/>
      <c r="P179" s="495"/>
      <c r="Q179" s="495"/>
    </row>
    <row r="180" spans="1:17" s="4" customFormat="1" ht="15" x14ac:dyDescent="0.25">
      <c r="B180" s="758" t="s">
        <v>185</v>
      </c>
      <c r="C180" s="758"/>
      <c r="D180" s="759"/>
      <c r="E180" s="93">
        <v>0.51900000000000002</v>
      </c>
      <c r="F180" s="105">
        <v>0.42</v>
      </c>
      <c r="G180" s="94">
        <v>6.2E-2</v>
      </c>
      <c r="H180" s="93">
        <v>0.50600000000000001</v>
      </c>
      <c r="I180" s="105">
        <v>0.44700000000000001</v>
      </c>
      <c r="J180" s="94">
        <v>4.7E-2</v>
      </c>
      <c r="K180" s="93">
        <v>0.44094488188976377</v>
      </c>
      <c r="L180" s="105">
        <v>0.48818897637795278</v>
      </c>
      <c r="M180" s="99">
        <v>7.0866141732283464E-2</v>
      </c>
      <c r="O180" s="495"/>
      <c r="P180" s="495"/>
      <c r="Q180" s="495"/>
    </row>
    <row r="181" spans="1:17" s="4" customFormat="1" ht="15" x14ac:dyDescent="0.25">
      <c r="B181" s="758" t="s">
        <v>186</v>
      </c>
      <c r="C181" s="758"/>
      <c r="D181" s="759"/>
      <c r="E181" s="93">
        <v>0.24399999999999999</v>
      </c>
      <c r="F181" s="105">
        <v>0.59599999999999997</v>
      </c>
      <c r="G181" s="94">
        <v>0.16</v>
      </c>
      <c r="H181" s="93">
        <v>0.23699999999999999</v>
      </c>
      <c r="I181" s="105">
        <v>0.61299999999999999</v>
      </c>
      <c r="J181" s="94">
        <v>0.15</v>
      </c>
      <c r="K181" s="93">
        <v>0.22676056338028169</v>
      </c>
      <c r="L181" s="105">
        <v>0.60915492957746475</v>
      </c>
      <c r="M181" s="99">
        <v>0.16408450704225352</v>
      </c>
      <c r="O181" s="495"/>
      <c r="P181" s="495"/>
      <c r="Q181" s="495"/>
    </row>
    <row r="182" spans="1:17" s="4" customFormat="1" ht="15" x14ac:dyDescent="0.25">
      <c r="B182" s="758" t="s">
        <v>188</v>
      </c>
      <c r="C182" s="758"/>
      <c r="D182" s="759"/>
      <c r="E182" s="101" t="s">
        <v>196</v>
      </c>
      <c r="F182" s="109" t="s">
        <v>196</v>
      </c>
      <c r="G182" s="102" t="s">
        <v>196</v>
      </c>
      <c r="H182" s="101" t="s">
        <v>196</v>
      </c>
      <c r="I182" s="109" t="s">
        <v>196</v>
      </c>
      <c r="J182" s="102" t="s">
        <v>196</v>
      </c>
      <c r="K182" s="93">
        <v>1</v>
      </c>
      <c r="L182" s="105">
        <v>0</v>
      </c>
      <c r="M182" s="99">
        <v>0</v>
      </c>
      <c r="O182" s="495"/>
      <c r="P182" s="495"/>
      <c r="Q182" s="495"/>
    </row>
    <row r="183" spans="1:17" s="4" customFormat="1" ht="15" x14ac:dyDescent="0.25">
      <c r="B183" s="758" t="s">
        <v>189</v>
      </c>
      <c r="C183" s="758"/>
      <c r="D183" s="759"/>
      <c r="E183" s="93">
        <v>1</v>
      </c>
      <c r="F183" s="105">
        <v>0</v>
      </c>
      <c r="G183" s="94">
        <v>0</v>
      </c>
      <c r="H183" s="93">
        <v>1</v>
      </c>
      <c r="I183" s="105">
        <v>0</v>
      </c>
      <c r="J183" s="94">
        <v>0</v>
      </c>
      <c r="K183" s="93">
        <v>1</v>
      </c>
      <c r="L183" s="105">
        <v>0</v>
      </c>
      <c r="M183" s="99">
        <v>0</v>
      </c>
      <c r="O183" s="495"/>
      <c r="P183" s="495"/>
      <c r="Q183" s="495"/>
    </row>
    <row r="184" spans="1:17" s="4" customFormat="1" ht="15" x14ac:dyDescent="0.25">
      <c r="B184" s="788" t="s">
        <v>156</v>
      </c>
      <c r="C184" s="788"/>
      <c r="D184" s="789"/>
      <c r="E184" s="95">
        <v>6.3E-2</v>
      </c>
      <c r="F184" s="106">
        <v>0.70599999999999996</v>
      </c>
      <c r="G184" s="96">
        <v>0.23100000000000001</v>
      </c>
      <c r="H184" s="95">
        <v>0.25700000000000001</v>
      </c>
      <c r="I184" s="106">
        <v>0.60499999999999998</v>
      </c>
      <c r="J184" s="96">
        <v>0.13800000000000001</v>
      </c>
      <c r="K184" s="95">
        <v>0.25627664613927048</v>
      </c>
      <c r="L184" s="106">
        <v>0.59782093794410229</v>
      </c>
      <c r="M184" s="100">
        <v>0.1459024159166272</v>
      </c>
      <c r="O184" s="495"/>
      <c r="P184" s="495"/>
      <c r="Q184" s="495"/>
    </row>
    <row r="185" spans="1:17" s="4" customFormat="1" ht="15" x14ac:dyDescent="0.25">
      <c r="B185" s="768" t="s">
        <v>784</v>
      </c>
      <c r="C185" s="768"/>
      <c r="D185" s="768"/>
      <c r="E185" s="768"/>
      <c r="F185" s="768"/>
      <c r="G185" s="768"/>
      <c r="H185" s="768"/>
      <c r="I185" s="768"/>
      <c r="J185" s="768"/>
      <c r="K185" s="768"/>
      <c r="L185" s="768"/>
      <c r="M185" s="768"/>
    </row>
    <row r="186" spans="1:17" s="4" customFormat="1" ht="15" x14ac:dyDescent="0.25">
      <c r="B186" s="769"/>
      <c r="C186" s="769"/>
      <c r="D186" s="769"/>
      <c r="E186" s="769"/>
      <c r="F186" s="769"/>
      <c r="G186" s="769"/>
      <c r="H186" s="769"/>
      <c r="I186" s="769"/>
      <c r="J186" s="769"/>
      <c r="K186" s="769"/>
      <c r="L186" s="769"/>
      <c r="M186" s="769"/>
    </row>
    <row r="187" spans="1:17" s="4" customFormat="1" ht="15" x14ac:dyDescent="0.25">
      <c r="B187" s="770"/>
      <c r="C187" s="770"/>
      <c r="D187" s="770"/>
      <c r="E187" s="770"/>
      <c r="F187" s="770"/>
      <c r="G187" s="770"/>
      <c r="H187" s="770"/>
      <c r="I187" s="770"/>
      <c r="J187" s="770"/>
      <c r="K187" s="770"/>
      <c r="L187" s="770"/>
      <c r="M187" s="770"/>
    </row>
    <row r="188" spans="1:17" s="4" customFormat="1" ht="15" x14ac:dyDescent="0.25"/>
    <row r="189" spans="1:17" s="4" customFormat="1" ht="15" x14ac:dyDescent="0.25"/>
    <row r="190" spans="1:17" s="4" customFormat="1" ht="15" x14ac:dyDescent="0.25">
      <c r="A190" s="7"/>
      <c r="B190" s="7" t="s">
        <v>23</v>
      </c>
      <c r="C190" s="7"/>
      <c r="D190" s="7"/>
      <c r="E190" s="7"/>
      <c r="F190" s="7"/>
      <c r="G190" s="7"/>
      <c r="H190" s="7"/>
      <c r="I190" s="7"/>
      <c r="J190" s="7"/>
      <c r="K190" s="7"/>
      <c r="L190" s="7"/>
      <c r="M190" s="7"/>
    </row>
    <row r="191" spans="1:17" s="4" customFormat="1" ht="15" x14ac:dyDescent="0.25"/>
    <row r="192" spans="1:17" s="4" customFormat="1" ht="15" customHeight="1" x14ac:dyDescent="0.25">
      <c r="B192" s="1150" t="s">
        <v>596</v>
      </c>
      <c r="C192" s="1150"/>
      <c r="D192" s="1151"/>
      <c r="E192" s="1160">
        <v>2021</v>
      </c>
      <c r="F192" s="1160">
        <v>2022</v>
      </c>
      <c r="G192" s="1157">
        <v>2023</v>
      </c>
    </row>
    <row r="193" spans="2:8" s="4" customFormat="1" ht="15" customHeight="1" x14ac:dyDescent="0.25">
      <c r="B193" s="1150"/>
      <c r="C193" s="1150"/>
      <c r="D193" s="1151"/>
      <c r="E193" s="1160"/>
      <c r="F193" s="1160"/>
      <c r="G193" s="1157"/>
    </row>
    <row r="194" spans="2:8" s="4" customFormat="1" ht="15" customHeight="1" x14ac:dyDescent="0.25">
      <c r="B194" s="1150"/>
      <c r="C194" s="1150"/>
      <c r="D194" s="1151"/>
      <c r="E194" s="1160"/>
      <c r="F194" s="1160"/>
      <c r="G194" s="1157"/>
    </row>
    <row r="195" spans="2:8" s="4" customFormat="1" ht="15.5" thickBot="1" x14ac:dyDescent="0.3">
      <c r="B195" s="1155"/>
      <c r="C195" s="1155"/>
      <c r="D195" s="1156"/>
      <c r="E195" s="1161"/>
      <c r="F195" s="1161"/>
      <c r="G195" s="1158"/>
    </row>
    <row r="196" spans="2:8" s="4" customFormat="1" ht="15.5" thickTop="1" x14ac:dyDescent="0.25">
      <c r="B196" s="758" t="s">
        <v>180</v>
      </c>
      <c r="C196" s="758"/>
      <c r="D196" s="759"/>
      <c r="E196" s="311" t="s">
        <v>196</v>
      </c>
      <c r="F196" s="311" t="s">
        <v>196</v>
      </c>
      <c r="G196" s="312" t="s">
        <v>196</v>
      </c>
    </row>
    <row r="197" spans="2:8" s="4" customFormat="1" ht="15" x14ac:dyDescent="0.25">
      <c r="B197" s="758" t="s">
        <v>181</v>
      </c>
      <c r="C197" s="758"/>
      <c r="D197" s="759"/>
      <c r="E197" s="86">
        <v>1.2</v>
      </c>
      <c r="F197" s="222">
        <v>1.0309999999999999</v>
      </c>
      <c r="G197" s="223">
        <v>0.98063210964836556</v>
      </c>
      <c r="H197" s="497"/>
    </row>
    <row r="198" spans="2:8" s="4" customFormat="1" ht="15" x14ac:dyDescent="0.25">
      <c r="B198" s="758" t="s">
        <v>182</v>
      </c>
      <c r="C198" s="758"/>
      <c r="D198" s="759"/>
      <c r="E198" s="520">
        <v>0.89</v>
      </c>
      <c r="F198" s="520">
        <v>1.05</v>
      </c>
      <c r="G198" s="521">
        <v>0.85494110486405206</v>
      </c>
      <c r="H198" s="497"/>
    </row>
    <row r="199" spans="2:8" s="4" customFormat="1" ht="15" x14ac:dyDescent="0.25">
      <c r="B199" s="758" t="s">
        <v>183</v>
      </c>
      <c r="C199" s="758"/>
      <c r="D199" s="759"/>
      <c r="E199" s="516">
        <v>0.84</v>
      </c>
      <c r="F199" s="520">
        <v>0.995</v>
      </c>
      <c r="G199" s="521">
        <v>0.86470204524656058</v>
      </c>
      <c r="H199" s="497"/>
    </row>
    <row r="200" spans="2:8" s="4" customFormat="1" ht="15" x14ac:dyDescent="0.25">
      <c r="B200" s="758" t="s">
        <v>193</v>
      </c>
      <c r="C200" s="758"/>
      <c r="D200" s="759"/>
      <c r="E200" s="516">
        <v>0.88100000000000001</v>
      </c>
      <c r="F200" s="520">
        <v>0.875</v>
      </c>
      <c r="G200" s="521">
        <v>0.91948826365122072</v>
      </c>
      <c r="H200" s="497"/>
    </row>
    <row r="201" spans="2:8" s="4" customFormat="1" ht="15" x14ac:dyDescent="0.25">
      <c r="B201" s="758" t="s">
        <v>184</v>
      </c>
      <c r="C201" s="758"/>
      <c r="D201" s="759"/>
      <c r="E201" s="516">
        <v>0.874</v>
      </c>
      <c r="F201" s="520">
        <v>0.84599999999999997</v>
      </c>
      <c r="G201" s="521">
        <v>0.73577651268721345</v>
      </c>
      <c r="H201" s="497"/>
    </row>
    <row r="202" spans="2:8" s="4" customFormat="1" ht="15" x14ac:dyDescent="0.25">
      <c r="B202" s="758" t="s">
        <v>185</v>
      </c>
      <c r="C202" s="758"/>
      <c r="D202" s="759"/>
      <c r="E202" s="516">
        <v>0.92900000000000005</v>
      </c>
      <c r="F202" s="520">
        <v>0.91</v>
      </c>
      <c r="G202" s="521">
        <v>0.86200339615431931</v>
      </c>
      <c r="H202" s="497"/>
    </row>
    <row r="203" spans="2:8" s="4" customFormat="1" ht="15" x14ac:dyDescent="0.25">
      <c r="B203" s="758" t="s">
        <v>186</v>
      </c>
      <c r="C203" s="758"/>
      <c r="D203" s="759"/>
      <c r="E203" s="516">
        <v>0.94299999999999995</v>
      </c>
      <c r="F203" s="520">
        <v>1.0840000000000001</v>
      </c>
      <c r="G203" s="521">
        <v>1.0174778197527741</v>
      </c>
      <c r="H203" s="497"/>
    </row>
    <row r="204" spans="2:8" s="4" customFormat="1" ht="15" x14ac:dyDescent="0.25">
      <c r="B204" s="758" t="s">
        <v>189</v>
      </c>
      <c r="C204" s="758"/>
      <c r="D204" s="759"/>
      <c r="E204" s="520">
        <v>1.36</v>
      </c>
      <c r="F204" s="520">
        <v>1.446</v>
      </c>
      <c r="G204" s="521">
        <v>1.1599099099099079</v>
      </c>
      <c r="H204" s="497"/>
    </row>
    <row r="205" spans="2:8" s="4" customFormat="1" ht="15" x14ac:dyDescent="0.25">
      <c r="B205" s="788" t="s">
        <v>200</v>
      </c>
      <c r="C205" s="788"/>
      <c r="D205" s="789"/>
      <c r="E205" s="665">
        <v>1.2609999999999999</v>
      </c>
      <c r="F205" s="666">
        <v>1.117</v>
      </c>
      <c r="G205" s="567">
        <v>1.0075090243671492</v>
      </c>
      <c r="H205" s="497"/>
    </row>
    <row r="206" spans="2:8" s="4" customFormat="1" ht="15" customHeight="1" x14ac:dyDescent="0.25">
      <c r="B206" s="768" t="s">
        <v>973</v>
      </c>
      <c r="C206" s="768"/>
      <c r="D206" s="768"/>
      <c r="E206" s="768"/>
      <c r="F206" s="768"/>
      <c r="G206" s="768"/>
    </row>
    <row r="207" spans="2:8" s="4" customFormat="1" ht="15" customHeight="1" x14ac:dyDescent="0.25">
      <c r="B207" s="769"/>
      <c r="C207" s="769"/>
      <c r="D207" s="769"/>
      <c r="E207" s="769"/>
      <c r="F207" s="769"/>
      <c r="G207" s="769"/>
    </row>
    <row r="208" spans="2:8" s="4" customFormat="1" ht="15" customHeight="1" x14ac:dyDescent="0.25">
      <c r="B208" s="769"/>
      <c r="C208" s="769"/>
      <c r="D208" s="769"/>
      <c r="E208" s="769"/>
      <c r="F208" s="769"/>
      <c r="G208" s="769"/>
    </row>
    <row r="209" spans="1:17" s="4" customFormat="1" ht="15" x14ac:dyDescent="0.25">
      <c r="B209" s="769"/>
      <c r="C209" s="769"/>
      <c r="D209" s="769"/>
      <c r="E209" s="769"/>
      <c r="F209" s="769"/>
      <c r="G209" s="769"/>
    </row>
    <row r="210" spans="1:17" s="4" customFormat="1" ht="15" x14ac:dyDescent="0.25">
      <c r="B210" s="770"/>
      <c r="C210" s="770"/>
      <c r="D210" s="770"/>
      <c r="E210" s="770"/>
      <c r="F210" s="770"/>
      <c r="G210" s="770"/>
    </row>
    <row r="211" spans="1:17" s="4" customFormat="1" ht="15" x14ac:dyDescent="0.25"/>
    <row r="212" spans="1:17" s="4" customFormat="1" ht="15" x14ac:dyDescent="0.25"/>
    <row r="213" spans="1:17" s="4" customFormat="1" ht="15" x14ac:dyDescent="0.25"/>
    <row r="214" spans="1:17" s="4" customFormat="1" ht="15" x14ac:dyDescent="0.25"/>
    <row r="215" spans="1:17" s="154" customFormat="1" ht="24.5" x14ac:dyDescent="0.25">
      <c r="B215" s="333" t="s">
        <v>29</v>
      </c>
    </row>
    <row r="216" spans="1:17" s="4" customFormat="1" ht="15" x14ac:dyDescent="0.25"/>
    <row r="217" spans="1:17" s="4" customFormat="1" ht="15" x14ac:dyDescent="0.25"/>
    <row r="218" spans="1:17" s="4" customFormat="1" ht="15" x14ac:dyDescent="0.25">
      <c r="A218" s="7"/>
      <c r="B218" s="7" t="s">
        <v>30</v>
      </c>
      <c r="C218" s="7"/>
      <c r="D218" s="7"/>
      <c r="E218" s="7"/>
      <c r="F218" s="7"/>
      <c r="G218" s="7"/>
      <c r="H218" s="7"/>
      <c r="I218" s="7"/>
      <c r="J218" s="7"/>
      <c r="K218" s="7"/>
      <c r="L218" s="7"/>
      <c r="M218" s="7"/>
    </row>
    <row r="219" spans="1:17" s="4" customFormat="1" ht="15" x14ac:dyDescent="0.25"/>
    <row r="220" spans="1:17" s="4" customFormat="1" ht="24.75" customHeight="1" x14ac:dyDescent="0.25">
      <c r="B220" s="1150" t="s">
        <v>597</v>
      </c>
      <c r="C220" s="1150"/>
      <c r="D220" s="1151"/>
      <c r="E220" s="1160">
        <v>2021</v>
      </c>
      <c r="F220" s="1160"/>
      <c r="G220" s="1160"/>
      <c r="H220" s="1160">
        <v>2022</v>
      </c>
      <c r="I220" s="1160"/>
      <c r="J220" s="1160"/>
      <c r="K220" s="1160">
        <v>2023</v>
      </c>
      <c r="L220" s="1160"/>
      <c r="M220" s="1157"/>
    </row>
    <row r="221" spans="1:17" s="4" customFormat="1" ht="15.5" thickBot="1" x14ac:dyDescent="0.3">
      <c r="B221" s="1155"/>
      <c r="C221" s="1155"/>
      <c r="D221" s="1156"/>
      <c r="E221" s="486" t="s">
        <v>218</v>
      </c>
      <c r="F221" s="487" t="s">
        <v>219</v>
      </c>
      <c r="G221" s="488" t="s">
        <v>200</v>
      </c>
      <c r="H221" s="486" t="s">
        <v>218</v>
      </c>
      <c r="I221" s="487" t="s">
        <v>219</v>
      </c>
      <c r="J221" s="488" t="s">
        <v>200</v>
      </c>
      <c r="K221" s="486" t="s">
        <v>218</v>
      </c>
      <c r="L221" s="487" t="s">
        <v>219</v>
      </c>
      <c r="M221" s="489" t="s">
        <v>200</v>
      </c>
    </row>
    <row r="222" spans="1:17" s="4" customFormat="1" ht="15.75" customHeight="1" thickTop="1" x14ac:dyDescent="0.25">
      <c r="B222" s="746" t="s">
        <v>221</v>
      </c>
      <c r="C222" s="746"/>
      <c r="D222" s="747"/>
      <c r="E222" s="131">
        <v>3582261</v>
      </c>
      <c r="F222" s="125">
        <v>4811871</v>
      </c>
      <c r="G222" s="393">
        <v>8394132</v>
      </c>
      <c r="H222" s="131">
        <v>4076597</v>
      </c>
      <c r="I222" s="125">
        <v>5375888</v>
      </c>
      <c r="J222" s="393">
        <v>9452485</v>
      </c>
      <c r="K222" s="131">
        <v>4408701.7299999995</v>
      </c>
      <c r="L222" s="125">
        <v>5898153.3399999999</v>
      </c>
      <c r="M222" s="344">
        <v>10306855.07</v>
      </c>
      <c r="O222" s="495"/>
      <c r="P222" s="495"/>
      <c r="Q222" s="495"/>
    </row>
    <row r="223" spans="1:17" s="4" customFormat="1" ht="15" customHeight="1" x14ac:dyDescent="0.25">
      <c r="B223" s="963" t="s">
        <v>222</v>
      </c>
      <c r="C223" s="963"/>
      <c r="D223" s="964"/>
      <c r="E223" s="773">
        <v>11</v>
      </c>
      <c r="F223" s="774">
        <v>7</v>
      </c>
      <c r="G223" s="775">
        <v>18</v>
      </c>
      <c r="H223" s="773">
        <v>16</v>
      </c>
      <c r="I223" s="774">
        <v>10</v>
      </c>
      <c r="J223" s="775">
        <v>26</v>
      </c>
      <c r="K223" s="773">
        <v>7</v>
      </c>
      <c r="L223" s="774">
        <v>4</v>
      </c>
      <c r="M223" s="826">
        <v>11</v>
      </c>
      <c r="O223" s="495"/>
      <c r="P223" s="495"/>
      <c r="Q223" s="495"/>
    </row>
    <row r="224" spans="1:17" s="4" customFormat="1" ht="15" x14ac:dyDescent="0.25">
      <c r="B224" s="965"/>
      <c r="C224" s="965"/>
      <c r="D224" s="966"/>
      <c r="E224" s="773"/>
      <c r="F224" s="774"/>
      <c r="G224" s="775"/>
      <c r="H224" s="773"/>
      <c r="I224" s="774"/>
      <c r="J224" s="775"/>
      <c r="K224" s="773"/>
      <c r="L224" s="774"/>
      <c r="M224" s="826"/>
    </row>
    <row r="225" spans="1:17" s="4" customFormat="1" ht="15" customHeight="1" x14ac:dyDescent="0.25">
      <c r="B225" s="963" t="s">
        <v>223</v>
      </c>
      <c r="C225" s="963"/>
      <c r="D225" s="964"/>
      <c r="E225" s="773">
        <v>0</v>
      </c>
      <c r="F225" s="774">
        <v>1</v>
      </c>
      <c r="G225" s="775">
        <v>1</v>
      </c>
      <c r="H225" s="773">
        <v>1</v>
      </c>
      <c r="I225" s="774">
        <v>1</v>
      </c>
      <c r="J225" s="775">
        <v>2</v>
      </c>
      <c r="K225" s="773">
        <v>0</v>
      </c>
      <c r="L225" s="774">
        <v>1</v>
      </c>
      <c r="M225" s="826">
        <v>1</v>
      </c>
      <c r="O225" s="495"/>
      <c r="P225" s="495"/>
      <c r="Q225" s="495"/>
    </row>
    <row r="226" spans="1:17" s="4" customFormat="1" ht="15" x14ac:dyDescent="0.25">
      <c r="B226" s="965"/>
      <c r="C226" s="965"/>
      <c r="D226" s="966"/>
      <c r="E226" s="773"/>
      <c r="F226" s="774"/>
      <c r="G226" s="775"/>
      <c r="H226" s="773"/>
      <c r="I226" s="774"/>
      <c r="J226" s="775"/>
      <c r="K226" s="773"/>
      <c r="L226" s="774"/>
      <c r="M226" s="826"/>
    </row>
    <row r="227" spans="1:17" s="4" customFormat="1" ht="15" customHeight="1" x14ac:dyDescent="0.25">
      <c r="B227" s="758" t="s">
        <v>227</v>
      </c>
      <c r="C227" s="758"/>
      <c r="D227" s="759"/>
      <c r="E227" s="132">
        <v>0</v>
      </c>
      <c r="F227" s="127">
        <v>0</v>
      </c>
      <c r="G227" s="392">
        <v>0</v>
      </c>
      <c r="H227" s="132">
        <v>3</v>
      </c>
      <c r="I227" s="127">
        <v>1</v>
      </c>
      <c r="J227" s="392">
        <v>4</v>
      </c>
      <c r="K227" s="132">
        <v>1</v>
      </c>
      <c r="L227" s="127">
        <v>0</v>
      </c>
      <c r="M227" s="345">
        <v>1</v>
      </c>
      <c r="O227" s="495"/>
      <c r="P227" s="495"/>
      <c r="Q227" s="495"/>
    </row>
    <row r="228" spans="1:17" s="4" customFormat="1" ht="15" customHeight="1" x14ac:dyDescent="0.25">
      <c r="B228" s="963" t="s">
        <v>224</v>
      </c>
      <c r="C228" s="963"/>
      <c r="D228" s="964"/>
      <c r="E228" s="773">
        <v>165</v>
      </c>
      <c r="F228" s="774">
        <v>357</v>
      </c>
      <c r="G228" s="775">
        <v>522</v>
      </c>
      <c r="H228" s="773">
        <v>18653</v>
      </c>
      <c r="I228" s="774">
        <v>6098</v>
      </c>
      <c r="J228" s="775">
        <v>24751</v>
      </c>
      <c r="K228" s="773">
        <v>6224</v>
      </c>
      <c r="L228" s="774">
        <v>191</v>
      </c>
      <c r="M228" s="826">
        <v>6415</v>
      </c>
      <c r="O228" s="495"/>
      <c r="P228" s="495"/>
      <c r="Q228" s="495"/>
    </row>
    <row r="229" spans="1:17" s="4" customFormat="1" ht="15" x14ac:dyDescent="0.25">
      <c r="B229" s="965"/>
      <c r="C229" s="965"/>
      <c r="D229" s="966"/>
      <c r="E229" s="773"/>
      <c r="F229" s="774"/>
      <c r="G229" s="775"/>
      <c r="H229" s="773"/>
      <c r="I229" s="774"/>
      <c r="J229" s="775"/>
      <c r="K229" s="773"/>
      <c r="L229" s="774"/>
      <c r="M229" s="826"/>
    </row>
    <row r="230" spans="1:17" s="4" customFormat="1" ht="15" customHeight="1" x14ac:dyDescent="0.25">
      <c r="B230" s="963" t="s">
        <v>225</v>
      </c>
      <c r="C230" s="963"/>
      <c r="D230" s="964"/>
      <c r="E230" s="827">
        <v>0.61</v>
      </c>
      <c r="F230" s="828">
        <v>0.28999999999999998</v>
      </c>
      <c r="G230" s="874">
        <v>0.43</v>
      </c>
      <c r="H230" s="827">
        <v>0.78</v>
      </c>
      <c r="I230" s="828">
        <v>0.37</v>
      </c>
      <c r="J230" s="874">
        <v>0.55000000000000004</v>
      </c>
      <c r="K230" s="827">
        <v>0.32</v>
      </c>
      <c r="L230" s="828">
        <v>0.14000000000000001</v>
      </c>
      <c r="M230" s="873">
        <v>0.21</v>
      </c>
      <c r="O230" s="495"/>
      <c r="P230" s="495"/>
      <c r="Q230" s="495"/>
    </row>
    <row r="231" spans="1:17" s="4" customFormat="1" ht="15" x14ac:dyDescent="0.25">
      <c r="B231" s="965"/>
      <c r="C231" s="965"/>
      <c r="D231" s="966"/>
      <c r="E231" s="827"/>
      <c r="F231" s="828"/>
      <c r="G231" s="874"/>
      <c r="H231" s="827"/>
      <c r="I231" s="828"/>
      <c r="J231" s="874"/>
      <c r="K231" s="827"/>
      <c r="L231" s="828"/>
      <c r="M231" s="873"/>
    </row>
    <row r="232" spans="1:17" s="4" customFormat="1" ht="15" customHeight="1" x14ac:dyDescent="0.25">
      <c r="B232" s="963" t="s">
        <v>226</v>
      </c>
      <c r="C232" s="963"/>
      <c r="D232" s="964"/>
      <c r="E232" s="827">
        <v>0</v>
      </c>
      <c r="F232" s="828">
        <v>0.04</v>
      </c>
      <c r="G232" s="874">
        <v>0.02</v>
      </c>
      <c r="H232" s="827">
        <v>0.05</v>
      </c>
      <c r="I232" s="828">
        <v>0.04</v>
      </c>
      <c r="J232" s="874">
        <v>0.04</v>
      </c>
      <c r="K232" s="827">
        <v>0</v>
      </c>
      <c r="L232" s="828">
        <v>0.03</v>
      </c>
      <c r="M232" s="873">
        <v>0.02</v>
      </c>
      <c r="O232" s="495"/>
      <c r="P232" s="495"/>
      <c r="Q232" s="495"/>
    </row>
    <row r="233" spans="1:17" s="4" customFormat="1" ht="15" x14ac:dyDescent="0.25">
      <c r="B233" s="965"/>
      <c r="C233" s="965"/>
      <c r="D233" s="966"/>
      <c r="E233" s="827"/>
      <c r="F233" s="828"/>
      <c r="G233" s="874"/>
      <c r="H233" s="827"/>
      <c r="I233" s="828"/>
      <c r="J233" s="874"/>
      <c r="K233" s="827"/>
      <c r="L233" s="828"/>
      <c r="M233" s="873"/>
    </row>
    <row r="234" spans="1:17" s="4" customFormat="1" ht="15" customHeight="1" x14ac:dyDescent="0.25">
      <c r="B234" s="758" t="s">
        <v>228</v>
      </c>
      <c r="C234" s="758"/>
      <c r="D234" s="759"/>
      <c r="E234" s="133">
        <v>0</v>
      </c>
      <c r="F234" s="129">
        <v>0</v>
      </c>
      <c r="G234" s="391">
        <v>0</v>
      </c>
      <c r="H234" s="133">
        <v>0.15</v>
      </c>
      <c r="I234" s="129">
        <v>0.04</v>
      </c>
      <c r="J234" s="391">
        <v>0.08</v>
      </c>
      <c r="K234" s="133">
        <v>0.05</v>
      </c>
      <c r="L234" s="129">
        <v>0</v>
      </c>
      <c r="M234" s="346">
        <v>0.02</v>
      </c>
      <c r="O234" s="495"/>
      <c r="P234" s="495"/>
      <c r="Q234" s="495"/>
    </row>
    <row r="235" spans="1:17" s="4" customFormat="1" ht="15" customHeight="1" x14ac:dyDescent="0.25">
      <c r="B235" s="758" t="s">
        <v>229</v>
      </c>
      <c r="C235" s="758"/>
      <c r="D235" s="759"/>
      <c r="E235" s="134">
        <v>9</v>
      </c>
      <c r="F235" s="135">
        <v>15</v>
      </c>
      <c r="G235" s="388">
        <v>12</v>
      </c>
      <c r="H235" s="134">
        <v>915</v>
      </c>
      <c r="I235" s="135">
        <v>227</v>
      </c>
      <c r="J235" s="388">
        <v>524</v>
      </c>
      <c r="K235" s="134">
        <v>282</v>
      </c>
      <c r="L235" s="135">
        <v>6</v>
      </c>
      <c r="M235" s="347">
        <v>124</v>
      </c>
      <c r="O235" s="495"/>
      <c r="P235" s="495"/>
      <c r="Q235" s="495"/>
    </row>
    <row r="236" spans="1:17" s="4" customFormat="1" ht="15" customHeight="1" x14ac:dyDescent="0.25">
      <c r="B236" s="768" t="s">
        <v>842</v>
      </c>
      <c r="C236" s="768"/>
      <c r="D236" s="768"/>
      <c r="E236" s="768"/>
      <c r="F236" s="768"/>
      <c r="G236" s="768"/>
      <c r="H236" s="768"/>
      <c r="I236" s="768"/>
      <c r="J236" s="768"/>
      <c r="K236" s="768"/>
      <c r="L236" s="768"/>
      <c r="M236" s="768"/>
    </row>
    <row r="237" spans="1:17" s="4" customFormat="1" ht="15" customHeight="1" x14ac:dyDescent="0.25">
      <c r="B237" s="769"/>
      <c r="C237" s="769"/>
      <c r="D237" s="769"/>
      <c r="E237" s="769"/>
      <c r="F237" s="769"/>
      <c r="G237" s="769"/>
      <c r="H237" s="769"/>
      <c r="I237" s="769"/>
      <c r="J237" s="769"/>
      <c r="K237" s="769"/>
      <c r="L237" s="769"/>
      <c r="M237" s="769"/>
    </row>
    <row r="238" spans="1:17" s="4" customFormat="1" ht="15" x14ac:dyDescent="0.25">
      <c r="B238" s="770"/>
      <c r="C238" s="770"/>
      <c r="D238" s="770"/>
      <c r="E238" s="770"/>
      <c r="F238" s="770"/>
      <c r="G238" s="770"/>
      <c r="H238" s="770"/>
      <c r="I238" s="770"/>
      <c r="J238" s="770"/>
      <c r="K238" s="770"/>
      <c r="L238" s="770"/>
      <c r="M238" s="770"/>
    </row>
    <row r="239" spans="1:17" s="4" customFormat="1" ht="15" x14ac:dyDescent="0.25">
      <c r="A239" s="1"/>
      <c r="B239" s="1"/>
      <c r="C239" s="1"/>
      <c r="D239" s="1"/>
      <c r="E239" s="1"/>
      <c r="F239" s="1"/>
      <c r="G239" s="1"/>
      <c r="H239" s="1"/>
      <c r="I239" s="1"/>
      <c r="J239" s="1"/>
      <c r="K239" s="1"/>
      <c r="L239" s="1"/>
      <c r="M239" s="1"/>
    </row>
    <row r="240" spans="1:17" s="4" customFormat="1" ht="15" x14ac:dyDescent="0.25"/>
    <row r="241" spans="1:13" s="4" customFormat="1" ht="15" x14ac:dyDescent="0.25"/>
    <row r="242" spans="1:13" s="4" customFormat="1" ht="15" x14ac:dyDescent="0.25"/>
    <row r="243" spans="1:13" s="154" customFormat="1" ht="24.5" x14ac:dyDescent="0.25">
      <c r="B243" s="333" t="s">
        <v>33</v>
      </c>
      <c r="C243" s="235"/>
    </row>
    <row r="244" spans="1:13" s="4" customFormat="1" ht="15" x14ac:dyDescent="0.25"/>
    <row r="245" spans="1:13" s="4" customFormat="1" ht="15" x14ac:dyDescent="0.25"/>
    <row r="246" spans="1:13" s="4" customFormat="1" ht="15" x14ac:dyDescent="0.25">
      <c r="A246" s="7"/>
      <c r="B246" s="7" t="s">
        <v>7</v>
      </c>
      <c r="C246" s="7"/>
      <c r="D246" s="7"/>
      <c r="E246" s="7"/>
      <c r="F246" s="7"/>
      <c r="G246" s="7"/>
      <c r="H246" s="7"/>
      <c r="I246" s="7"/>
      <c r="J246" s="7"/>
      <c r="K246" s="7"/>
      <c r="L246" s="7"/>
      <c r="M246" s="7"/>
    </row>
    <row r="247" spans="1:13" s="4" customFormat="1" ht="15" x14ac:dyDescent="0.25"/>
    <row r="248" spans="1:13" s="4" customFormat="1" ht="15.75" customHeight="1" x14ac:dyDescent="0.25">
      <c r="B248" s="1151" t="s">
        <v>598</v>
      </c>
      <c r="C248" s="1167"/>
      <c r="D248" s="1167"/>
      <c r="E248" s="1160">
        <v>2021</v>
      </c>
      <c r="F248" s="1160">
        <v>2022</v>
      </c>
      <c r="G248" s="1157">
        <v>2023</v>
      </c>
    </row>
    <row r="249" spans="1:13" s="4" customFormat="1" ht="15.75" customHeight="1" thickBot="1" x14ac:dyDescent="0.3">
      <c r="B249" s="1156"/>
      <c r="C249" s="1166"/>
      <c r="D249" s="1166"/>
      <c r="E249" s="1161"/>
      <c r="F249" s="1161"/>
      <c r="G249" s="1158"/>
    </row>
    <row r="250" spans="1:13" s="4" customFormat="1" ht="15.5" thickTop="1" x14ac:dyDescent="0.25">
      <c r="B250" s="982" t="s">
        <v>382</v>
      </c>
      <c r="C250" s="982"/>
      <c r="D250" s="983"/>
      <c r="E250" s="315">
        <v>1027</v>
      </c>
      <c r="F250" s="315">
        <v>1267</v>
      </c>
      <c r="G250" s="316">
        <v>1194</v>
      </c>
    </row>
    <row r="251" spans="1:13" s="4" customFormat="1" ht="15" x14ac:dyDescent="0.25">
      <c r="B251" s="831" t="s">
        <v>746</v>
      </c>
      <c r="C251" s="831"/>
      <c r="D251" s="832"/>
      <c r="E251" s="574">
        <v>1107.2</v>
      </c>
      <c r="F251" s="574">
        <v>1305.2</v>
      </c>
      <c r="G251" s="575">
        <v>1048.2805499999999</v>
      </c>
    </row>
    <row r="252" spans="1:13" s="4" customFormat="1" ht="15" x14ac:dyDescent="0.25">
      <c r="B252" s="768" t="s">
        <v>751</v>
      </c>
      <c r="C252" s="768"/>
      <c r="D252" s="768"/>
      <c r="E252" s="768"/>
      <c r="F252" s="768"/>
      <c r="G252" s="768"/>
    </row>
    <row r="253" spans="1:13" s="4" customFormat="1" ht="15" x14ac:dyDescent="0.25">
      <c r="B253" s="770"/>
      <c r="C253" s="770"/>
      <c r="D253" s="770"/>
      <c r="E253" s="770"/>
      <c r="F253" s="770"/>
      <c r="G253" s="770"/>
    </row>
    <row r="254" spans="1:13" s="4" customFormat="1" ht="15" x14ac:dyDescent="0.25"/>
    <row r="255" spans="1:13" s="4" customFormat="1" ht="15" x14ac:dyDescent="0.25"/>
    <row r="256" spans="1:13" s="4" customFormat="1" ht="15" x14ac:dyDescent="0.25">
      <c r="A256" s="7"/>
      <c r="B256" s="7" t="s">
        <v>147</v>
      </c>
      <c r="C256" s="7"/>
      <c r="D256" s="7"/>
      <c r="E256" s="7"/>
      <c r="F256" s="7"/>
      <c r="G256" s="7"/>
      <c r="H256" s="7"/>
      <c r="I256" s="7"/>
      <c r="J256" s="7"/>
      <c r="K256" s="7"/>
      <c r="L256" s="7"/>
      <c r="M256" s="7"/>
    </row>
    <row r="257" spans="1:13" s="4" customFormat="1" ht="15" x14ac:dyDescent="0.25"/>
    <row r="258" spans="1:13" s="4" customFormat="1" ht="15" customHeight="1" x14ac:dyDescent="0.25">
      <c r="B258" s="1150" t="s">
        <v>610</v>
      </c>
      <c r="C258" s="1150"/>
      <c r="D258" s="1150"/>
      <c r="E258" s="1160">
        <v>2021</v>
      </c>
      <c r="F258" s="1160">
        <v>2022</v>
      </c>
      <c r="G258" s="1157">
        <v>2023</v>
      </c>
    </row>
    <row r="259" spans="1:13" s="4" customFormat="1" ht="15" customHeight="1" x14ac:dyDescent="0.25">
      <c r="B259" s="1150"/>
      <c r="C259" s="1150"/>
      <c r="D259" s="1150"/>
      <c r="E259" s="1160"/>
      <c r="F259" s="1160"/>
      <c r="G259" s="1157"/>
    </row>
    <row r="260" spans="1:13" s="4" customFormat="1" ht="15.5" thickBot="1" x14ac:dyDescent="0.3">
      <c r="B260" s="1155"/>
      <c r="C260" s="1155"/>
      <c r="D260" s="1155"/>
      <c r="E260" s="1161"/>
      <c r="F260" s="1161"/>
      <c r="G260" s="1158"/>
    </row>
    <row r="261" spans="1:13" s="4" customFormat="1" ht="15.5" thickTop="1" x14ac:dyDescent="0.25">
      <c r="B261" s="746" t="s">
        <v>372</v>
      </c>
      <c r="C261" s="746"/>
      <c r="D261" s="747"/>
      <c r="E261" s="168">
        <v>9.7000000000000003E-2</v>
      </c>
      <c r="F261" s="169">
        <v>0.17499999999999999</v>
      </c>
      <c r="G261" s="171">
        <v>0.25600000000000001</v>
      </c>
    </row>
    <row r="262" spans="1:13" s="4" customFormat="1" ht="15" x14ac:dyDescent="0.25">
      <c r="B262" s="758" t="s">
        <v>373</v>
      </c>
      <c r="C262" s="758"/>
      <c r="D262" s="759">
        <v>0.55500000000000005</v>
      </c>
      <c r="E262" s="184">
        <v>0.311</v>
      </c>
      <c r="F262" s="184">
        <v>0.35299999999999998</v>
      </c>
      <c r="G262" s="184">
        <v>0.503</v>
      </c>
    </row>
    <row r="263" spans="1:13" s="4" customFormat="1" ht="15" x14ac:dyDescent="0.25">
      <c r="B263" s="764" t="s">
        <v>200</v>
      </c>
      <c r="C263" s="764"/>
      <c r="D263" s="765">
        <v>0.23200000000000001</v>
      </c>
      <c r="E263" s="172">
        <v>0.191</v>
      </c>
      <c r="F263" s="172">
        <v>0.27800000000000002</v>
      </c>
      <c r="G263" s="172">
        <v>0.42599999999999999</v>
      </c>
    </row>
    <row r="264" spans="1:13" s="4" customFormat="1" ht="15" customHeight="1" x14ac:dyDescent="0.25">
      <c r="B264" s="768" t="s">
        <v>375</v>
      </c>
      <c r="C264" s="768"/>
      <c r="D264" s="768"/>
      <c r="E264" s="768"/>
      <c r="F264" s="768"/>
      <c r="G264" s="768"/>
    </row>
    <row r="265" spans="1:13" s="4" customFormat="1" ht="15" x14ac:dyDescent="0.25">
      <c r="B265" s="770"/>
      <c r="C265" s="770"/>
      <c r="D265" s="770"/>
      <c r="E265" s="770"/>
      <c r="F265" s="770"/>
      <c r="G265" s="770"/>
    </row>
    <row r="266" spans="1:13" s="4" customFormat="1" ht="15" x14ac:dyDescent="0.25"/>
    <row r="267" spans="1:13" s="4" customFormat="1" ht="15" x14ac:dyDescent="0.25"/>
    <row r="268" spans="1:13" s="4" customFormat="1" ht="15" x14ac:dyDescent="0.25">
      <c r="A268" s="7"/>
      <c r="B268" s="7" t="s">
        <v>34</v>
      </c>
      <c r="C268" s="7"/>
      <c r="D268" s="7"/>
      <c r="E268" s="7"/>
      <c r="F268" s="7"/>
      <c r="G268" s="7"/>
      <c r="H268" s="7"/>
      <c r="I268" s="7"/>
      <c r="J268" s="7"/>
      <c r="K268" s="7"/>
      <c r="L268" s="7"/>
      <c r="M268" s="7"/>
    </row>
    <row r="269" spans="1:13" s="4" customFormat="1" ht="15" x14ac:dyDescent="0.25"/>
    <row r="270" spans="1:13" s="4" customFormat="1" ht="15" customHeight="1" thickBot="1" x14ac:dyDescent="0.3">
      <c r="B270" s="1156" t="s">
        <v>599</v>
      </c>
      <c r="C270" s="1166"/>
      <c r="D270" s="1166"/>
      <c r="E270" s="1166"/>
      <c r="F270" s="1166"/>
      <c r="G270" s="1166"/>
      <c r="H270" s="1166"/>
      <c r="I270" s="1166"/>
      <c r="J270" s="1166"/>
      <c r="K270" s="334">
        <v>2021</v>
      </c>
      <c r="L270" s="334">
        <v>2022</v>
      </c>
      <c r="M270" s="335">
        <v>2023</v>
      </c>
    </row>
    <row r="271" spans="1:13" s="4" customFormat="1" ht="12.75" customHeight="1" thickTop="1" x14ac:dyDescent="0.25">
      <c r="B271" s="872" t="s">
        <v>244</v>
      </c>
      <c r="C271" s="1001"/>
      <c r="D271" s="1001"/>
      <c r="E271" s="1001"/>
      <c r="F271" s="1001"/>
      <c r="G271" s="1001"/>
      <c r="H271" s="1001"/>
      <c r="I271" s="1001"/>
      <c r="J271" s="1001"/>
      <c r="K271" s="27">
        <v>1228</v>
      </c>
      <c r="L271" s="27">
        <v>695</v>
      </c>
      <c r="M271" s="28">
        <v>417</v>
      </c>
    </row>
    <row r="272" spans="1:13" s="4" customFormat="1" ht="15" x14ac:dyDescent="0.25">
      <c r="B272" s="772" t="s">
        <v>245</v>
      </c>
      <c r="C272" s="1003"/>
      <c r="D272" s="1003"/>
      <c r="E272" s="1003"/>
      <c r="F272" s="1003"/>
      <c r="G272" s="1003"/>
      <c r="H272" s="1003"/>
      <c r="I272" s="1003"/>
      <c r="J272" s="1003"/>
      <c r="K272" s="188">
        <v>90</v>
      </c>
      <c r="L272" s="188">
        <v>44</v>
      </c>
      <c r="M272" s="189">
        <v>49</v>
      </c>
    </row>
    <row r="273" spans="1:13" s="4" customFormat="1" ht="15" customHeight="1" x14ac:dyDescent="0.25">
      <c r="B273" s="864" t="s">
        <v>246</v>
      </c>
      <c r="C273" s="1005"/>
      <c r="D273" s="1005"/>
      <c r="E273" s="1005"/>
      <c r="F273" s="1005"/>
      <c r="G273" s="1005"/>
      <c r="H273" s="1005"/>
      <c r="I273" s="1005"/>
      <c r="J273" s="1005"/>
      <c r="K273" s="317">
        <v>7.3300000000000004E-2</v>
      </c>
      <c r="L273" s="317">
        <v>6.3299999999999995E-2</v>
      </c>
      <c r="M273" s="318">
        <v>0.11750599520383694</v>
      </c>
    </row>
    <row r="274" spans="1:13" s="4" customFormat="1" ht="15" customHeight="1" x14ac:dyDescent="0.25">
      <c r="B274" s="768" t="s">
        <v>925</v>
      </c>
      <c r="C274" s="768"/>
      <c r="D274" s="768"/>
      <c r="E274" s="768"/>
      <c r="F274" s="768"/>
      <c r="G274" s="768"/>
      <c r="H274" s="768"/>
      <c r="I274" s="768"/>
      <c r="J274" s="768"/>
      <c r="K274" s="768"/>
      <c r="L274" s="768"/>
      <c r="M274" s="768"/>
    </row>
    <row r="275" spans="1:13" s="4" customFormat="1" ht="15" customHeight="1" x14ac:dyDescent="0.25">
      <c r="B275" s="769"/>
      <c r="C275" s="769"/>
      <c r="D275" s="769"/>
      <c r="E275" s="769"/>
      <c r="F275" s="769"/>
      <c r="G275" s="769"/>
      <c r="H275" s="769"/>
      <c r="I275" s="769"/>
      <c r="J275" s="769"/>
      <c r="K275" s="769"/>
      <c r="L275" s="769"/>
      <c r="M275" s="769"/>
    </row>
    <row r="276" spans="1:13" s="4" customFormat="1" ht="15" x14ac:dyDescent="0.25">
      <c r="B276" s="770"/>
      <c r="C276" s="770"/>
      <c r="D276" s="770"/>
      <c r="E276" s="770"/>
      <c r="F276" s="770"/>
      <c r="G276" s="770"/>
      <c r="H276" s="770"/>
      <c r="I276" s="770"/>
      <c r="J276" s="770"/>
      <c r="K276" s="770"/>
      <c r="L276" s="770"/>
      <c r="M276" s="770"/>
    </row>
    <row r="277" spans="1:13" s="4" customFormat="1" ht="15" x14ac:dyDescent="0.25"/>
    <row r="278" spans="1:13" s="4" customFormat="1" ht="15" x14ac:dyDescent="0.25"/>
    <row r="279" spans="1:13" s="4" customFormat="1" ht="15" x14ac:dyDescent="0.25">
      <c r="A279" s="7"/>
      <c r="B279" s="7" t="s">
        <v>35</v>
      </c>
      <c r="C279" s="7"/>
      <c r="D279" s="7"/>
      <c r="E279" s="7"/>
      <c r="F279" s="7"/>
      <c r="G279" s="7"/>
      <c r="H279" s="7"/>
      <c r="I279" s="7"/>
      <c r="J279" s="7"/>
      <c r="K279" s="7"/>
      <c r="L279" s="7"/>
      <c r="M279" s="7"/>
    </row>
    <row r="280" spans="1:13" s="4" customFormat="1" ht="15" x14ac:dyDescent="0.25"/>
    <row r="281" spans="1:13" s="4" customFormat="1" ht="15" customHeight="1" thickBot="1" x14ac:dyDescent="0.3">
      <c r="B281" s="1156" t="s">
        <v>600</v>
      </c>
      <c r="C281" s="1166"/>
      <c r="D281" s="1166"/>
      <c r="E281" s="1166"/>
      <c r="F281" s="1166"/>
      <c r="G281" s="1166"/>
      <c r="H281" s="1166"/>
      <c r="I281" s="1166"/>
      <c r="J281" s="1166"/>
      <c r="K281" s="334">
        <v>2021</v>
      </c>
      <c r="L281" s="334">
        <v>2022</v>
      </c>
      <c r="M281" s="335">
        <v>2023</v>
      </c>
    </row>
    <row r="282" spans="1:13" s="4" customFormat="1" ht="15.5" thickTop="1" x14ac:dyDescent="0.25">
      <c r="B282" s="772" t="s">
        <v>244</v>
      </c>
      <c r="C282" s="1003"/>
      <c r="D282" s="1003"/>
      <c r="E282" s="1003"/>
      <c r="F282" s="1003"/>
      <c r="G282" s="1003"/>
      <c r="H282" s="1003"/>
      <c r="I282" s="1003"/>
      <c r="J282" s="1003"/>
      <c r="K282" s="319">
        <v>1228</v>
      </c>
      <c r="L282" s="319">
        <v>695</v>
      </c>
      <c r="M282" s="28">
        <v>417</v>
      </c>
    </row>
    <row r="283" spans="1:13" s="4" customFormat="1" ht="15" x14ac:dyDescent="0.25">
      <c r="B283" s="772" t="s">
        <v>247</v>
      </c>
      <c r="C283" s="1003"/>
      <c r="D283" s="1003"/>
      <c r="E283" s="1003"/>
      <c r="F283" s="1003"/>
      <c r="G283" s="1003"/>
      <c r="H283" s="1003"/>
      <c r="I283" s="1003"/>
      <c r="J283" s="1003"/>
      <c r="K283" s="188">
        <v>1228</v>
      </c>
      <c r="L283" s="188">
        <v>695</v>
      </c>
      <c r="M283" s="189">
        <v>417</v>
      </c>
    </row>
    <row r="284" spans="1:13" s="4" customFormat="1" ht="15" customHeight="1" x14ac:dyDescent="0.25">
      <c r="B284" s="864" t="s">
        <v>248</v>
      </c>
      <c r="C284" s="1005"/>
      <c r="D284" s="1005"/>
      <c r="E284" s="1005"/>
      <c r="F284" s="1005"/>
      <c r="G284" s="1005"/>
      <c r="H284" s="1005"/>
      <c r="I284" s="1005"/>
      <c r="J284" s="1005"/>
      <c r="K284" s="317">
        <v>1</v>
      </c>
      <c r="L284" s="317">
        <v>1</v>
      </c>
      <c r="M284" s="576">
        <v>1</v>
      </c>
    </row>
    <row r="285" spans="1:13" s="4" customFormat="1" ht="15" x14ac:dyDescent="0.25"/>
    <row r="286" spans="1:13" s="4" customFormat="1" ht="15" x14ac:dyDescent="0.25"/>
    <row r="287" spans="1:13" s="4" customFormat="1" ht="12.75" customHeight="1" x14ac:dyDescent="0.25"/>
    <row r="288" spans="1:13" s="4" customFormat="1" ht="15" x14ac:dyDescent="0.25"/>
    <row r="289" spans="1:13" s="154" customFormat="1" ht="24.5" x14ac:dyDescent="0.25">
      <c r="B289" s="333" t="s">
        <v>17</v>
      </c>
    </row>
    <row r="290" spans="1:13" s="4" customFormat="1" ht="15" x14ac:dyDescent="0.25"/>
    <row r="291" spans="1:13" s="4" customFormat="1" ht="15" x14ac:dyDescent="0.25"/>
    <row r="292" spans="1:13" s="4" customFormat="1" ht="15" x14ac:dyDescent="0.25">
      <c r="A292" s="7"/>
      <c r="B292" s="7" t="s">
        <v>37</v>
      </c>
      <c r="C292" s="7"/>
      <c r="D292" s="7"/>
      <c r="E292" s="7"/>
      <c r="F292" s="7"/>
      <c r="G292" s="7"/>
      <c r="H292" s="7"/>
      <c r="I292" s="7"/>
      <c r="J292" s="7"/>
      <c r="K292" s="7"/>
      <c r="L292" s="7"/>
      <c r="M292" s="7"/>
    </row>
    <row r="293" spans="1:13" s="4" customFormat="1" ht="15" x14ac:dyDescent="0.25"/>
    <row r="294" spans="1:13" s="4" customFormat="1" ht="15" customHeight="1" thickBot="1" x14ac:dyDescent="0.3">
      <c r="B294" s="1156" t="s">
        <v>601</v>
      </c>
      <c r="C294" s="1166"/>
      <c r="D294" s="1166"/>
      <c r="E294" s="1166"/>
      <c r="F294" s="1166"/>
      <c r="G294" s="1166"/>
      <c r="H294" s="1166"/>
      <c r="I294" s="1166"/>
      <c r="J294" s="1166"/>
      <c r="K294" s="334">
        <v>2021</v>
      </c>
      <c r="L294" s="334">
        <v>2022</v>
      </c>
      <c r="M294" s="335">
        <v>2023</v>
      </c>
    </row>
    <row r="295" spans="1:13" s="4" customFormat="1" ht="15.75" customHeight="1" thickTop="1" x14ac:dyDescent="0.25">
      <c r="B295" s="1168" t="s">
        <v>266</v>
      </c>
      <c r="C295" s="1168"/>
      <c r="D295" s="1168"/>
      <c r="E295" s="1168"/>
      <c r="F295" s="1168"/>
      <c r="G295" s="1168"/>
      <c r="H295" s="1168"/>
      <c r="I295" s="1168"/>
      <c r="J295" s="1168"/>
      <c r="K295" s="1168"/>
      <c r="L295" s="1168"/>
      <c r="M295" s="1168"/>
    </row>
    <row r="296" spans="1:13" s="4" customFormat="1" ht="15" x14ac:dyDescent="0.25">
      <c r="B296" s="830" t="s">
        <v>254</v>
      </c>
      <c r="C296" s="999"/>
      <c r="D296" s="999"/>
      <c r="E296" s="999"/>
      <c r="F296" s="999"/>
      <c r="G296" s="999"/>
      <c r="H296" s="999"/>
      <c r="I296" s="999"/>
      <c r="J296" s="999"/>
      <c r="K296" s="321">
        <v>407725</v>
      </c>
      <c r="L296" s="156">
        <v>474671</v>
      </c>
      <c r="M296" s="586">
        <v>422464.44</v>
      </c>
    </row>
    <row r="297" spans="1:13" s="4" customFormat="1" ht="15" x14ac:dyDescent="0.25">
      <c r="B297" s="759" t="s">
        <v>255</v>
      </c>
      <c r="C297" s="978"/>
      <c r="D297" s="978"/>
      <c r="E297" s="978"/>
      <c r="F297" s="978"/>
      <c r="G297" s="978"/>
      <c r="H297" s="978"/>
      <c r="I297" s="978"/>
      <c r="J297" s="978"/>
      <c r="K297" s="188">
        <v>293</v>
      </c>
      <c r="L297" s="159">
        <v>1077</v>
      </c>
      <c r="M297" s="583">
        <v>2099.9899999999998</v>
      </c>
    </row>
    <row r="298" spans="1:13" s="4" customFormat="1" ht="15" x14ac:dyDescent="0.25">
      <c r="B298" s="759" t="s">
        <v>257</v>
      </c>
      <c r="C298" s="978"/>
      <c r="D298" s="978"/>
      <c r="E298" s="978"/>
      <c r="F298" s="978"/>
      <c r="G298" s="978"/>
      <c r="H298" s="978"/>
      <c r="I298" s="978"/>
      <c r="J298" s="978"/>
      <c r="K298" s="188">
        <v>8048</v>
      </c>
      <c r="L298" s="159">
        <v>10648</v>
      </c>
      <c r="M298" s="583">
        <v>11477.72</v>
      </c>
    </row>
    <row r="299" spans="1:13" s="4" customFormat="1" ht="15" x14ac:dyDescent="0.25">
      <c r="B299" s="789" t="s">
        <v>259</v>
      </c>
      <c r="C299" s="1118"/>
      <c r="D299" s="1118"/>
      <c r="E299" s="1118"/>
      <c r="F299" s="1118"/>
      <c r="G299" s="1118"/>
      <c r="H299" s="1118"/>
      <c r="I299" s="1118"/>
      <c r="J299" s="1118"/>
      <c r="K299" s="190">
        <v>416067</v>
      </c>
      <c r="L299" s="161">
        <v>486396</v>
      </c>
      <c r="M299" s="584">
        <f>SUM(M296:M298)</f>
        <v>436042.14999999997</v>
      </c>
    </row>
    <row r="300" spans="1:13" s="4" customFormat="1" ht="15" x14ac:dyDescent="0.25">
      <c r="B300" s="789" t="s">
        <v>260</v>
      </c>
      <c r="C300" s="1118"/>
      <c r="D300" s="1118"/>
      <c r="E300" s="1118"/>
      <c r="F300" s="1118"/>
      <c r="G300" s="1118"/>
      <c r="H300" s="1118"/>
      <c r="I300" s="1118"/>
      <c r="J300" s="1118"/>
      <c r="K300" s="190">
        <v>27</v>
      </c>
      <c r="L300" s="161">
        <v>21</v>
      </c>
      <c r="M300" s="584">
        <v>29.44</v>
      </c>
    </row>
    <row r="301" spans="1:13" s="4" customFormat="1" ht="15" x14ac:dyDescent="0.25">
      <c r="B301" s="837" t="s">
        <v>261</v>
      </c>
      <c r="C301" s="1119"/>
      <c r="D301" s="1119"/>
      <c r="E301" s="1119"/>
      <c r="F301" s="1119"/>
      <c r="G301" s="1119"/>
      <c r="H301" s="1119"/>
      <c r="I301" s="1119"/>
      <c r="J301" s="1119"/>
      <c r="K301" s="191">
        <f>K300+K299</f>
        <v>416094</v>
      </c>
      <c r="L301" s="158">
        <f>L300+L299</f>
        <v>486417</v>
      </c>
      <c r="M301" s="585">
        <f>M300+M299</f>
        <v>436071.58999999997</v>
      </c>
    </row>
    <row r="302" spans="1:13" s="4" customFormat="1" ht="15" x14ac:dyDescent="0.25">
      <c r="B302" s="1170" t="s">
        <v>249</v>
      </c>
      <c r="C302" s="1170"/>
      <c r="D302" s="1170"/>
      <c r="E302" s="1170"/>
      <c r="F302" s="1170"/>
      <c r="G302" s="1170"/>
      <c r="H302" s="1170"/>
      <c r="I302" s="1170"/>
      <c r="J302" s="1170"/>
      <c r="K302" s="1170"/>
      <c r="L302" s="1170"/>
      <c r="M302" s="1170"/>
    </row>
    <row r="303" spans="1:13" s="4" customFormat="1" ht="15" x14ac:dyDescent="0.25">
      <c r="B303" s="830" t="s">
        <v>262</v>
      </c>
      <c r="C303" s="999"/>
      <c r="D303" s="999"/>
      <c r="E303" s="999"/>
      <c r="F303" s="999">
        <v>0</v>
      </c>
      <c r="G303" s="999"/>
      <c r="H303" s="999"/>
      <c r="I303" s="999"/>
      <c r="J303" s="999"/>
      <c r="K303" s="321">
        <v>11559</v>
      </c>
      <c r="L303" s="156">
        <v>32595</v>
      </c>
      <c r="M303" s="586">
        <v>0</v>
      </c>
    </row>
    <row r="304" spans="1:13" s="4" customFormat="1" ht="15" x14ac:dyDescent="0.25">
      <c r="B304" s="759" t="s">
        <v>264</v>
      </c>
      <c r="C304" s="978"/>
      <c r="D304" s="978"/>
      <c r="E304" s="978"/>
      <c r="F304" s="978"/>
      <c r="G304" s="978"/>
      <c r="H304" s="978"/>
      <c r="I304" s="978"/>
      <c r="J304" s="978"/>
      <c r="K304" s="188">
        <v>6238</v>
      </c>
      <c r="L304" s="159">
        <v>0</v>
      </c>
      <c r="M304" s="583">
        <v>33176.61</v>
      </c>
    </row>
    <row r="305" spans="1:13" s="4" customFormat="1" ht="15" x14ac:dyDescent="0.25">
      <c r="B305" s="789" t="s">
        <v>265</v>
      </c>
      <c r="C305" s="1118"/>
      <c r="D305" s="1118"/>
      <c r="E305" s="1118"/>
      <c r="F305" s="1118"/>
      <c r="G305" s="1118"/>
      <c r="H305" s="1118"/>
      <c r="I305" s="1118"/>
      <c r="J305" s="1118"/>
      <c r="K305" s="190">
        <v>17798</v>
      </c>
      <c r="L305" s="190">
        <v>32595</v>
      </c>
      <c r="M305" s="593">
        <v>33176.61</v>
      </c>
    </row>
    <row r="306" spans="1:13" s="4" customFormat="1" ht="15" x14ac:dyDescent="0.25">
      <c r="B306" s="837" t="s">
        <v>267</v>
      </c>
      <c r="C306" s="1119"/>
      <c r="D306" s="1119"/>
      <c r="E306" s="1119"/>
      <c r="F306" s="1119"/>
      <c r="G306" s="1119"/>
      <c r="H306" s="1119"/>
      <c r="I306" s="1119"/>
      <c r="J306" s="1119"/>
      <c r="K306" s="191">
        <v>433891</v>
      </c>
      <c r="L306" s="191">
        <f>L301+L305</f>
        <v>519012</v>
      </c>
      <c r="M306" s="595">
        <f>M301+M305</f>
        <v>469248.19999999995</v>
      </c>
    </row>
    <row r="307" spans="1:13" s="4" customFormat="1" ht="15" customHeight="1" x14ac:dyDescent="0.25">
      <c r="B307" s="835" t="s">
        <v>1059</v>
      </c>
      <c r="C307" s="835"/>
      <c r="D307" s="835"/>
      <c r="E307" s="835"/>
      <c r="F307" s="835"/>
      <c r="G307" s="835"/>
      <c r="H307" s="835"/>
      <c r="I307" s="835"/>
      <c r="J307" s="835"/>
      <c r="K307" s="835"/>
      <c r="L307" s="835"/>
      <c r="M307" s="835"/>
    </row>
    <row r="308" spans="1:13" s="4" customFormat="1" ht="15" x14ac:dyDescent="0.25"/>
    <row r="309" spans="1:13" s="4" customFormat="1" ht="15" x14ac:dyDescent="0.25"/>
    <row r="310" spans="1:13" s="4" customFormat="1" ht="15" x14ac:dyDescent="0.25">
      <c r="A310" s="7"/>
      <c r="B310" s="7" t="s">
        <v>38</v>
      </c>
      <c r="C310" s="7"/>
      <c r="D310" s="7"/>
      <c r="E310" s="7"/>
      <c r="F310" s="7"/>
      <c r="G310" s="7"/>
      <c r="H310" s="7"/>
      <c r="I310" s="7"/>
      <c r="J310" s="7"/>
      <c r="K310" s="7"/>
      <c r="L310" s="7"/>
      <c r="M310" s="7"/>
    </row>
    <row r="311" spans="1:13" s="4" customFormat="1" ht="15" x14ac:dyDescent="0.25"/>
    <row r="312" spans="1:13" s="4" customFormat="1" ht="15" x14ac:dyDescent="0.25">
      <c r="B312" s="1150" t="s">
        <v>1060</v>
      </c>
      <c r="C312" s="1150"/>
      <c r="D312" s="1150"/>
      <c r="E312" s="1160">
        <v>2021</v>
      </c>
      <c r="F312" s="1160">
        <v>2022</v>
      </c>
      <c r="G312" s="1157">
        <v>2023</v>
      </c>
      <c r="J312" s="1"/>
      <c r="K312" s="1"/>
      <c r="L312" s="1"/>
      <c r="M312" s="1"/>
    </row>
    <row r="313" spans="1:13" s="4" customFormat="1" ht="15" hidden="1" x14ac:dyDescent="0.25">
      <c r="B313" s="1150"/>
      <c r="C313" s="1150"/>
      <c r="D313" s="1150"/>
      <c r="E313" s="1160"/>
      <c r="F313" s="1160"/>
      <c r="G313" s="1157"/>
      <c r="J313" s="1"/>
      <c r="K313" s="1"/>
      <c r="L313" s="1"/>
      <c r="M313" s="1"/>
    </row>
    <row r="314" spans="1:13" s="4" customFormat="1" ht="15.5" thickBot="1" x14ac:dyDescent="0.3">
      <c r="B314" s="1155"/>
      <c r="C314" s="1155"/>
      <c r="D314" s="1155"/>
      <c r="E314" s="1161"/>
      <c r="F314" s="1161"/>
      <c r="G314" s="1158"/>
      <c r="J314" s="1"/>
      <c r="K314" s="1"/>
      <c r="L314" s="1"/>
      <c r="M314" s="1"/>
    </row>
    <row r="315" spans="1:13" s="4" customFormat="1" ht="15.5" thickTop="1" x14ac:dyDescent="0.25">
      <c r="B315" s="850" t="s">
        <v>589</v>
      </c>
      <c r="C315" s="850"/>
      <c r="D315" s="851"/>
      <c r="E315" s="322">
        <v>31070</v>
      </c>
      <c r="F315" s="322">
        <v>2650</v>
      </c>
      <c r="G315" s="599">
        <v>65786.03</v>
      </c>
      <c r="J315" s="1"/>
      <c r="K315" s="1"/>
      <c r="L315" s="1"/>
      <c r="M315" s="1"/>
    </row>
    <row r="316" spans="1:13" s="4" customFormat="1" ht="15" x14ac:dyDescent="0.25"/>
    <row r="317" spans="1:13" s="4" customFormat="1" ht="15" x14ac:dyDescent="0.25"/>
    <row r="318" spans="1:13" s="4" customFormat="1" ht="15" x14ac:dyDescent="0.25">
      <c r="A318" s="7"/>
      <c r="B318" s="7" t="s">
        <v>40</v>
      </c>
      <c r="C318" s="7"/>
      <c r="D318" s="7"/>
      <c r="E318" s="7"/>
      <c r="F318" s="7"/>
      <c r="G318" s="7"/>
      <c r="H318" s="7"/>
      <c r="I318" s="7"/>
      <c r="J318" s="7"/>
      <c r="K318" s="7"/>
      <c r="L318" s="7"/>
      <c r="M318" s="7"/>
    </row>
    <row r="319" spans="1:13" s="4" customFormat="1" ht="15" x14ac:dyDescent="0.25">
      <c r="A319" s="7"/>
      <c r="B319" s="7" t="s">
        <v>41</v>
      </c>
      <c r="C319" s="7"/>
      <c r="D319" s="7"/>
      <c r="E319" s="7"/>
      <c r="F319" s="7"/>
      <c r="G319" s="7"/>
      <c r="H319" s="7"/>
      <c r="I319" s="7"/>
      <c r="J319" s="7"/>
      <c r="K319" s="7"/>
      <c r="L319" s="7"/>
      <c r="M319" s="7"/>
    </row>
    <row r="320" spans="1:13" s="4" customFormat="1" ht="15" x14ac:dyDescent="0.25">
      <c r="A320" s="7"/>
      <c r="B320" s="7" t="s">
        <v>42</v>
      </c>
      <c r="C320" s="7"/>
      <c r="D320" s="7"/>
      <c r="E320" s="7"/>
      <c r="F320" s="7"/>
      <c r="G320" s="7"/>
      <c r="H320" s="7"/>
      <c r="I320" s="7"/>
      <c r="J320" s="7"/>
      <c r="K320" s="7"/>
      <c r="L320" s="7"/>
      <c r="M320" s="7"/>
    </row>
    <row r="321" spans="2:13" s="4" customFormat="1" ht="15" x14ac:dyDescent="0.25"/>
    <row r="322" spans="2:13" s="4" customFormat="1" ht="15.75" customHeight="1" x14ac:dyDescent="0.25">
      <c r="B322" s="1150" t="s">
        <v>603</v>
      </c>
      <c r="C322" s="1150"/>
      <c r="D322" s="1151"/>
      <c r="E322" s="1162">
        <v>2021</v>
      </c>
      <c r="F322" s="1160">
        <v>2022</v>
      </c>
      <c r="G322" s="1157">
        <v>2023</v>
      </c>
    </row>
    <row r="323" spans="2:13" s="4" customFormat="1" ht="15.5" thickBot="1" x14ac:dyDescent="0.3">
      <c r="B323" s="1155"/>
      <c r="C323" s="1155"/>
      <c r="D323" s="1156"/>
      <c r="E323" s="1163"/>
      <c r="F323" s="1161"/>
      <c r="G323" s="1158"/>
    </row>
    <row r="324" spans="2:13" s="4" customFormat="1" ht="15.5" thickTop="1" x14ac:dyDescent="0.25">
      <c r="B324" s="746" t="s">
        <v>268</v>
      </c>
      <c r="C324" s="746"/>
      <c r="D324" s="747"/>
      <c r="E324" s="144">
        <v>28324</v>
      </c>
      <c r="F324" s="163">
        <v>35250</v>
      </c>
      <c r="G324" s="146">
        <v>39632.660000000003</v>
      </c>
    </row>
    <row r="325" spans="2:13" s="4" customFormat="1" ht="15" x14ac:dyDescent="0.25">
      <c r="B325" s="758" t="s">
        <v>269</v>
      </c>
      <c r="C325" s="758"/>
      <c r="D325" s="759"/>
      <c r="E325" s="20">
        <v>406</v>
      </c>
      <c r="F325" s="11">
        <v>385</v>
      </c>
      <c r="G325" s="38">
        <v>0</v>
      </c>
    </row>
    <row r="326" spans="2:13" s="4" customFormat="1" ht="15" x14ac:dyDescent="0.25">
      <c r="B326" s="831" t="s">
        <v>270</v>
      </c>
      <c r="C326" s="831"/>
      <c r="D326" s="832"/>
      <c r="E326" s="33">
        <v>5684</v>
      </c>
      <c r="F326" s="201">
        <v>18050</v>
      </c>
      <c r="G326" s="36">
        <v>17742.34</v>
      </c>
    </row>
    <row r="327" spans="2:13" s="4" customFormat="1" ht="15" x14ac:dyDescent="0.25">
      <c r="B327" s="1"/>
      <c r="C327" s="1"/>
      <c r="D327" s="1"/>
      <c r="E327" s="1"/>
      <c r="F327" s="1"/>
      <c r="G327" s="1"/>
    </row>
    <row r="328" spans="2:13" s="4" customFormat="1" ht="15" customHeight="1" x14ac:dyDescent="0.25">
      <c r="B328" s="1150" t="s">
        <v>602</v>
      </c>
      <c r="C328" s="1150"/>
      <c r="D328" s="1150"/>
      <c r="E328" s="1162">
        <v>2021</v>
      </c>
      <c r="F328" s="1160">
        <v>2022</v>
      </c>
      <c r="G328" s="1157">
        <v>2023</v>
      </c>
    </row>
    <row r="329" spans="2:13" s="4" customFormat="1" ht="15.5" thickBot="1" x14ac:dyDescent="0.3">
      <c r="B329" s="1155"/>
      <c r="C329" s="1155"/>
      <c r="D329" s="1155"/>
      <c r="E329" s="1163"/>
      <c r="F329" s="1161"/>
      <c r="G329" s="1158"/>
    </row>
    <row r="330" spans="2:13" s="4" customFormat="1" ht="15.5" thickTop="1" x14ac:dyDescent="0.25">
      <c r="B330" s="746" t="s">
        <v>268</v>
      </c>
      <c r="C330" s="746"/>
      <c r="D330" s="747"/>
      <c r="E330" s="25">
        <v>3145.03</v>
      </c>
      <c r="F330" s="149">
        <v>3386.65</v>
      </c>
      <c r="G330" s="137">
        <v>3070.54</v>
      </c>
    </row>
    <row r="331" spans="2:13" s="4" customFormat="1" ht="15" x14ac:dyDescent="0.25">
      <c r="B331" s="831" t="s">
        <v>270</v>
      </c>
      <c r="C331" s="831"/>
      <c r="D331" s="832"/>
      <c r="E331" s="33">
        <v>233.66</v>
      </c>
      <c r="F331" s="201">
        <v>3.1</v>
      </c>
      <c r="G331" s="36">
        <v>246.3</v>
      </c>
    </row>
    <row r="332" spans="2:13" s="4" customFormat="1" ht="15" x14ac:dyDescent="0.25">
      <c r="B332" s="24"/>
      <c r="C332" s="24"/>
      <c r="D332" s="24"/>
      <c r="E332" s="24"/>
      <c r="F332" s="24"/>
      <c r="G332" s="24"/>
      <c r="H332" s="24"/>
      <c r="I332" s="24"/>
      <c r="J332" s="24"/>
      <c r="K332" s="24"/>
      <c r="L332" s="24"/>
      <c r="M332" s="24"/>
    </row>
    <row r="333" spans="2:13" s="4" customFormat="1" ht="15" x14ac:dyDescent="0.25"/>
    <row r="334" spans="2:13" s="4" customFormat="1" ht="15" x14ac:dyDescent="0.25"/>
    <row r="335" spans="2:13" s="4" customFormat="1" ht="15" x14ac:dyDescent="0.25"/>
    <row r="336" spans="2:13" s="154" customFormat="1" ht="24.5" x14ac:dyDescent="0.25">
      <c r="B336" s="333" t="s">
        <v>56</v>
      </c>
    </row>
    <row r="337" spans="1:13" s="4" customFormat="1" ht="15" x14ac:dyDescent="0.25"/>
    <row r="338" spans="1:13" s="4" customFormat="1" ht="15" x14ac:dyDescent="0.25"/>
    <row r="339" spans="1:13" s="4" customFormat="1" ht="15" x14ac:dyDescent="0.25">
      <c r="A339" s="7"/>
      <c r="B339" s="7" t="s">
        <v>57</v>
      </c>
      <c r="C339" s="7"/>
      <c r="D339" s="7"/>
      <c r="E339" s="7"/>
      <c r="F339" s="7"/>
      <c r="G339" s="7"/>
      <c r="H339" s="7"/>
      <c r="I339" s="7"/>
      <c r="J339" s="7"/>
      <c r="K339" s="7"/>
      <c r="L339" s="7"/>
      <c r="M339" s="7"/>
    </row>
    <row r="340" spans="1:13" s="4" customFormat="1" ht="15" x14ac:dyDescent="0.25"/>
    <row r="341" spans="1:13" s="4" customFormat="1" ht="15" customHeight="1" x14ac:dyDescent="0.25">
      <c r="B341" s="1150" t="s">
        <v>604</v>
      </c>
      <c r="C341" s="1150"/>
      <c r="D341" s="1150"/>
      <c r="E341" s="1162">
        <v>2021</v>
      </c>
      <c r="F341" s="1160">
        <v>2022</v>
      </c>
      <c r="G341" s="1157">
        <v>2023</v>
      </c>
    </row>
    <row r="342" spans="1:13" s="4" customFormat="1" ht="15.5" thickBot="1" x14ac:dyDescent="0.3">
      <c r="B342" s="1155"/>
      <c r="C342" s="1155"/>
      <c r="D342" s="1155"/>
      <c r="E342" s="1163"/>
      <c r="F342" s="1161"/>
      <c r="G342" s="1158"/>
    </row>
    <row r="343" spans="1:13" s="4" customFormat="1" ht="15.5" thickTop="1" x14ac:dyDescent="0.25">
      <c r="B343" s="746" t="s">
        <v>311</v>
      </c>
      <c r="C343" s="746"/>
      <c r="D343" s="747"/>
      <c r="E343" s="165">
        <v>27.7</v>
      </c>
      <c r="F343" s="165">
        <v>39.1</v>
      </c>
      <c r="G343" s="258">
        <v>51.06</v>
      </c>
    </row>
    <row r="344" spans="1:13" s="4" customFormat="1" ht="15" x14ac:dyDescent="0.25">
      <c r="B344" s="758" t="s">
        <v>312</v>
      </c>
      <c r="C344" s="758"/>
      <c r="D344" s="759"/>
      <c r="E344" s="67">
        <v>64.3</v>
      </c>
      <c r="F344" s="67">
        <v>85.7</v>
      </c>
      <c r="G344" s="68">
        <v>77.260000000000005</v>
      </c>
    </row>
    <row r="345" spans="1:13" s="4" customFormat="1" ht="15" x14ac:dyDescent="0.25">
      <c r="B345" s="764" t="s">
        <v>313</v>
      </c>
      <c r="C345" s="764"/>
      <c r="D345" s="765"/>
      <c r="E345" s="70">
        <v>92</v>
      </c>
      <c r="F345" s="70">
        <v>124.8</v>
      </c>
      <c r="G345" s="71">
        <v>128.32</v>
      </c>
    </row>
    <row r="346" spans="1:13" s="4" customFormat="1" ht="15" customHeight="1" x14ac:dyDescent="0.25">
      <c r="B346" s="768" t="s">
        <v>936</v>
      </c>
      <c r="C346" s="768"/>
      <c r="D346" s="768"/>
      <c r="E346" s="768"/>
      <c r="F346" s="768"/>
      <c r="G346" s="768"/>
    </row>
    <row r="347" spans="1:13" s="4" customFormat="1" ht="15" customHeight="1" x14ac:dyDescent="0.25">
      <c r="B347" s="769"/>
      <c r="C347" s="769"/>
      <c r="D347" s="769"/>
      <c r="E347" s="769"/>
      <c r="F347" s="769"/>
      <c r="G347" s="769"/>
    </row>
    <row r="348" spans="1:13" s="4" customFormat="1" ht="15" x14ac:dyDescent="0.25">
      <c r="B348" s="770"/>
      <c r="C348" s="770"/>
      <c r="D348" s="770"/>
      <c r="E348" s="770"/>
      <c r="F348" s="770"/>
      <c r="G348" s="770"/>
    </row>
    <row r="349" spans="1:13" s="4" customFormat="1" ht="15" x14ac:dyDescent="0.25"/>
    <row r="350" spans="1:13" s="4" customFormat="1" ht="15" x14ac:dyDescent="0.25"/>
    <row r="351" spans="1:13" s="4" customFormat="1" ht="15" x14ac:dyDescent="0.25">
      <c r="A351" s="7"/>
      <c r="B351" s="7" t="s">
        <v>58</v>
      </c>
      <c r="C351" s="7"/>
      <c r="D351" s="7"/>
      <c r="E351" s="7"/>
      <c r="F351" s="7"/>
      <c r="G351" s="7"/>
      <c r="H351" s="7"/>
      <c r="I351" s="7"/>
      <c r="J351" s="7"/>
      <c r="K351" s="7"/>
      <c r="L351" s="7"/>
      <c r="M351" s="7"/>
    </row>
    <row r="352" spans="1:13" s="4" customFormat="1" ht="15" x14ac:dyDescent="0.25"/>
    <row r="353" spans="1:13" s="4" customFormat="1" ht="15" customHeight="1" x14ac:dyDescent="0.25">
      <c r="B353" s="1150" t="s">
        <v>674</v>
      </c>
      <c r="C353" s="1150"/>
      <c r="D353" s="1151"/>
      <c r="E353" s="1160">
        <v>2021</v>
      </c>
      <c r="F353" s="1160">
        <v>2022</v>
      </c>
      <c r="G353" s="1157">
        <v>2023</v>
      </c>
    </row>
    <row r="354" spans="1:13" s="4" customFormat="1" ht="15.5" thickBot="1" x14ac:dyDescent="0.3">
      <c r="B354" s="1155"/>
      <c r="C354" s="1155"/>
      <c r="D354" s="1156"/>
      <c r="E354" s="1161"/>
      <c r="F354" s="1161"/>
      <c r="G354" s="1158"/>
    </row>
    <row r="355" spans="1:13" s="4" customFormat="1" ht="15.5" thickTop="1" x14ac:dyDescent="0.25">
      <c r="B355" s="746" t="s">
        <v>671</v>
      </c>
      <c r="C355" s="746"/>
      <c r="D355" s="747"/>
      <c r="E355" s="165">
        <v>0.3</v>
      </c>
      <c r="F355" s="165">
        <v>34.1</v>
      </c>
      <c r="G355" s="258">
        <v>35.79</v>
      </c>
    </row>
    <row r="356" spans="1:13" s="4" customFormat="1" ht="15" x14ac:dyDescent="0.25">
      <c r="B356" s="758" t="s">
        <v>312</v>
      </c>
      <c r="C356" s="758"/>
      <c r="D356" s="759"/>
      <c r="E356" s="67">
        <v>38.4</v>
      </c>
      <c r="F356" s="67">
        <v>49</v>
      </c>
      <c r="G356" s="68">
        <v>47.01</v>
      </c>
    </row>
    <row r="357" spans="1:13" s="4" customFormat="1" ht="15" x14ac:dyDescent="0.25">
      <c r="B357" s="764" t="s">
        <v>318</v>
      </c>
      <c r="C357" s="764"/>
      <c r="D357" s="765"/>
      <c r="E357" s="70">
        <v>38.700000000000003</v>
      </c>
      <c r="F357" s="70">
        <v>83</v>
      </c>
      <c r="G357" s="71">
        <v>82.8</v>
      </c>
    </row>
    <row r="358" spans="1:13" s="4" customFormat="1" ht="15" customHeight="1" x14ac:dyDescent="0.25">
      <c r="B358" s="768" t="s">
        <v>937</v>
      </c>
      <c r="C358" s="768"/>
      <c r="D358" s="768"/>
      <c r="E358" s="768"/>
      <c r="F358" s="768"/>
      <c r="G358" s="768"/>
    </row>
    <row r="359" spans="1:13" s="4" customFormat="1" ht="15" customHeight="1" x14ac:dyDescent="0.25">
      <c r="B359" s="769"/>
      <c r="C359" s="769"/>
      <c r="D359" s="769"/>
      <c r="E359" s="769"/>
      <c r="F359" s="769"/>
      <c r="G359" s="769"/>
    </row>
    <row r="360" spans="1:13" s="4" customFormat="1" ht="15" x14ac:dyDescent="0.25">
      <c r="B360" s="770"/>
      <c r="C360" s="770"/>
      <c r="D360" s="770"/>
      <c r="E360" s="770"/>
      <c r="F360" s="770"/>
      <c r="G360" s="770"/>
    </row>
    <row r="361" spans="1:13" s="4" customFormat="1" ht="15" x14ac:dyDescent="0.25"/>
    <row r="362" spans="1:13" s="4" customFormat="1" ht="15" x14ac:dyDescent="0.25"/>
    <row r="363" spans="1:13" s="4" customFormat="1" ht="15" x14ac:dyDescent="0.25">
      <c r="A363" s="7"/>
      <c r="B363" s="7" t="s">
        <v>59</v>
      </c>
      <c r="C363" s="7"/>
      <c r="D363" s="7"/>
      <c r="E363" s="7"/>
      <c r="F363" s="7"/>
      <c r="G363" s="7"/>
      <c r="H363" s="7"/>
      <c r="I363" s="7"/>
      <c r="J363" s="7"/>
      <c r="K363" s="7"/>
      <c r="L363" s="7"/>
      <c r="M363" s="7"/>
    </row>
    <row r="364" spans="1:13" s="4" customFormat="1" ht="15" x14ac:dyDescent="0.25"/>
    <row r="365" spans="1:13" s="4" customFormat="1" ht="15.75" customHeight="1" x14ac:dyDescent="0.25">
      <c r="B365" s="1150" t="s">
        <v>1106</v>
      </c>
      <c r="C365" s="1150"/>
      <c r="D365" s="1151"/>
      <c r="E365" s="1162">
        <v>2021</v>
      </c>
      <c r="F365" s="1160">
        <v>2022</v>
      </c>
      <c r="G365" s="1157">
        <v>2023</v>
      </c>
    </row>
    <row r="366" spans="1:13" s="4" customFormat="1" ht="15.5" thickBot="1" x14ac:dyDescent="0.3">
      <c r="B366" s="1155"/>
      <c r="C366" s="1155"/>
      <c r="D366" s="1156"/>
      <c r="E366" s="1163"/>
      <c r="F366" s="1161"/>
      <c r="G366" s="1158"/>
    </row>
    <row r="367" spans="1:13" s="4" customFormat="1" ht="15.5" thickTop="1" x14ac:dyDescent="0.25">
      <c r="B367" s="746" t="s">
        <v>156</v>
      </c>
      <c r="C367" s="746"/>
      <c r="D367" s="747"/>
      <c r="E367" s="165">
        <v>53.3</v>
      </c>
      <c r="F367" s="165">
        <v>41.7</v>
      </c>
      <c r="G367" s="258">
        <v>45.519999999999996</v>
      </c>
    </row>
    <row r="368" spans="1:13" s="4" customFormat="1" ht="15" x14ac:dyDescent="0.25">
      <c r="B368" s="831" t="s">
        <v>321</v>
      </c>
      <c r="C368" s="831"/>
      <c r="D368" s="832"/>
      <c r="E368" s="313">
        <v>53.3</v>
      </c>
      <c r="F368" s="574">
        <v>41.7</v>
      </c>
      <c r="G368" s="314">
        <v>45.519999999999996</v>
      </c>
    </row>
    <row r="369" spans="1:13" s="4" customFormat="1" ht="15" x14ac:dyDescent="0.25">
      <c r="B369" s="768" t="s">
        <v>935</v>
      </c>
      <c r="C369" s="768"/>
      <c r="D369" s="768"/>
      <c r="E369" s="768"/>
      <c r="F369" s="768"/>
      <c r="G369" s="768"/>
    </row>
    <row r="370" spans="1:13" s="4" customFormat="1" ht="15" x14ac:dyDescent="0.25">
      <c r="B370" s="770"/>
      <c r="C370" s="770"/>
      <c r="D370" s="770"/>
      <c r="E370" s="770"/>
      <c r="F370" s="770"/>
      <c r="G370" s="770"/>
    </row>
    <row r="371" spans="1:13" s="4" customFormat="1" ht="15" x14ac:dyDescent="0.25"/>
    <row r="372" spans="1:13" s="4" customFormat="1" ht="15" x14ac:dyDescent="0.25"/>
    <row r="373" spans="1:13" s="4" customFormat="1" ht="15" x14ac:dyDescent="0.25">
      <c r="A373" s="7"/>
      <c r="B373" s="7" t="s">
        <v>61</v>
      </c>
      <c r="C373" s="7"/>
      <c r="D373" s="7"/>
      <c r="E373" s="7"/>
      <c r="F373" s="7"/>
      <c r="G373" s="7"/>
      <c r="H373" s="7"/>
      <c r="I373" s="7"/>
      <c r="J373" s="7"/>
      <c r="K373" s="7"/>
      <c r="L373" s="7"/>
      <c r="M373" s="7"/>
    </row>
    <row r="374" spans="1:13" s="4" customFormat="1" ht="15" x14ac:dyDescent="0.25"/>
    <row r="375" spans="1:13" s="4" customFormat="1" ht="15" customHeight="1" x14ac:dyDescent="0.25">
      <c r="B375" s="1150" t="s">
        <v>1034</v>
      </c>
      <c r="C375" s="1150"/>
      <c r="D375" s="1150"/>
      <c r="E375" s="1162">
        <v>2021</v>
      </c>
      <c r="F375" s="1160">
        <v>2022</v>
      </c>
      <c r="G375" s="1157">
        <v>2023</v>
      </c>
    </row>
    <row r="376" spans="1:13" s="4" customFormat="1" ht="15.5" thickBot="1" x14ac:dyDescent="0.3">
      <c r="B376" s="1155"/>
      <c r="C376" s="1155"/>
      <c r="D376" s="1155"/>
      <c r="E376" s="1163"/>
      <c r="F376" s="1161"/>
      <c r="G376" s="1158"/>
    </row>
    <row r="377" spans="1:13" s="4" customFormat="1" ht="15.5" thickTop="1" x14ac:dyDescent="0.25">
      <c r="B377" s="1159" t="s">
        <v>328</v>
      </c>
      <c r="C377" s="1159"/>
      <c r="D377" s="1159"/>
      <c r="E377" s="1159"/>
      <c r="F377" s="1159"/>
      <c r="G377" s="1159"/>
    </row>
    <row r="378" spans="1:13" s="4" customFormat="1" ht="15" x14ac:dyDescent="0.25">
      <c r="B378" s="759" t="s">
        <v>459</v>
      </c>
      <c r="C378" s="978"/>
      <c r="D378" s="978"/>
      <c r="E378" s="63">
        <v>210.8</v>
      </c>
      <c r="F378" s="63">
        <v>118.79</v>
      </c>
      <c r="G378" s="64">
        <v>220.76</v>
      </c>
      <c r="H378" s="495"/>
    </row>
    <row r="379" spans="1:13" s="4" customFormat="1" ht="15" x14ac:dyDescent="0.25">
      <c r="B379" s="759" t="s">
        <v>329</v>
      </c>
      <c r="C379" s="978"/>
      <c r="D379" s="978"/>
      <c r="E379" s="67">
        <v>302.2</v>
      </c>
      <c r="F379" s="67">
        <v>195.39</v>
      </c>
      <c r="G379" s="68">
        <v>205.53</v>
      </c>
      <c r="H379" s="495"/>
    </row>
    <row r="380" spans="1:13" s="4" customFormat="1" ht="15" x14ac:dyDescent="0.25">
      <c r="B380" s="759" t="s">
        <v>1030</v>
      </c>
      <c r="C380" s="978"/>
      <c r="D380" s="978"/>
      <c r="E380" s="67">
        <v>0.4</v>
      </c>
      <c r="F380" s="67">
        <v>6.64</v>
      </c>
      <c r="G380" s="68">
        <v>3.8</v>
      </c>
      <c r="H380" s="495"/>
    </row>
    <row r="381" spans="1:13" s="4" customFormat="1" ht="15" x14ac:dyDescent="0.25">
      <c r="B381" s="789" t="s">
        <v>156</v>
      </c>
      <c r="C381" s="1118"/>
      <c r="D381" s="1118"/>
      <c r="E381" s="613">
        <v>513.4</v>
      </c>
      <c r="F381" s="613">
        <v>320.82</v>
      </c>
      <c r="G381" s="622">
        <v>430.09</v>
      </c>
      <c r="H381" s="495"/>
    </row>
    <row r="382" spans="1:13" s="4" customFormat="1" ht="15" customHeight="1" x14ac:dyDescent="0.25">
      <c r="B382" s="1165" t="s">
        <v>333</v>
      </c>
      <c r="C382" s="1165"/>
      <c r="D382" s="1165"/>
      <c r="E382" s="1165"/>
      <c r="F382" s="1165"/>
      <c r="G382" s="1165"/>
    </row>
    <row r="383" spans="1:13" s="4" customFormat="1" ht="15" x14ac:dyDescent="0.25">
      <c r="B383" s="759" t="s">
        <v>335</v>
      </c>
      <c r="C383" s="978"/>
      <c r="D383" s="978"/>
      <c r="E383" s="63">
        <v>68.26339999999999</v>
      </c>
      <c r="F383" s="63">
        <v>14.26</v>
      </c>
      <c r="G383" s="64">
        <v>17.22</v>
      </c>
      <c r="H383" s="495"/>
    </row>
    <row r="384" spans="1:13" s="4" customFormat="1" ht="15" x14ac:dyDescent="0.25">
      <c r="B384" s="759" t="s">
        <v>329</v>
      </c>
      <c r="C384" s="978"/>
      <c r="D384" s="978"/>
      <c r="E384" s="67">
        <v>126.9</v>
      </c>
      <c r="F384" s="67">
        <v>0</v>
      </c>
      <c r="G384" s="68">
        <v>0</v>
      </c>
      <c r="H384" s="495"/>
    </row>
    <row r="385" spans="1:13" s="4" customFormat="1" ht="15" x14ac:dyDescent="0.25">
      <c r="B385" s="759" t="s">
        <v>336</v>
      </c>
      <c r="C385" s="978"/>
      <c r="D385" s="978"/>
      <c r="E385" s="67">
        <v>113.62049999999999</v>
      </c>
      <c r="F385" s="67">
        <v>1093.6600000000001</v>
      </c>
      <c r="G385" s="68">
        <v>1304.99</v>
      </c>
      <c r="H385" s="495"/>
    </row>
    <row r="386" spans="1:13" s="4" customFormat="1" ht="15" x14ac:dyDescent="0.25">
      <c r="B386" s="759" t="s">
        <v>1030</v>
      </c>
      <c r="C386" s="978"/>
      <c r="D386" s="978"/>
      <c r="E386" s="67">
        <v>3457.7</v>
      </c>
      <c r="F386" s="67">
        <v>4080.88</v>
      </c>
      <c r="G386" s="68">
        <v>4414.7</v>
      </c>
      <c r="H386" s="495"/>
    </row>
    <row r="387" spans="1:13" s="4" customFormat="1" ht="15" x14ac:dyDescent="0.25">
      <c r="B387" s="765" t="s">
        <v>156</v>
      </c>
      <c r="C387" s="980"/>
      <c r="D387" s="980"/>
      <c r="E387" s="613">
        <v>3766.4838999999997</v>
      </c>
      <c r="F387" s="613">
        <v>5188.8</v>
      </c>
      <c r="G387" s="622">
        <v>5736.91</v>
      </c>
      <c r="H387" s="495"/>
    </row>
    <row r="388" spans="1:13" s="4" customFormat="1" ht="15" x14ac:dyDescent="0.25">
      <c r="B388" s="768" t="s">
        <v>1035</v>
      </c>
      <c r="C388" s="768"/>
      <c r="D388" s="768"/>
      <c r="E388" s="768"/>
      <c r="F388" s="768"/>
      <c r="G388" s="768"/>
    </row>
    <row r="389" spans="1:13" s="4" customFormat="1" ht="15" x14ac:dyDescent="0.25">
      <c r="B389" s="769"/>
      <c r="C389" s="769"/>
      <c r="D389" s="769"/>
      <c r="E389" s="769"/>
      <c r="F389" s="769"/>
      <c r="G389" s="769"/>
    </row>
    <row r="390" spans="1:13" s="4" customFormat="1" ht="15" x14ac:dyDescent="0.25">
      <c r="B390" s="769"/>
      <c r="C390" s="769"/>
      <c r="D390" s="769"/>
      <c r="E390" s="769"/>
      <c r="F390" s="769"/>
      <c r="G390" s="769"/>
    </row>
    <row r="391" spans="1:13" s="4" customFormat="1" ht="15" x14ac:dyDescent="0.25">
      <c r="B391" s="770"/>
      <c r="C391" s="770"/>
      <c r="D391" s="770"/>
      <c r="E391" s="770"/>
      <c r="F391" s="770"/>
      <c r="G391" s="770"/>
    </row>
    <row r="392" spans="1:13" s="4" customFormat="1" ht="15" x14ac:dyDescent="0.25">
      <c r="B392" s="2"/>
      <c r="C392" s="2"/>
      <c r="D392" s="2"/>
      <c r="E392" s="2"/>
      <c r="F392" s="179"/>
      <c r="G392" s="179"/>
      <c r="H392" s="179"/>
    </row>
    <row r="393" spans="1:13" s="4" customFormat="1" ht="15" x14ac:dyDescent="0.25"/>
    <row r="394" spans="1:13" s="4" customFormat="1" ht="15" x14ac:dyDescent="0.25">
      <c r="A394" s="7"/>
      <c r="B394" s="7" t="s">
        <v>62</v>
      </c>
      <c r="C394" s="7"/>
      <c r="D394" s="7"/>
      <c r="E394" s="7"/>
      <c r="F394" s="7"/>
      <c r="G394" s="7"/>
      <c r="H394" s="7"/>
      <c r="I394" s="7"/>
      <c r="J394" s="7"/>
      <c r="K394" s="7"/>
      <c r="L394" s="7"/>
      <c r="M394" s="7"/>
    </row>
    <row r="395" spans="1:13" s="4" customFormat="1" ht="15" x14ac:dyDescent="0.25"/>
    <row r="396" spans="1:13" s="4" customFormat="1" ht="15" customHeight="1" x14ac:dyDescent="0.25">
      <c r="B396" s="1150" t="s">
        <v>1107</v>
      </c>
      <c r="C396" s="1150"/>
      <c r="D396" s="1151"/>
      <c r="E396" s="1162">
        <v>2021</v>
      </c>
      <c r="F396" s="1160">
        <v>2022</v>
      </c>
      <c r="G396" s="1157">
        <v>2023</v>
      </c>
    </row>
    <row r="397" spans="1:13" s="4" customFormat="1" ht="15" customHeight="1" x14ac:dyDescent="0.25">
      <c r="B397" s="1150"/>
      <c r="C397" s="1150"/>
      <c r="D397" s="1151"/>
      <c r="E397" s="1160"/>
      <c r="F397" s="1160"/>
      <c r="G397" s="1157"/>
    </row>
    <row r="398" spans="1:13" s="4" customFormat="1" ht="15.5" thickBot="1" x14ac:dyDescent="0.3">
      <c r="B398" s="1155"/>
      <c r="C398" s="1155"/>
      <c r="D398" s="1156"/>
      <c r="E398" s="1163"/>
      <c r="F398" s="1161"/>
      <c r="G398" s="1158"/>
    </row>
    <row r="399" spans="1:13" s="4" customFormat="1" ht="15.5" thickTop="1" x14ac:dyDescent="0.25">
      <c r="B399" s="1159" t="s">
        <v>328</v>
      </c>
      <c r="C399" s="1159"/>
      <c r="D399" s="1159"/>
      <c r="E399" s="1159"/>
      <c r="F399" s="1159"/>
      <c r="G399" s="1159"/>
    </row>
    <row r="400" spans="1:13" s="4" customFormat="1" ht="15" x14ac:dyDescent="0.25">
      <c r="B400" s="759" t="s">
        <v>338</v>
      </c>
      <c r="C400" s="978"/>
      <c r="D400" s="978"/>
      <c r="E400" s="63">
        <v>164.9</v>
      </c>
      <c r="F400" s="63">
        <v>11.1</v>
      </c>
      <c r="G400" s="64">
        <v>21.85</v>
      </c>
      <c r="H400" s="495"/>
    </row>
    <row r="401" spans="1:13" s="4" customFormat="1" ht="15" x14ac:dyDescent="0.25">
      <c r="B401" s="759" t="s">
        <v>339</v>
      </c>
      <c r="C401" s="978"/>
      <c r="D401" s="978"/>
      <c r="E401" s="67">
        <v>6.1</v>
      </c>
      <c r="F401" s="67">
        <v>4</v>
      </c>
      <c r="G401" s="68">
        <v>3.8</v>
      </c>
      <c r="H401" s="495"/>
    </row>
    <row r="402" spans="1:13" s="4" customFormat="1" ht="15" x14ac:dyDescent="0.25">
      <c r="B402" s="759" t="s">
        <v>340</v>
      </c>
      <c r="C402" s="978"/>
      <c r="D402" s="978"/>
      <c r="E402" s="67">
        <v>139.4</v>
      </c>
      <c r="F402" s="67">
        <v>138.22999999999999</v>
      </c>
      <c r="G402" s="68">
        <v>136.953</v>
      </c>
      <c r="H402" s="495"/>
    </row>
    <row r="403" spans="1:13" s="4" customFormat="1" ht="15" x14ac:dyDescent="0.25">
      <c r="B403" s="765" t="s">
        <v>156</v>
      </c>
      <c r="C403" s="980"/>
      <c r="D403" s="980"/>
      <c r="E403" s="613">
        <v>310.39999999999998</v>
      </c>
      <c r="F403" s="613">
        <v>153.32999999999998</v>
      </c>
      <c r="G403" s="622">
        <v>162.60300000000001</v>
      </c>
      <c r="H403" s="495"/>
    </row>
    <row r="404" spans="1:13" s="4" customFormat="1" ht="15" customHeight="1" x14ac:dyDescent="0.25">
      <c r="B404" s="1164" t="s">
        <v>333</v>
      </c>
      <c r="C404" s="1164"/>
      <c r="D404" s="1164"/>
      <c r="E404" s="1165"/>
      <c r="F404" s="1165"/>
      <c r="G404" s="1165"/>
      <c r="H404" s="495"/>
    </row>
    <row r="405" spans="1:13" s="4" customFormat="1" ht="15" x14ac:dyDescent="0.25">
      <c r="B405" s="759" t="s">
        <v>339</v>
      </c>
      <c r="C405" s="978"/>
      <c r="D405" s="978"/>
      <c r="E405" s="67">
        <v>609.29999999999995</v>
      </c>
      <c r="F405" s="67">
        <v>2778.058</v>
      </c>
      <c r="G405" s="68">
        <v>3786.2260000000001</v>
      </c>
      <c r="H405" s="495"/>
    </row>
    <row r="406" spans="1:13" s="4" customFormat="1" ht="15" x14ac:dyDescent="0.25">
      <c r="B406" s="759" t="s">
        <v>342</v>
      </c>
      <c r="C406" s="978"/>
      <c r="D406" s="978"/>
      <c r="E406" s="648">
        <v>112.8</v>
      </c>
      <c r="F406" s="648">
        <v>0</v>
      </c>
      <c r="G406" s="649">
        <v>0</v>
      </c>
      <c r="H406" s="495"/>
    </row>
    <row r="407" spans="1:13" s="4" customFormat="1" ht="15" x14ac:dyDescent="0.25">
      <c r="B407" s="765" t="s">
        <v>156</v>
      </c>
      <c r="C407" s="980"/>
      <c r="D407" s="980"/>
      <c r="E407" s="613">
        <v>722.09999999999991</v>
      </c>
      <c r="F407" s="613">
        <v>2778.058</v>
      </c>
      <c r="G407" s="622">
        <v>3786.2260000000001</v>
      </c>
      <c r="H407" s="495"/>
    </row>
    <row r="408" spans="1:13" s="4" customFormat="1" ht="15" x14ac:dyDescent="0.25">
      <c r="B408" s="768" t="s">
        <v>945</v>
      </c>
      <c r="C408" s="768"/>
      <c r="D408" s="768"/>
      <c r="E408" s="768"/>
      <c r="F408" s="768"/>
      <c r="G408" s="768"/>
    </row>
    <row r="409" spans="1:13" s="4" customFormat="1" ht="15" x14ac:dyDescent="0.25">
      <c r="B409" s="1189"/>
      <c r="C409" s="1189"/>
      <c r="D409" s="1189"/>
      <c r="E409" s="1189"/>
      <c r="F409" s="1189"/>
      <c r="G409" s="1189"/>
    </row>
    <row r="410" spans="1:13" s="4" customFormat="1" ht="15" x14ac:dyDescent="0.25">
      <c r="B410" s="1189"/>
      <c r="C410" s="1189"/>
      <c r="D410" s="1189"/>
      <c r="E410" s="1189"/>
      <c r="F410" s="1189"/>
      <c r="G410" s="1189"/>
    </row>
    <row r="411" spans="1:13" s="4" customFormat="1" ht="15" x14ac:dyDescent="0.25">
      <c r="B411" s="1190"/>
      <c r="C411" s="1190"/>
      <c r="D411" s="1190"/>
      <c r="E411" s="1190"/>
      <c r="F411" s="1190"/>
      <c r="G411" s="1190"/>
    </row>
    <row r="412" spans="1:13" s="4" customFormat="1" ht="15" x14ac:dyDescent="0.25"/>
    <row r="413" spans="1:13" s="4" customFormat="1" ht="15" x14ac:dyDescent="0.25"/>
    <row r="414" spans="1:13" s="4" customFormat="1" ht="15" x14ac:dyDescent="0.25">
      <c r="A414" s="7"/>
      <c r="B414" s="7" t="s">
        <v>63</v>
      </c>
      <c r="C414" s="7"/>
      <c r="D414" s="7"/>
      <c r="E414" s="7"/>
      <c r="F414" s="7"/>
      <c r="G414" s="7"/>
      <c r="H414" s="7"/>
      <c r="I414" s="7"/>
      <c r="J414" s="7"/>
      <c r="K414" s="7"/>
      <c r="L414" s="7"/>
      <c r="M414" s="7"/>
    </row>
    <row r="415" spans="1:13" s="4" customFormat="1" ht="15" x14ac:dyDescent="0.25"/>
    <row r="416" spans="1:13" s="4" customFormat="1" ht="15" customHeight="1" x14ac:dyDescent="0.25">
      <c r="B416" s="1150" t="s">
        <v>1108</v>
      </c>
      <c r="C416" s="1150"/>
      <c r="D416" s="1150"/>
      <c r="E416" s="1162">
        <v>2021</v>
      </c>
      <c r="F416" s="1160">
        <v>2022</v>
      </c>
      <c r="G416" s="1157">
        <v>2023</v>
      </c>
    </row>
    <row r="417" spans="2:7" s="4" customFormat="1" ht="15" customHeight="1" x14ac:dyDescent="0.25">
      <c r="B417" s="1150"/>
      <c r="C417" s="1150"/>
      <c r="D417" s="1150"/>
      <c r="E417" s="1160"/>
      <c r="F417" s="1160"/>
      <c r="G417" s="1157"/>
    </row>
    <row r="418" spans="2:7" s="4" customFormat="1" ht="15.5" thickBot="1" x14ac:dyDescent="0.3">
      <c r="B418" s="1155"/>
      <c r="C418" s="1155"/>
      <c r="D418" s="1155"/>
      <c r="E418" s="1163"/>
      <c r="F418" s="1161"/>
      <c r="G418" s="1158"/>
    </row>
    <row r="419" spans="2:7" s="4" customFormat="1" ht="15.5" thickTop="1" x14ac:dyDescent="0.25">
      <c r="B419" s="1159" t="s">
        <v>328</v>
      </c>
      <c r="C419" s="1159"/>
      <c r="D419" s="1159"/>
      <c r="E419" s="1159"/>
      <c r="F419" s="1159"/>
      <c r="G419" s="1159"/>
    </row>
    <row r="420" spans="2:7" s="4" customFormat="1" ht="15" x14ac:dyDescent="0.25">
      <c r="B420" s="759" t="s">
        <v>345</v>
      </c>
      <c r="C420" s="978"/>
      <c r="D420" s="978"/>
      <c r="E420" s="63">
        <v>16.2</v>
      </c>
      <c r="F420" s="63">
        <v>1.635</v>
      </c>
      <c r="G420" s="64">
        <v>0</v>
      </c>
    </row>
    <row r="421" spans="2:7" s="4" customFormat="1" ht="15" x14ac:dyDescent="0.25">
      <c r="B421" s="759" t="s">
        <v>346</v>
      </c>
      <c r="C421" s="978"/>
      <c r="D421" s="978"/>
      <c r="E421" s="67">
        <v>54</v>
      </c>
      <c r="F421" s="67">
        <v>108.6909</v>
      </c>
      <c r="G421" s="68">
        <v>198.91</v>
      </c>
    </row>
    <row r="422" spans="2:7" s="4" customFormat="1" ht="15" x14ac:dyDescent="0.25">
      <c r="B422" s="759" t="s">
        <v>347</v>
      </c>
      <c r="C422" s="978"/>
      <c r="D422" s="978"/>
      <c r="E422" s="67">
        <v>158.30000000000001</v>
      </c>
      <c r="F422" s="67">
        <v>57.2</v>
      </c>
      <c r="G422" s="68">
        <v>68.58</v>
      </c>
    </row>
    <row r="423" spans="2:7" s="4" customFormat="1" ht="15" x14ac:dyDescent="0.25">
      <c r="B423" s="789" t="s">
        <v>156</v>
      </c>
      <c r="C423" s="1118"/>
      <c r="D423" s="1118"/>
      <c r="E423" s="613">
        <v>228.5</v>
      </c>
      <c r="F423" s="613">
        <v>167.52590000000001</v>
      </c>
      <c r="G423" s="622">
        <v>267.49</v>
      </c>
    </row>
    <row r="424" spans="2:7" s="4" customFormat="1" ht="15" customHeight="1" x14ac:dyDescent="0.25">
      <c r="B424" s="1165" t="s">
        <v>333</v>
      </c>
      <c r="C424" s="1165"/>
      <c r="D424" s="1165"/>
      <c r="E424" s="1165"/>
      <c r="F424" s="1165"/>
      <c r="G424" s="1165"/>
    </row>
    <row r="425" spans="2:7" s="4" customFormat="1" ht="15" x14ac:dyDescent="0.25">
      <c r="B425" s="759" t="s">
        <v>348</v>
      </c>
      <c r="C425" s="978"/>
      <c r="D425" s="978"/>
      <c r="E425" s="63">
        <v>2566.1</v>
      </c>
      <c r="F425" s="63">
        <v>2247.1871000000001</v>
      </c>
      <c r="G425" s="64">
        <v>1408.16</v>
      </c>
    </row>
    <row r="426" spans="2:7" s="4" customFormat="1" ht="15" x14ac:dyDescent="0.25">
      <c r="B426" s="759" t="s">
        <v>346</v>
      </c>
      <c r="C426" s="978"/>
      <c r="D426" s="978"/>
      <c r="E426" s="67">
        <v>110.3</v>
      </c>
      <c r="F426" s="67">
        <v>0</v>
      </c>
      <c r="G426" s="68">
        <v>0</v>
      </c>
    </row>
    <row r="427" spans="2:7" s="4" customFormat="1" ht="15" x14ac:dyDescent="0.25">
      <c r="B427" s="759" t="s">
        <v>347</v>
      </c>
      <c r="C427" s="978"/>
      <c r="D427" s="978"/>
      <c r="E427" s="67">
        <v>341.1</v>
      </c>
      <c r="F427" s="67">
        <v>163.553</v>
      </c>
      <c r="G427" s="68">
        <v>542.51</v>
      </c>
    </row>
    <row r="428" spans="2:7" s="4" customFormat="1" ht="15" x14ac:dyDescent="0.25">
      <c r="B428" s="759" t="s">
        <v>331</v>
      </c>
      <c r="C428" s="978"/>
      <c r="D428" s="978"/>
      <c r="E428" s="67">
        <v>0.4</v>
      </c>
      <c r="F428" s="67">
        <v>0</v>
      </c>
      <c r="G428" s="68">
        <v>0</v>
      </c>
    </row>
    <row r="429" spans="2:7" s="4" customFormat="1" ht="15" x14ac:dyDescent="0.25">
      <c r="B429" s="765" t="s">
        <v>156</v>
      </c>
      <c r="C429" s="980"/>
      <c r="D429" s="980"/>
      <c r="E429" s="613">
        <v>3017.9</v>
      </c>
      <c r="F429" s="613">
        <v>2410.7401</v>
      </c>
      <c r="G429" s="622">
        <v>1950.67</v>
      </c>
    </row>
    <row r="430" spans="2:7" s="4" customFormat="1" ht="15" x14ac:dyDescent="0.25">
      <c r="B430" s="768" t="s">
        <v>949</v>
      </c>
      <c r="C430" s="768"/>
      <c r="D430" s="768"/>
      <c r="E430" s="768"/>
      <c r="F430" s="768"/>
      <c r="G430" s="768"/>
    </row>
    <row r="431" spans="2:7" s="4" customFormat="1" ht="15" x14ac:dyDescent="0.25">
      <c r="B431" s="769"/>
      <c r="C431" s="769"/>
      <c r="D431" s="769"/>
      <c r="E431" s="769"/>
      <c r="F431" s="769"/>
      <c r="G431" s="769"/>
    </row>
    <row r="432" spans="2:7" s="4" customFormat="1" ht="15" x14ac:dyDescent="0.25">
      <c r="B432" s="770"/>
      <c r="C432" s="770"/>
      <c r="D432" s="770"/>
      <c r="E432" s="770"/>
      <c r="F432" s="770"/>
      <c r="G432" s="770"/>
    </row>
    <row r="433" spans="1:13" s="4" customFormat="1" ht="15" x14ac:dyDescent="0.25"/>
    <row r="434" spans="1:13" s="4" customFormat="1" ht="15" x14ac:dyDescent="0.25"/>
    <row r="435" spans="1:13" s="4" customFormat="1" ht="15" x14ac:dyDescent="0.25"/>
    <row r="436" spans="1:13" s="4" customFormat="1" ht="15" x14ac:dyDescent="0.25"/>
    <row r="437" spans="1:13" s="154" customFormat="1" ht="24.5" x14ac:dyDescent="0.25">
      <c r="B437" s="333" t="s">
        <v>81</v>
      </c>
    </row>
    <row r="438" spans="1:13" s="4" customFormat="1" ht="15" x14ac:dyDescent="0.25"/>
    <row r="439" spans="1:13" s="4" customFormat="1" ht="15" x14ac:dyDescent="0.25"/>
    <row r="440" spans="1:13" s="4" customFormat="1" ht="15" customHeight="1" x14ac:dyDescent="0.25">
      <c r="A440" s="7"/>
      <c r="B440" s="834" t="s">
        <v>82</v>
      </c>
      <c r="C440" s="834"/>
      <c r="D440" s="834"/>
      <c r="E440" s="834"/>
      <c r="F440" s="834"/>
      <c r="G440" s="834"/>
      <c r="H440" s="834"/>
      <c r="I440" s="834"/>
      <c r="J440" s="834"/>
      <c r="K440" s="834"/>
      <c r="L440" s="834"/>
      <c r="M440" s="834"/>
    </row>
    <row r="441" spans="1:13" s="4" customFormat="1" ht="15" x14ac:dyDescent="0.25">
      <c r="A441" s="7"/>
      <c r="B441" s="834"/>
      <c r="C441" s="834"/>
      <c r="D441" s="834"/>
      <c r="E441" s="834"/>
      <c r="F441" s="834"/>
      <c r="G441" s="834"/>
      <c r="H441" s="834"/>
      <c r="I441" s="834"/>
      <c r="J441" s="834"/>
      <c r="K441" s="834"/>
      <c r="L441" s="834"/>
      <c r="M441" s="834"/>
    </row>
    <row r="442" spans="1:13" s="4" customFormat="1" ht="15" x14ac:dyDescent="0.25"/>
    <row r="443" spans="1:13" s="4" customFormat="1" ht="15" customHeight="1" thickBot="1" x14ac:dyDescent="0.3">
      <c r="B443" s="1151" t="s">
        <v>605</v>
      </c>
      <c r="C443" s="1167"/>
      <c r="D443" s="1167"/>
      <c r="E443" s="1157" t="s">
        <v>489</v>
      </c>
      <c r="F443" s="1188"/>
      <c r="G443" s="1188"/>
      <c r="H443" s="1188"/>
      <c r="I443" s="1188"/>
      <c r="J443" s="1188"/>
      <c r="K443" s="1188"/>
      <c r="L443" s="1188"/>
      <c r="M443" s="1188"/>
    </row>
    <row r="444" spans="1:13" s="4" customFormat="1" ht="15.75" customHeight="1" thickTop="1" x14ac:dyDescent="0.25">
      <c r="B444" s="747" t="s">
        <v>606</v>
      </c>
      <c r="C444" s="924"/>
      <c r="D444" s="924"/>
      <c r="E444" s="1001" t="s">
        <v>608</v>
      </c>
      <c r="F444" s="1001"/>
      <c r="G444" s="1001"/>
      <c r="H444" s="1001"/>
      <c r="I444" s="1001"/>
      <c r="J444" s="1001"/>
      <c r="K444" s="1001"/>
      <c r="L444" s="1001"/>
      <c r="M444" s="1002"/>
    </row>
    <row r="445" spans="1:13" s="4" customFormat="1" ht="15" x14ac:dyDescent="0.25">
      <c r="B445" s="759"/>
      <c r="C445" s="978"/>
      <c r="D445" s="978"/>
      <c r="E445" s="1003"/>
      <c r="F445" s="1003"/>
      <c r="G445" s="1003"/>
      <c r="H445" s="1003"/>
      <c r="I445" s="1003"/>
      <c r="J445" s="1003"/>
      <c r="K445" s="1003"/>
      <c r="L445" s="1003"/>
      <c r="M445" s="1004"/>
    </row>
    <row r="446" spans="1:13" s="4" customFormat="1" ht="15" x14ac:dyDescent="0.25">
      <c r="B446" s="759"/>
      <c r="C446" s="978"/>
      <c r="D446" s="978"/>
      <c r="E446" s="1003"/>
      <c r="F446" s="1003"/>
      <c r="G446" s="1003"/>
      <c r="H446" s="1003"/>
      <c r="I446" s="1003"/>
      <c r="J446" s="1003"/>
      <c r="K446" s="1003"/>
      <c r="L446" s="1003"/>
      <c r="M446" s="1004"/>
    </row>
    <row r="447" spans="1:13" s="4" customFormat="1" ht="15" x14ac:dyDescent="0.25">
      <c r="B447" s="759" t="s">
        <v>607</v>
      </c>
      <c r="C447" s="978"/>
      <c r="D447" s="978"/>
      <c r="E447" s="978" t="s">
        <v>965</v>
      </c>
      <c r="F447" s="978"/>
      <c r="G447" s="978"/>
      <c r="H447" s="978"/>
      <c r="I447" s="978"/>
      <c r="J447" s="978"/>
      <c r="K447" s="978"/>
      <c r="L447" s="978"/>
      <c r="M447" s="1091"/>
    </row>
    <row r="448" spans="1:13" s="4" customFormat="1" ht="15" x14ac:dyDescent="0.25">
      <c r="B448" s="832" t="s">
        <v>1109</v>
      </c>
      <c r="C448" s="925"/>
      <c r="D448" s="925"/>
      <c r="E448" s="925" t="s">
        <v>567</v>
      </c>
      <c r="F448" s="925"/>
      <c r="G448" s="925"/>
      <c r="H448" s="925"/>
      <c r="I448" s="925"/>
      <c r="J448" s="925"/>
      <c r="K448" s="925"/>
      <c r="L448" s="925"/>
      <c r="M448" s="1142"/>
    </row>
    <row r="449" spans="1:13" s="4" customFormat="1" ht="15" customHeight="1" x14ac:dyDescent="0.25">
      <c r="B449" s="835" t="s">
        <v>490</v>
      </c>
      <c r="C449" s="835"/>
      <c r="D449" s="835"/>
      <c r="E449" s="835"/>
      <c r="F449" s="835"/>
      <c r="G449" s="835"/>
      <c r="H449" s="835"/>
      <c r="I449" s="835"/>
      <c r="J449" s="835"/>
      <c r="K449" s="835"/>
      <c r="L449" s="835"/>
      <c r="M449" s="835"/>
    </row>
    <row r="450" spans="1:13" s="4" customFormat="1" ht="15" x14ac:dyDescent="0.25"/>
    <row r="451" spans="1:13" s="4" customFormat="1" ht="15" x14ac:dyDescent="0.25"/>
    <row r="452" spans="1:13" s="4" customFormat="1" ht="15" x14ac:dyDescent="0.25">
      <c r="A452" s="7"/>
      <c r="B452" s="7" t="s">
        <v>83</v>
      </c>
      <c r="C452" s="7"/>
      <c r="D452" s="7"/>
      <c r="E452" s="7"/>
      <c r="F452" s="7"/>
      <c r="G452" s="7"/>
      <c r="H452" s="7"/>
      <c r="I452" s="7"/>
      <c r="J452" s="7"/>
      <c r="K452" s="7"/>
      <c r="L452" s="7"/>
      <c r="M452" s="7"/>
    </row>
    <row r="453" spans="1:13" s="4" customFormat="1" ht="15" x14ac:dyDescent="0.25"/>
    <row r="454" spans="1:13" s="4" customFormat="1" ht="15" x14ac:dyDescent="0.25">
      <c r="B454" s="1150" t="s">
        <v>1110</v>
      </c>
      <c r="C454" s="1150"/>
      <c r="D454" s="1150"/>
      <c r="E454" s="1151"/>
      <c r="F454" s="1149">
        <v>2022</v>
      </c>
      <c r="G454" s="1150"/>
      <c r="H454" s="1150"/>
      <c r="I454" s="1151"/>
      <c r="J454" s="1149">
        <v>2023</v>
      </c>
      <c r="K454" s="1150"/>
      <c r="L454" s="1150"/>
      <c r="M454" s="1150"/>
    </row>
    <row r="455" spans="1:13" s="4" customFormat="1" ht="15" customHeight="1" thickBot="1" x14ac:dyDescent="0.3">
      <c r="B455" s="1155"/>
      <c r="C455" s="1155"/>
      <c r="D455" s="1155"/>
      <c r="E455" s="1156"/>
      <c r="F455" s="1152" t="s">
        <v>367</v>
      </c>
      <c r="G455" s="1153"/>
      <c r="H455" s="1153" t="s">
        <v>368</v>
      </c>
      <c r="I455" s="1154"/>
      <c r="J455" s="1152" t="s">
        <v>367</v>
      </c>
      <c r="K455" s="1153"/>
      <c r="L455" s="1153" t="s">
        <v>368</v>
      </c>
      <c r="M455" s="1154"/>
    </row>
    <row r="456" spans="1:13" s="4" customFormat="1" ht="15" customHeight="1" thickTop="1" x14ac:dyDescent="0.25">
      <c r="B456" s="746" t="s">
        <v>363</v>
      </c>
      <c r="C456" s="746"/>
      <c r="D456" s="746"/>
      <c r="E456" s="747"/>
      <c r="F456" s="885">
        <v>0</v>
      </c>
      <c r="G456" s="886"/>
      <c r="H456" s="887" t="s">
        <v>966</v>
      </c>
      <c r="I456" s="887"/>
      <c r="J456" s="885">
        <v>0</v>
      </c>
      <c r="K456" s="886"/>
      <c r="L456" s="1147" t="s">
        <v>609</v>
      </c>
      <c r="M456" s="887"/>
    </row>
    <row r="457" spans="1:13" s="4" customFormat="1" ht="15" x14ac:dyDescent="0.25">
      <c r="B457" s="758" t="s">
        <v>364</v>
      </c>
      <c r="C457" s="758"/>
      <c r="D457" s="758"/>
      <c r="E457" s="759"/>
      <c r="F457" s="881">
        <v>0</v>
      </c>
      <c r="G457" s="882"/>
      <c r="H457" s="888"/>
      <c r="I457" s="888"/>
      <c r="J457" s="881">
        <v>0</v>
      </c>
      <c r="K457" s="882"/>
      <c r="L457" s="1148"/>
      <c r="M457" s="888"/>
    </row>
    <row r="458" spans="1:13" s="4" customFormat="1" ht="15" x14ac:dyDescent="0.25">
      <c r="B458" s="758" t="s">
        <v>365</v>
      </c>
      <c r="C458" s="758"/>
      <c r="D458" s="758"/>
      <c r="E458" s="759"/>
      <c r="F458" s="881">
        <v>0</v>
      </c>
      <c r="G458" s="882"/>
      <c r="H458" s="888"/>
      <c r="I458" s="888"/>
      <c r="J458" s="881">
        <v>0</v>
      </c>
      <c r="K458" s="882"/>
      <c r="L458" s="1148"/>
      <c r="M458" s="888"/>
    </row>
    <row r="459" spans="1:13" s="4" customFormat="1" ht="15" x14ac:dyDescent="0.25">
      <c r="B459" s="758" t="s">
        <v>366</v>
      </c>
      <c r="C459" s="758"/>
      <c r="D459" s="758"/>
      <c r="E459" s="759"/>
      <c r="F459" s="881">
        <v>586.67999999999995</v>
      </c>
      <c r="G459" s="882"/>
      <c r="H459" s="888"/>
      <c r="I459" s="888"/>
      <c r="J459" s="881">
        <v>415</v>
      </c>
      <c r="K459" s="882"/>
      <c r="L459" s="1148"/>
      <c r="M459" s="888"/>
    </row>
    <row r="460" spans="1:13" s="4" customFormat="1" ht="15" x14ac:dyDescent="0.25">
      <c r="B460" s="764" t="s">
        <v>156</v>
      </c>
      <c r="C460" s="764"/>
      <c r="D460" s="764"/>
      <c r="E460" s="765"/>
      <c r="F460" s="883">
        <v>586.67999999999995</v>
      </c>
      <c r="G460" s="884"/>
      <c r="H460" s="889"/>
      <c r="I460" s="889"/>
      <c r="J460" s="883">
        <v>415</v>
      </c>
      <c r="K460" s="884"/>
      <c r="L460" s="1082"/>
      <c r="M460" s="889"/>
    </row>
    <row r="461" spans="1:13" s="4" customFormat="1" ht="15" customHeight="1" x14ac:dyDescent="0.25">
      <c r="B461" s="835" t="s">
        <v>370</v>
      </c>
      <c r="C461" s="835"/>
      <c r="D461" s="835"/>
      <c r="E461" s="835"/>
      <c r="F461" s="835"/>
      <c r="G461" s="835"/>
      <c r="H461" s="835"/>
      <c r="I461" s="835"/>
      <c r="J461" s="835"/>
      <c r="K461" s="835"/>
      <c r="L461" s="835"/>
      <c r="M461" s="835"/>
    </row>
    <row r="462" spans="1:13" s="4" customFormat="1" ht="15" x14ac:dyDescent="0.25"/>
    <row r="463" spans="1:13" s="4" customFormat="1" ht="15" x14ac:dyDescent="0.25"/>
    <row r="464" spans="1:13" s="4" customFormat="1" ht="15" x14ac:dyDescent="0.25"/>
    <row r="465" spans="1:13" s="4" customFormat="1" ht="15" x14ac:dyDescent="0.25"/>
    <row r="466" spans="1:13" s="154" customFormat="1" ht="24.5" x14ac:dyDescent="0.25">
      <c r="B466" s="333" t="s">
        <v>371</v>
      </c>
    </row>
    <row r="467" spans="1:13" s="4" customFormat="1" ht="15" x14ac:dyDescent="0.25"/>
    <row r="468" spans="1:13" s="4" customFormat="1" ht="15" x14ac:dyDescent="0.25"/>
    <row r="469" spans="1:13" s="4" customFormat="1" ht="15" x14ac:dyDescent="0.25">
      <c r="A469" s="7"/>
      <c r="B469" s="7" t="s">
        <v>149</v>
      </c>
      <c r="C469" s="7"/>
      <c r="D469" s="7"/>
      <c r="E469" s="7"/>
      <c r="F469" s="7"/>
      <c r="G469" s="7"/>
      <c r="H469" s="7"/>
      <c r="I469" s="7"/>
      <c r="J469" s="7"/>
      <c r="K469" s="7"/>
      <c r="L469" s="7"/>
      <c r="M469" s="7"/>
    </row>
    <row r="470" spans="1:13" s="4" customFormat="1" ht="15" x14ac:dyDescent="0.25"/>
    <row r="471" spans="1:13" s="4" customFormat="1" ht="15" customHeight="1" x14ac:dyDescent="0.25">
      <c r="B471" s="1150" t="s">
        <v>1111</v>
      </c>
      <c r="C471" s="1150"/>
      <c r="D471" s="1150"/>
      <c r="E471" s="1150"/>
      <c r="F471" s="1150"/>
      <c r="G471" s="1151"/>
      <c r="H471" s="1160">
        <v>2021</v>
      </c>
      <c r="I471" s="1160"/>
      <c r="J471" s="1160">
        <v>2022</v>
      </c>
      <c r="K471" s="1160"/>
      <c r="L471" s="1160">
        <v>2023</v>
      </c>
      <c r="M471" s="1157"/>
    </row>
    <row r="472" spans="1:13" s="4" customFormat="1" ht="15.5" thickBot="1" x14ac:dyDescent="0.3">
      <c r="B472" s="1150"/>
      <c r="C472" s="1150"/>
      <c r="D472" s="1150"/>
      <c r="E472" s="1150"/>
      <c r="F472" s="1150"/>
      <c r="G472" s="1151"/>
      <c r="H472" s="336" t="s">
        <v>154</v>
      </c>
      <c r="I472" s="337" t="s">
        <v>155</v>
      </c>
      <c r="J472" s="336" t="s">
        <v>154</v>
      </c>
      <c r="K472" s="337" t="s">
        <v>155</v>
      </c>
      <c r="L472" s="336" t="s">
        <v>154</v>
      </c>
      <c r="M472" s="341" t="s">
        <v>155</v>
      </c>
    </row>
    <row r="473" spans="1:13" s="4" customFormat="1" ht="15.5" thickTop="1" x14ac:dyDescent="0.25">
      <c r="B473" s="850" t="s">
        <v>589</v>
      </c>
      <c r="C473" s="850"/>
      <c r="D473" s="850"/>
      <c r="E473" s="850"/>
      <c r="F473" s="850"/>
      <c r="G473" s="851"/>
      <c r="H473" s="433">
        <v>1</v>
      </c>
      <c r="I473" s="434">
        <v>1</v>
      </c>
      <c r="J473" s="433">
        <v>0.47</v>
      </c>
      <c r="K473" s="434">
        <v>0.47</v>
      </c>
      <c r="L473" s="433">
        <v>0.47</v>
      </c>
      <c r="M473" s="435">
        <v>0.47</v>
      </c>
    </row>
    <row r="474" spans="1:13" s="4" customFormat="1" ht="15" customHeight="1" x14ac:dyDescent="0.25">
      <c r="B474" s="768" t="s">
        <v>723</v>
      </c>
      <c r="C474" s="768"/>
      <c r="D474" s="768"/>
      <c r="E474" s="768"/>
      <c r="F474" s="768"/>
      <c r="G474" s="768"/>
      <c r="H474" s="768"/>
      <c r="I474" s="768"/>
      <c r="J474" s="768"/>
      <c r="K474" s="768"/>
      <c r="L474" s="768"/>
      <c r="M474" s="768"/>
    </row>
    <row r="475" spans="1:13" s="4" customFormat="1" ht="15" x14ac:dyDescent="0.25">
      <c r="B475" s="769"/>
      <c r="C475" s="769"/>
      <c r="D475" s="769"/>
      <c r="E475" s="769"/>
      <c r="F475" s="769"/>
      <c r="G475" s="769"/>
      <c r="H475" s="769"/>
      <c r="I475" s="769"/>
      <c r="J475" s="769"/>
      <c r="K475" s="769"/>
      <c r="L475" s="769"/>
      <c r="M475" s="769"/>
    </row>
    <row r="476" spans="1:13" s="4" customFormat="1" ht="15" x14ac:dyDescent="0.25">
      <c r="B476" s="770"/>
      <c r="C476" s="770"/>
      <c r="D476" s="770"/>
      <c r="E476" s="770"/>
      <c r="F476" s="770"/>
      <c r="G476" s="770"/>
      <c r="H476" s="770"/>
      <c r="I476" s="770"/>
      <c r="J476" s="770"/>
      <c r="K476" s="770"/>
      <c r="L476" s="770"/>
      <c r="M476" s="770"/>
    </row>
    <row r="477" spans="1:13" s="4" customFormat="1" ht="15" x14ac:dyDescent="0.25">
      <c r="B477" s="1"/>
      <c r="C477" s="1"/>
      <c r="D477" s="1"/>
      <c r="E477" s="1"/>
      <c r="F477" s="1"/>
      <c r="G477" s="1"/>
      <c r="H477" s="1"/>
      <c r="I477" s="1"/>
      <c r="J477" s="1"/>
      <c r="K477" s="1"/>
      <c r="L477" s="1"/>
      <c r="M477" s="1"/>
    </row>
    <row r="478" spans="1:13" s="4" customFormat="1" ht="15" x14ac:dyDescent="0.25"/>
    <row r="479" spans="1:13" s="4" customFormat="1" ht="15" x14ac:dyDescent="0.25">
      <c r="A479" s="7"/>
      <c r="B479" s="7" t="s">
        <v>150</v>
      </c>
      <c r="C479" s="7"/>
      <c r="D479" s="7"/>
      <c r="E479" s="7"/>
      <c r="F479" s="7"/>
      <c r="G479" s="7"/>
      <c r="H479" s="7"/>
      <c r="I479" s="7"/>
      <c r="J479" s="7"/>
      <c r="K479" s="7"/>
      <c r="L479" s="7"/>
      <c r="M479" s="7"/>
    </row>
    <row r="480" spans="1:13" s="4" customFormat="1" ht="15" x14ac:dyDescent="0.25">
      <c r="A480" s="187"/>
      <c r="B480" s="7" t="s">
        <v>151</v>
      </c>
      <c r="C480" s="187"/>
      <c r="D480" s="187"/>
      <c r="E480" s="187"/>
      <c r="F480" s="187"/>
      <c r="G480" s="187"/>
      <c r="H480" s="187"/>
      <c r="I480" s="187"/>
      <c r="J480" s="187"/>
      <c r="K480" s="187"/>
      <c r="L480" s="187"/>
      <c r="M480" s="187"/>
    </row>
    <row r="481" spans="2:7" s="4" customFormat="1" ht="15" x14ac:dyDescent="0.25"/>
    <row r="482" spans="2:7" s="4" customFormat="1" ht="15" customHeight="1" x14ac:dyDescent="0.25">
      <c r="B482" s="1150" t="s">
        <v>611</v>
      </c>
      <c r="C482" s="1150"/>
      <c r="D482" s="1151"/>
      <c r="E482" s="1162">
        <v>2021</v>
      </c>
      <c r="F482" s="1160">
        <v>2022</v>
      </c>
      <c r="G482" s="1157">
        <v>2023</v>
      </c>
    </row>
    <row r="483" spans="2:7" s="4" customFormat="1" ht="15.5" thickBot="1" x14ac:dyDescent="0.3">
      <c r="B483" s="1155"/>
      <c r="C483" s="1155"/>
      <c r="D483" s="1156"/>
      <c r="E483" s="1163"/>
      <c r="F483" s="1161"/>
      <c r="G483" s="1158"/>
    </row>
    <row r="484" spans="2:7" s="4" customFormat="1" ht="15.5" thickTop="1" x14ac:dyDescent="0.25">
      <c r="B484" s="746" t="s">
        <v>377</v>
      </c>
      <c r="C484" s="746"/>
      <c r="D484" s="747"/>
      <c r="E484" s="27">
        <v>215</v>
      </c>
      <c r="F484" s="27">
        <v>28</v>
      </c>
      <c r="G484" s="28">
        <v>56.137582999999999</v>
      </c>
    </row>
    <row r="485" spans="2:7" s="4" customFormat="1" ht="15" x14ac:dyDescent="0.25">
      <c r="B485" s="758" t="s">
        <v>378</v>
      </c>
      <c r="C485" s="758"/>
      <c r="D485" s="759"/>
      <c r="E485" s="188">
        <v>1</v>
      </c>
      <c r="F485" s="188">
        <v>1</v>
      </c>
      <c r="G485" s="189">
        <v>0</v>
      </c>
    </row>
    <row r="486" spans="2:7" s="4" customFormat="1" ht="15" x14ac:dyDescent="0.25">
      <c r="B486" s="788" t="s">
        <v>379</v>
      </c>
      <c r="C486" s="788"/>
      <c r="D486" s="789"/>
      <c r="E486" s="190">
        <v>216</v>
      </c>
      <c r="F486" s="190">
        <v>29</v>
      </c>
      <c r="G486" s="593">
        <v>56.137582999999999</v>
      </c>
    </row>
    <row r="487" spans="2:7" s="4" customFormat="1" ht="15" x14ac:dyDescent="0.25">
      <c r="B487" s="788" t="s">
        <v>380</v>
      </c>
      <c r="C487" s="788"/>
      <c r="D487" s="789"/>
      <c r="E487" s="190">
        <v>0</v>
      </c>
      <c r="F487" s="190">
        <v>0</v>
      </c>
      <c r="G487" s="593">
        <v>0</v>
      </c>
    </row>
    <row r="488" spans="2:7" s="4" customFormat="1" ht="15" x14ac:dyDescent="0.25">
      <c r="B488" s="836" t="s">
        <v>381</v>
      </c>
      <c r="C488" s="836"/>
      <c r="D488" s="837"/>
      <c r="E488" s="191">
        <v>216</v>
      </c>
      <c r="F488" s="191">
        <v>29</v>
      </c>
      <c r="G488" s="595">
        <v>56.137582999999999</v>
      </c>
    </row>
    <row r="489" spans="2:7" s="4" customFormat="1" ht="15" x14ac:dyDescent="0.25"/>
    <row r="490" spans="2:7" s="4" customFormat="1" ht="15" x14ac:dyDescent="0.25"/>
    <row r="491" spans="2:7" s="4" customFormat="1" ht="15" x14ac:dyDescent="0.25"/>
    <row r="492" spans="2:7" s="4" customFormat="1" ht="15" x14ac:dyDescent="0.25"/>
    <row r="493" spans="2:7" s="4" customFormat="1" ht="15" x14ac:dyDescent="0.25"/>
    <row r="494" spans="2:7" s="4" customFormat="1" ht="15" x14ac:dyDescent="0.25"/>
  </sheetData>
  <sheetProtection algorithmName="SHA-512" hashValue="xiaHm5g/yv99o5cQj3Y0x+kZEx9iF+I4zo05Q4P0lNkpZejF/z0PCDDMghra7xB/dObG9JYZkPiKJLQxFlV1gg==" saltValue="S+I+ajZGgoub9dNezibXcg==" spinCount="100000" sheet="1" formatCells="0" formatColumns="0" formatRows="0"/>
  <mergeCells count="407">
    <mergeCell ref="B488:D488"/>
    <mergeCell ref="L471:M471"/>
    <mergeCell ref="H471:I471"/>
    <mergeCell ref="J471:K471"/>
    <mergeCell ref="B473:G473"/>
    <mergeCell ref="B474:M476"/>
    <mergeCell ref="B258:D260"/>
    <mergeCell ref="E258:E260"/>
    <mergeCell ref="F258:F260"/>
    <mergeCell ref="G258:G260"/>
    <mergeCell ref="B261:D261"/>
    <mergeCell ref="B262:D262"/>
    <mergeCell ref="B263:D263"/>
    <mergeCell ref="B264:G265"/>
    <mergeCell ref="B482:D483"/>
    <mergeCell ref="B484:D484"/>
    <mergeCell ref="B485:D485"/>
    <mergeCell ref="B405:D405"/>
    <mergeCell ref="B406:D406"/>
    <mergeCell ref="B407:D407"/>
    <mergeCell ref="B416:D418"/>
    <mergeCell ref="E416:E418"/>
    <mergeCell ref="F416:F418"/>
    <mergeCell ref="G416:G418"/>
    <mergeCell ref="B375:D376"/>
    <mergeCell ref="E375:E376"/>
    <mergeCell ref="B382:G382"/>
    <mergeCell ref="B448:D448"/>
    <mergeCell ref="B447:D447"/>
    <mergeCell ref="B443:D443"/>
    <mergeCell ref="B444:D446"/>
    <mergeCell ref="B425:D425"/>
    <mergeCell ref="B426:D426"/>
    <mergeCell ref="B427:D427"/>
    <mergeCell ref="B428:D428"/>
    <mergeCell ref="B429:D429"/>
    <mergeCell ref="E365:E366"/>
    <mergeCell ref="F365:F366"/>
    <mergeCell ref="G365:G366"/>
    <mergeCell ref="E443:M443"/>
    <mergeCell ref="E444:M446"/>
    <mergeCell ref="E447:M447"/>
    <mergeCell ref="E448:M448"/>
    <mergeCell ref="B408:G411"/>
    <mergeCell ref="B430:G432"/>
    <mergeCell ref="B440:M441"/>
    <mergeCell ref="B419:G419"/>
    <mergeCell ref="B369:G370"/>
    <mergeCell ref="B383:D383"/>
    <mergeCell ref="B384:D384"/>
    <mergeCell ref="G396:G398"/>
    <mergeCell ref="F396:F398"/>
    <mergeCell ref="B385:D385"/>
    <mergeCell ref="B386:D386"/>
    <mergeCell ref="B387:D387"/>
    <mergeCell ref="B396:D398"/>
    <mergeCell ref="E396:E398"/>
    <mergeCell ref="B388:G391"/>
    <mergeCell ref="F375:F376"/>
    <mergeCell ref="G375:G376"/>
    <mergeCell ref="B315:D315"/>
    <mergeCell ref="E312:E314"/>
    <mergeCell ref="F312:F314"/>
    <mergeCell ref="G312:G314"/>
    <mergeCell ref="B322:D323"/>
    <mergeCell ref="E322:E323"/>
    <mergeCell ref="F322:F323"/>
    <mergeCell ref="G322:G323"/>
    <mergeCell ref="B355:D355"/>
    <mergeCell ref="B353:D354"/>
    <mergeCell ref="E353:E354"/>
    <mergeCell ref="B326:D326"/>
    <mergeCell ref="B330:D330"/>
    <mergeCell ref="B331:D331"/>
    <mergeCell ref="B341:D342"/>
    <mergeCell ref="E341:E342"/>
    <mergeCell ref="B346:G348"/>
    <mergeCell ref="B343:D343"/>
    <mergeCell ref="B344:D344"/>
    <mergeCell ref="B345:D345"/>
    <mergeCell ref="F341:F342"/>
    <mergeCell ref="G341:G342"/>
    <mergeCell ref="E328:E329"/>
    <mergeCell ref="F328:F329"/>
    <mergeCell ref="B301:J301"/>
    <mergeCell ref="B302:M302"/>
    <mergeCell ref="B307:M307"/>
    <mergeCell ref="B303:J303"/>
    <mergeCell ref="B304:J304"/>
    <mergeCell ref="B305:J305"/>
    <mergeCell ref="B306:J306"/>
    <mergeCell ref="B312:D314"/>
    <mergeCell ref="B299:J299"/>
    <mergeCell ref="B300:J300"/>
    <mergeCell ref="M232:M233"/>
    <mergeCell ref="E232:E233"/>
    <mergeCell ref="F232:F233"/>
    <mergeCell ref="G232:G233"/>
    <mergeCell ref="H232:H233"/>
    <mergeCell ref="I232:I233"/>
    <mergeCell ref="J232:J233"/>
    <mergeCell ref="K232:K233"/>
    <mergeCell ref="L232:L233"/>
    <mergeCell ref="M228:M229"/>
    <mergeCell ref="E230:E231"/>
    <mergeCell ref="F230:F231"/>
    <mergeCell ref="G230:G231"/>
    <mergeCell ref="H230:H231"/>
    <mergeCell ref="I230:I231"/>
    <mergeCell ref="J230:J231"/>
    <mergeCell ref="K230:K231"/>
    <mergeCell ref="L230:L231"/>
    <mergeCell ref="M230:M231"/>
    <mergeCell ref="E228:E229"/>
    <mergeCell ref="F228:F229"/>
    <mergeCell ref="G228:G229"/>
    <mergeCell ref="H228:H229"/>
    <mergeCell ref="I228:I229"/>
    <mergeCell ref="J228:J229"/>
    <mergeCell ref="K228:K229"/>
    <mergeCell ref="L228:L229"/>
    <mergeCell ref="M223:M224"/>
    <mergeCell ref="M225:M226"/>
    <mergeCell ref="E225:E226"/>
    <mergeCell ref="F225:F226"/>
    <mergeCell ref="G225:G226"/>
    <mergeCell ref="H225:H226"/>
    <mergeCell ref="I225:I226"/>
    <mergeCell ref="J225:J226"/>
    <mergeCell ref="K225:K226"/>
    <mergeCell ref="L225:L226"/>
    <mergeCell ref="B196:D196"/>
    <mergeCell ref="B197:D197"/>
    <mergeCell ref="B198:D198"/>
    <mergeCell ref="B199:D199"/>
    <mergeCell ref="B200:D200"/>
    <mergeCell ref="B201:D201"/>
    <mergeCell ref="B202:D202"/>
    <mergeCell ref="B203:D203"/>
    <mergeCell ref="B204:D204"/>
    <mergeCell ref="H172:J172"/>
    <mergeCell ref="K172:M172"/>
    <mergeCell ref="B183:D183"/>
    <mergeCell ref="B184:D184"/>
    <mergeCell ref="B192:D195"/>
    <mergeCell ref="E192:E195"/>
    <mergeCell ref="F192:F195"/>
    <mergeCell ref="G192:G195"/>
    <mergeCell ref="B172:D173"/>
    <mergeCell ref="B174:D174"/>
    <mergeCell ref="B175:D175"/>
    <mergeCell ref="B176:D176"/>
    <mergeCell ref="B177:D177"/>
    <mergeCell ref="B178:D178"/>
    <mergeCell ref="B179:D179"/>
    <mergeCell ref="B180:D180"/>
    <mergeCell ref="B181:D181"/>
    <mergeCell ref="B185:M187"/>
    <mergeCell ref="B160:G160"/>
    <mergeCell ref="B161:G161"/>
    <mergeCell ref="B162:G162"/>
    <mergeCell ref="B163:G163"/>
    <mergeCell ref="B164:G164"/>
    <mergeCell ref="B165:G165"/>
    <mergeCell ref="E172:G172"/>
    <mergeCell ref="B167:G167"/>
    <mergeCell ref="B168:G168"/>
    <mergeCell ref="H156:I156"/>
    <mergeCell ref="J156:K156"/>
    <mergeCell ref="B169:M170"/>
    <mergeCell ref="B156:G157"/>
    <mergeCell ref="F131:F133"/>
    <mergeCell ref="G131:G133"/>
    <mergeCell ref="B131:D133"/>
    <mergeCell ref="E131:E133"/>
    <mergeCell ref="B135:D135"/>
    <mergeCell ref="B136:D136"/>
    <mergeCell ref="B138:D138"/>
    <mergeCell ref="B137:G137"/>
    <mergeCell ref="B134:G134"/>
    <mergeCell ref="B139:D139"/>
    <mergeCell ref="B140:D140"/>
    <mergeCell ref="B141:D141"/>
    <mergeCell ref="B142:D142"/>
    <mergeCell ref="B143:D143"/>
    <mergeCell ref="B144:D144"/>
    <mergeCell ref="B145:D145"/>
    <mergeCell ref="B146:D146"/>
    <mergeCell ref="L156:M156"/>
    <mergeCell ref="B158:G158"/>
    <mergeCell ref="B159:G159"/>
    <mergeCell ref="B85:M85"/>
    <mergeCell ref="B86:G86"/>
    <mergeCell ref="E104:E105"/>
    <mergeCell ref="F104:F105"/>
    <mergeCell ref="G104:G105"/>
    <mergeCell ref="B88:M88"/>
    <mergeCell ref="B92:M92"/>
    <mergeCell ref="B96:M99"/>
    <mergeCell ref="B87:G87"/>
    <mergeCell ref="B89:G89"/>
    <mergeCell ref="B90:G90"/>
    <mergeCell ref="B91:G91"/>
    <mergeCell ref="B93:G93"/>
    <mergeCell ref="B94:G94"/>
    <mergeCell ref="B95:G95"/>
    <mergeCell ref="B104:D105"/>
    <mergeCell ref="B73:G73"/>
    <mergeCell ref="B74:G74"/>
    <mergeCell ref="H83:I83"/>
    <mergeCell ref="J83:K83"/>
    <mergeCell ref="L83:M83"/>
    <mergeCell ref="B76:M76"/>
    <mergeCell ref="B75:G75"/>
    <mergeCell ref="B77:G77"/>
    <mergeCell ref="B78:G78"/>
    <mergeCell ref="B79:G79"/>
    <mergeCell ref="B83:G84"/>
    <mergeCell ref="B80:M81"/>
    <mergeCell ref="B57:M59"/>
    <mergeCell ref="B61:D61"/>
    <mergeCell ref="B62:D62"/>
    <mergeCell ref="H67:I67"/>
    <mergeCell ref="J67:K67"/>
    <mergeCell ref="L67:M67"/>
    <mergeCell ref="B67:G68"/>
    <mergeCell ref="B72:M72"/>
    <mergeCell ref="B69:M69"/>
    <mergeCell ref="B70:G70"/>
    <mergeCell ref="B71:G71"/>
    <mergeCell ref="J35:J36"/>
    <mergeCell ref="K35:K36"/>
    <mergeCell ref="L35:L36"/>
    <mergeCell ref="B22:M23"/>
    <mergeCell ref="B33:D36"/>
    <mergeCell ref="M35:M36"/>
    <mergeCell ref="E33:G34"/>
    <mergeCell ref="H33:J34"/>
    <mergeCell ref="K33:M34"/>
    <mergeCell ref="E35:E36"/>
    <mergeCell ref="F35:F36"/>
    <mergeCell ref="G35:G36"/>
    <mergeCell ref="H35:H36"/>
    <mergeCell ref="I35:I36"/>
    <mergeCell ref="A1:A2"/>
    <mergeCell ref="B1:B2"/>
    <mergeCell ref="C1:C2"/>
    <mergeCell ref="D1:D2"/>
    <mergeCell ref="E1:E2"/>
    <mergeCell ref="F1:F2"/>
    <mergeCell ref="G1:G2"/>
    <mergeCell ref="H1:H2"/>
    <mergeCell ref="I1:I2"/>
    <mergeCell ref="L1:L2"/>
    <mergeCell ref="M1:M2"/>
    <mergeCell ref="B10:D11"/>
    <mergeCell ref="E10:E11"/>
    <mergeCell ref="F10:F11"/>
    <mergeCell ref="G10:G11"/>
    <mergeCell ref="B16:G17"/>
    <mergeCell ref="B13:D14"/>
    <mergeCell ref="B12:D12"/>
    <mergeCell ref="B15:D15"/>
    <mergeCell ref="K1:K2"/>
    <mergeCell ref="J1:J2"/>
    <mergeCell ref="E13:E14"/>
    <mergeCell ref="F13:F14"/>
    <mergeCell ref="G13:G14"/>
    <mergeCell ref="B37:M37"/>
    <mergeCell ref="B41:M41"/>
    <mergeCell ref="B45:M45"/>
    <mergeCell ref="B50:M52"/>
    <mergeCell ref="B48:D48"/>
    <mergeCell ref="B47:D47"/>
    <mergeCell ref="B46:D46"/>
    <mergeCell ref="B42:D42"/>
    <mergeCell ref="B43:D43"/>
    <mergeCell ref="B44:D44"/>
    <mergeCell ref="B38:D38"/>
    <mergeCell ref="B39:D39"/>
    <mergeCell ref="B40:D40"/>
    <mergeCell ref="B49:D49"/>
    <mergeCell ref="B106:G106"/>
    <mergeCell ref="B109:G109"/>
    <mergeCell ref="B122:G126"/>
    <mergeCell ref="B107:D107"/>
    <mergeCell ref="B108:D108"/>
    <mergeCell ref="B110:D110"/>
    <mergeCell ref="B111:D111"/>
    <mergeCell ref="B112:D112"/>
    <mergeCell ref="B113:D113"/>
    <mergeCell ref="B114:D114"/>
    <mergeCell ref="B115:D115"/>
    <mergeCell ref="B116:D116"/>
    <mergeCell ref="B117:D117"/>
    <mergeCell ref="B118:D118"/>
    <mergeCell ref="B120:D120"/>
    <mergeCell ref="B121:D121"/>
    <mergeCell ref="B119:D119"/>
    <mergeCell ref="B205:D205"/>
    <mergeCell ref="B236:M238"/>
    <mergeCell ref="B220:D221"/>
    <mergeCell ref="B222:D222"/>
    <mergeCell ref="B223:D224"/>
    <mergeCell ref="B225:D226"/>
    <mergeCell ref="B228:D229"/>
    <mergeCell ref="B230:D231"/>
    <mergeCell ref="B232:D233"/>
    <mergeCell ref="B227:D227"/>
    <mergeCell ref="B234:D234"/>
    <mergeCell ref="B235:D235"/>
    <mergeCell ref="E220:G220"/>
    <mergeCell ref="H220:J220"/>
    <mergeCell ref="B206:G210"/>
    <mergeCell ref="K220:M220"/>
    <mergeCell ref="E223:E224"/>
    <mergeCell ref="F223:F224"/>
    <mergeCell ref="G223:G224"/>
    <mergeCell ref="H223:H224"/>
    <mergeCell ref="I223:I224"/>
    <mergeCell ref="J223:J224"/>
    <mergeCell ref="K223:K224"/>
    <mergeCell ref="L223:L224"/>
    <mergeCell ref="B282:J282"/>
    <mergeCell ref="B283:J283"/>
    <mergeCell ref="B284:J284"/>
    <mergeCell ref="B294:J294"/>
    <mergeCell ref="B296:J296"/>
    <mergeCell ref="B297:J297"/>
    <mergeCell ref="B298:J298"/>
    <mergeCell ref="B248:D249"/>
    <mergeCell ref="E248:E249"/>
    <mergeCell ref="F248:F249"/>
    <mergeCell ref="G248:G249"/>
    <mergeCell ref="B250:D250"/>
    <mergeCell ref="B251:D251"/>
    <mergeCell ref="B270:J270"/>
    <mergeCell ref="B273:J273"/>
    <mergeCell ref="B271:J271"/>
    <mergeCell ref="B272:J272"/>
    <mergeCell ref="B252:G253"/>
    <mergeCell ref="B295:M295"/>
    <mergeCell ref="B486:D486"/>
    <mergeCell ref="B487:D487"/>
    <mergeCell ref="E482:E483"/>
    <mergeCell ref="F482:F483"/>
    <mergeCell ref="G482:G483"/>
    <mergeCell ref="B147:G151"/>
    <mergeCell ref="B166:G166"/>
    <mergeCell ref="B182:D182"/>
    <mergeCell ref="B449:M449"/>
    <mergeCell ref="B461:M461"/>
    <mergeCell ref="B471:G472"/>
    <mergeCell ref="B399:G399"/>
    <mergeCell ref="B404:G404"/>
    <mergeCell ref="B400:D400"/>
    <mergeCell ref="B401:D401"/>
    <mergeCell ref="B402:D402"/>
    <mergeCell ref="B403:D403"/>
    <mergeCell ref="B424:G424"/>
    <mergeCell ref="B420:D420"/>
    <mergeCell ref="B421:D421"/>
    <mergeCell ref="B422:D422"/>
    <mergeCell ref="B423:D423"/>
    <mergeCell ref="B274:M276"/>
    <mergeCell ref="B281:J281"/>
    <mergeCell ref="B324:D324"/>
    <mergeCell ref="B325:D325"/>
    <mergeCell ref="F454:I454"/>
    <mergeCell ref="J454:M454"/>
    <mergeCell ref="F455:G455"/>
    <mergeCell ref="H455:I455"/>
    <mergeCell ref="J455:K455"/>
    <mergeCell ref="L455:M455"/>
    <mergeCell ref="B454:E455"/>
    <mergeCell ref="G328:G329"/>
    <mergeCell ref="B328:D329"/>
    <mergeCell ref="B377:G377"/>
    <mergeCell ref="B378:D378"/>
    <mergeCell ref="B379:D379"/>
    <mergeCell ref="B380:D380"/>
    <mergeCell ref="B381:D381"/>
    <mergeCell ref="B356:D356"/>
    <mergeCell ref="B357:D357"/>
    <mergeCell ref="F353:F354"/>
    <mergeCell ref="G353:G354"/>
    <mergeCell ref="B358:G360"/>
    <mergeCell ref="B365:D366"/>
    <mergeCell ref="B367:D367"/>
    <mergeCell ref="B368:D368"/>
    <mergeCell ref="B456:E456"/>
    <mergeCell ref="B457:E457"/>
    <mergeCell ref="B458:E458"/>
    <mergeCell ref="B459:E459"/>
    <mergeCell ref="B460:E460"/>
    <mergeCell ref="L456:M460"/>
    <mergeCell ref="F456:G456"/>
    <mergeCell ref="H456:I460"/>
    <mergeCell ref="J456:K456"/>
    <mergeCell ref="F457:G457"/>
    <mergeCell ref="J457:K457"/>
    <mergeCell ref="F458:G458"/>
    <mergeCell ref="J458:K458"/>
    <mergeCell ref="F459:G459"/>
    <mergeCell ref="J459:K459"/>
    <mergeCell ref="F460:G460"/>
    <mergeCell ref="J460:K460"/>
  </mergeCells>
  <hyperlinks>
    <hyperlink ref="I1:I2" location="'Índice GRI'!A3" display="Índice GRI" xr:uid="{327A7A55-E7EF-4ABC-A599-3B00EDF27100}"/>
    <hyperlink ref="J1:J2" location="'Índice SASB'!A3" display="Índice SASB" xr:uid="{0655AC03-8022-4690-B819-85FF69B868FA}"/>
    <hyperlink ref="D1:D2" location="Siderurgia!A3" display="Siderurgia" xr:uid="{AFC41981-D78B-4749-9E45-B1A5887A01EE}"/>
    <hyperlink ref="B1:B2" location="Início!A3" display="Início" xr:uid="{3C534B37-CF74-43D8-B434-102D18CD7B44}"/>
    <hyperlink ref="C1:C2" location="'Grupo CSN'!A3" display="Grupo CSN" xr:uid="{28474110-2028-4442-BB48-DC647EC6B045}"/>
    <hyperlink ref="E1:E2" location="Mineração!A3" display="Mineração" xr:uid="{742A9E48-BBF7-4B45-8D89-6B4B30A6F02D}"/>
    <hyperlink ref="F1:F2" location="Cimentos!A3" display="Cimentos" xr:uid="{6BD04262-CE77-4B1B-A884-5A0107C71667}"/>
    <hyperlink ref="G1:G2" location="Logística!A3" display="Logística" xr:uid="{95431096-0E7A-4FF5-8892-9655ACE4A575}"/>
    <hyperlink ref="H1:H2" location="Energia!A3" display="Energia" xr:uid="{00F331DC-E4BC-4FC4-B3BB-8D6A21A2497D}"/>
    <hyperlink ref="K1:K2" location="Materialidade!A3" display="Materialidade" xr:uid="{62123B93-0A40-4DEE-8538-16E553BC80EE}"/>
    <hyperlink ref="L1:L2" location="TCFD_TNFD!A3" display="TCFD e TNFD" xr:uid="{3A9746BB-2BB3-438E-85B0-55947D592F24}"/>
    <hyperlink ref="M1:M2" location="Ratings!A3" display="Ratings" xr:uid="{37A5B4E6-3F88-4963-8368-C77FB75EAB44}"/>
    <hyperlink ref="B57:K59"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A31797B1-91AD-4272-B5E9-81B25A1BE57F}"/>
    <hyperlink ref="B57:M59"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972FD4FB-8E80-459F-8799-8CE5EBCCFFFA}"/>
  </hyperlinks>
  <pageMargins left="0.25" right="0.25" top="0.75" bottom="0.75" header="0.3" footer="0.3"/>
  <pageSetup paperSize="9"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6A5B-D118-4EF5-AF23-4EBC80967C82}">
  <dimension ref="A1:M272"/>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342" t="s">
        <v>1048</v>
      </c>
    </row>
    <row r="6" spans="1:13" s="4" customFormat="1" ht="15" x14ac:dyDescent="0.25"/>
    <row r="7" spans="1:13" s="4" customFormat="1" ht="15" x14ac:dyDescent="0.25"/>
    <row r="8" spans="1:13" s="4" customFormat="1" ht="15" x14ac:dyDescent="0.25">
      <c r="A8" s="7"/>
      <c r="B8" s="7" t="s">
        <v>128</v>
      </c>
      <c r="C8" s="7"/>
      <c r="D8" s="7"/>
      <c r="E8" s="7"/>
      <c r="F8" s="7"/>
      <c r="G8" s="7"/>
      <c r="H8" s="7"/>
      <c r="I8" s="7"/>
      <c r="J8" s="7"/>
      <c r="K8" s="7"/>
      <c r="L8" s="7"/>
      <c r="M8" s="7"/>
    </row>
    <row r="9" spans="1:13" s="4" customFormat="1" ht="15" x14ac:dyDescent="0.25"/>
    <row r="10" spans="1:13" s="4" customFormat="1" ht="15" customHeight="1" x14ac:dyDescent="0.25">
      <c r="B10" s="735" t="s">
        <v>790</v>
      </c>
      <c r="C10" s="735"/>
      <c r="D10" s="735"/>
      <c r="E10" s="735"/>
      <c r="F10" s="735"/>
      <c r="G10" s="735"/>
      <c r="H10" s="735"/>
      <c r="I10" s="735"/>
      <c r="J10" s="735"/>
      <c r="K10" s="735"/>
      <c r="L10" s="735"/>
      <c r="M10" s="735"/>
    </row>
    <row r="11" spans="1:13" s="4" customFormat="1" ht="15" customHeight="1" x14ac:dyDescent="0.25">
      <c r="B11" s="735"/>
      <c r="C11" s="735"/>
      <c r="D11" s="735"/>
      <c r="E11" s="735"/>
      <c r="F11" s="735"/>
      <c r="G11" s="735"/>
      <c r="H11" s="735"/>
      <c r="I11" s="735"/>
      <c r="J11" s="735"/>
      <c r="K11" s="735"/>
      <c r="L11" s="735"/>
      <c r="M11" s="735"/>
    </row>
    <row r="12" spans="1:13" s="4" customFormat="1" ht="15" customHeight="1" x14ac:dyDescent="0.25">
      <c r="B12" s="24"/>
      <c r="C12" s="24"/>
      <c r="D12" s="24"/>
      <c r="E12" s="24"/>
      <c r="F12" s="24"/>
      <c r="G12" s="24"/>
      <c r="H12" s="24"/>
      <c r="I12" s="24"/>
      <c r="J12" s="24"/>
      <c r="K12" s="24"/>
      <c r="L12" s="24"/>
      <c r="M12" s="24"/>
    </row>
    <row r="13" spans="1:13" s="4" customFormat="1" ht="15" x14ac:dyDescent="0.25"/>
    <row r="14" spans="1:13" s="4" customFormat="1" ht="15" x14ac:dyDescent="0.25">
      <c r="A14" s="7"/>
      <c r="B14" s="7" t="s">
        <v>129</v>
      </c>
      <c r="C14" s="7"/>
      <c r="D14" s="7"/>
      <c r="E14" s="7"/>
      <c r="F14" s="7"/>
      <c r="G14" s="7"/>
      <c r="H14" s="7"/>
      <c r="I14" s="7"/>
      <c r="J14" s="7"/>
      <c r="K14" s="7"/>
      <c r="L14" s="7"/>
      <c r="M14" s="7"/>
    </row>
    <row r="15" spans="1:13" s="4" customFormat="1" ht="15" x14ac:dyDescent="0.25"/>
    <row r="16" spans="1:13" s="4" customFormat="1" ht="15" customHeight="1" x14ac:dyDescent="0.25">
      <c r="B16" s="735" t="s">
        <v>799</v>
      </c>
      <c r="C16" s="735"/>
      <c r="D16" s="735"/>
      <c r="E16" s="735"/>
      <c r="F16" s="735"/>
      <c r="G16" s="735"/>
      <c r="H16" s="735"/>
      <c r="I16" s="735"/>
      <c r="J16" s="735"/>
      <c r="K16" s="735"/>
      <c r="L16" s="735"/>
      <c r="M16" s="735"/>
    </row>
    <row r="17" spans="1:13" s="4" customFormat="1" ht="15" customHeight="1" x14ac:dyDescent="0.25">
      <c r="B17" s="735"/>
      <c r="C17" s="735"/>
      <c r="D17" s="735"/>
      <c r="E17" s="735"/>
      <c r="F17" s="735"/>
      <c r="G17" s="735"/>
      <c r="H17" s="735"/>
      <c r="I17" s="735"/>
      <c r="J17" s="735"/>
      <c r="K17" s="735"/>
      <c r="L17" s="735"/>
      <c r="M17" s="735"/>
    </row>
    <row r="18" spans="1:13" s="4" customFormat="1" ht="15" x14ac:dyDescent="0.25">
      <c r="B18" s="735"/>
      <c r="C18" s="735"/>
      <c r="D18" s="735"/>
      <c r="E18" s="735"/>
      <c r="F18" s="735"/>
      <c r="G18" s="735"/>
      <c r="H18" s="735"/>
      <c r="I18" s="735"/>
      <c r="J18" s="735"/>
      <c r="K18" s="735"/>
      <c r="L18" s="735"/>
      <c r="M18" s="735"/>
    </row>
    <row r="19" spans="1:13" s="4" customFormat="1" ht="15" x14ac:dyDescent="0.25"/>
    <row r="20" spans="1:13" s="4" customFormat="1" ht="15" x14ac:dyDescent="0.25"/>
    <row r="21" spans="1:13" s="4" customFormat="1" ht="15" x14ac:dyDescent="0.25"/>
    <row r="22" spans="1:13" s="4" customFormat="1" ht="15" x14ac:dyDescent="0.25"/>
    <row r="23" spans="1:13" s="154" customFormat="1" ht="24.5" x14ac:dyDescent="0.25">
      <c r="B23" s="342" t="s">
        <v>18</v>
      </c>
    </row>
    <row r="24" spans="1:13" s="4" customFormat="1" ht="15" x14ac:dyDescent="0.25"/>
    <row r="25" spans="1:13" s="4" customFormat="1" ht="15" x14ac:dyDescent="0.25"/>
    <row r="26" spans="1:13" s="4" customFormat="1" ht="15" x14ac:dyDescent="0.25">
      <c r="A26" s="7"/>
      <c r="B26" s="7" t="s">
        <v>8</v>
      </c>
      <c r="C26" s="7"/>
      <c r="D26" s="7"/>
      <c r="E26" s="7"/>
      <c r="F26" s="7"/>
      <c r="G26" s="7"/>
      <c r="H26" s="7"/>
      <c r="I26" s="7"/>
      <c r="J26" s="7"/>
      <c r="K26" s="7"/>
      <c r="L26" s="7"/>
      <c r="M26" s="7"/>
    </row>
    <row r="27" spans="1:13" s="4" customFormat="1" ht="15" x14ac:dyDescent="0.25"/>
    <row r="28" spans="1:13" s="4" customFormat="1" ht="15" customHeight="1" x14ac:dyDescent="0.25">
      <c r="B28" s="1191" t="s">
        <v>1114</v>
      </c>
      <c r="C28" s="1191"/>
      <c r="D28" s="1192"/>
      <c r="E28" s="1203">
        <v>2023</v>
      </c>
      <c r="F28" s="1203"/>
      <c r="G28" s="1201"/>
    </row>
    <row r="29" spans="1:13" s="4" customFormat="1" ht="15.5" thickBot="1" x14ac:dyDescent="0.3">
      <c r="B29" s="1191"/>
      <c r="C29" s="1191"/>
      <c r="D29" s="1192"/>
      <c r="E29" s="557" t="s">
        <v>154</v>
      </c>
      <c r="F29" s="558" t="s">
        <v>155</v>
      </c>
      <c r="G29" s="559" t="s">
        <v>156</v>
      </c>
    </row>
    <row r="30" spans="1:13" s="4" customFormat="1" ht="15.5" thickTop="1" x14ac:dyDescent="0.25">
      <c r="B30" s="1195" t="s">
        <v>157</v>
      </c>
      <c r="C30" s="1195"/>
      <c r="D30" s="1195"/>
      <c r="E30" s="1195"/>
      <c r="F30" s="1195"/>
      <c r="G30" s="1195"/>
    </row>
    <row r="31" spans="1:13" s="4" customFormat="1" ht="15" x14ac:dyDescent="0.25">
      <c r="B31" s="829" t="s">
        <v>718</v>
      </c>
      <c r="C31" s="829"/>
      <c r="D31" s="830"/>
      <c r="E31" s="18">
        <v>5</v>
      </c>
      <c r="F31" s="9">
        <v>0</v>
      </c>
      <c r="G31" s="10">
        <f>SUM(E31:F31)</f>
        <v>5</v>
      </c>
    </row>
    <row r="32" spans="1:13" s="4" customFormat="1" ht="15" x14ac:dyDescent="0.25">
      <c r="B32" s="758" t="s">
        <v>159</v>
      </c>
      <c r="C32" s="758"/>
      <c r="D32" s="759"/>
      <c r="E32" s="144">
        <v>5</v>
      </c>
      <c r="F32" s="163">
        <v>0</v>
      </c>
      <c r="G32" s="12">
        <f t="shared" ref="G32:G33" si="0">SUM(E32:F32)</f>
        <v>5</v>
      </c>
    </row>
    <row r="33" spans="2:7" s="4" customFormat="1" ht="15" x14ac:dyDescent="0.25">
      <c r="B33" s="758" t="s">
        <v>160</v>
      </c>
      <c r="C33" s="758"/>
      <c r="D33" s="759"/>
      <c r="E33" s="20">
        <v>148</v>
      </c>
      <c r="F33" s="11">
        <v>30</v>
      </c>
      <c r="G33" s="12">
        <f t="shared" si="0"/>
        <v>178</v>
      </c>
    </row>
    <row r="34" spans="2:7" s="4" customFormat="1" ht="15" x14ac:dyDescent="0.25">
      <c r="B34" s="764" t="s">
        <v>156</v>
      </c>
      <c r="C34" s="764"/>
      <c r="D34" s="765"/>
      <c r="E34" s="22">
        <f>SUM(E31:E33)</f>
        <v>158</v>
      </c>
      <c r="F34" s="13">
        <f>SUM(F31:F33)</f>
        <v>30</v>
      </c>
      <c r="G34" s="14">
        <f>SUM(G31:G33)</f>
        <v>188</v>
      </c>
    </row>
    <row r="35" spans="2:7" s="4" customFormat="1" ht="15" x14ac:dyDescent="0.25">
      <c r="B35" s="1198" t="s">
        <v>161</v>
      </c>
      <c r="C35" s="1198"/>
      <c r="D35" s="1198"/>
      <c r="E35" s="1198"/>
      <c r="F35" s="1198"/>
      <c r="G35" s="1198"/>
    </row>
    <row r="36" spans="2:7" s="4" customFormat="1" ht="15" x14ac:dyDescent="0.25">
      <c r="B36" s="829" t="s">
        <v>718</v>
      </c>
      <c r="C36" s="829"/>
      <c r="D36" s="830"/>
      <c r="E36" s="18">
        <v>0</v>
      </c>
      <c r="F36" s="9">
        <v>0</v>
      </c>
      <c r="G36" s="10">
        <f>SUM(E36:F36)</f>
        <v>0</v>
      </c>
    </row>
    <row r="37" spans="2:7" s="4" customFormat="1" ht="15" x14ac:dyDescent="0.25">
      <c r="B37" s="758" t="s">
        <v>159</v>
      </c>
      <c r="C37" s="758"/>
      <c r="D37" s="759"/>
      <c r="E37" s="144">
        <v>0</v>
      </c>
      <c r="F37" s="163">
        <v>0</v>
      </c>
      <c r="G37" s="12">
        <f t="shared" ref="G37:G38" si="1">SUM(E37:F37)</f>
        <v>0</v>
      </c>
    </row>
    <row r="38" spans="2:7" s="4" customFormat="1" ht="15" x14ac:dyDescent="0.25">
      <c r="B38" s="758" t="s">
        <v>160</v>
      </c>
      <c r="C38" s="758"/>
      <c r="D38" s="759"/>
      <c r="E38" s="20">
        <v>0</v>
      </c>
      <c r="F38" s="11">
        <v>0</v>
      </c>
      <c r="G38" s="12">
        <f t="shared" si="1"/>
        <v>0</v>
      </c>
    </row>
    <row r="39" spans="2:7" s="4" customFormat="1" ht="15" x14ac:dyDescent="0.25">
      <c r="B39" s="764" t="s">
        <v>156</v>
      </c>
      <c r="C39" s="764"/>
      <c r="D39" s="765"/>
      <c r="E39" s="22">
        <f>SUM(E36:E38)</f>
        <v>0</v>
      </c>
      <c r="F39" s="13">
        <f>SUM(F36:F38)</f>
        <v>0</v>
      </c>
      <c r="G39" s="14">
        <f>SUM(G36:G38)</f>
        <v>0</v>
      </c>
    </row>
    <row r="40" spans="2:7" s="4" customFormat="1" ht="15" x14ac:dyDescent="0.25">
      <c r="B40" s="1198" t="s">
        <v>162</v>
      </c>
      <c r="C40" s="1198"/>
      <c r="D40" s="1198"/>
      <c r="E40" s="1198"/>
      <c r="F40" s="1198"/>
      <c r="G40" s="1198"/>
    </row>
    <row r="41" spans="2:7" s="4" customFormat="1" ht="15" x14ac:dyDescent="0.25">
      <c r="B41" s="829" t="s">
        <v>718</v>
      </c>
      <c r="C41" s="829"/>
      <c r="D41" s="830"/>
      <c r="E41" s="18">
        <v>0</v>
      </c>
      <c r="F41" s="9">
        <v>0</v>
      </c>
      <c r="G41" s="10">
        <f>SUM(E41:F41)</f>
        <v>0</v>
      </c>
    </row>
    <row r="42" spans="2:7" s="4" customFormat="1" ht="15" x14ac:dyDescent="0.25">
      <c r="B42" s="758" t="s">
        <v>159</v>
      </c>
      <c r="C42" s="758"/>
      <c r="D42" s="759"/>
      <c r="E42" s="144">
        <v>0</v>
      </c>
      <c r="F42" s="163">
        <v>0</v>
      </c>
      <c r="G42" s="12">
        <f t="shared" ref="G42:G43" si="2">SUM(E42:F42)</f>
        <v>0</v>
      </c>
    </row>
    <row r="43" spans="2:7" s="4" customFormat="1" ht="15" x14ac:dyDescent="0.25">
      <c r="B43" s="758" t="s">
        <v>160</v>
      </c>
      <c r="C43" s="758"/>
      <c r="D43" s="759"/>
      <c r="E43" s="20">
        <v>2</v>
      </c>
      <c r="F43" s="11">
        <v>3</v>
      </c>
      <c r="G43" s="12">
        <f t="shared" si="2"/>
        <v>5</v>
      </c>
    </row>
    <row r="44" spans="2:7" s="4" customFormat="1" ht="15" x14ac:dyDescent="0.25">
      <c r="B44" s="809" t="s">
        <v>156</v>
      </c>
      <c r="C44" s="809"/>
      <c r="D44" s="810"/>
      <c r="E44" s="417">
        <f>SUM(E41:E43)</f>
        <v>2</v>
      </c>
      <c r="F44" s="418">
        <f>SUM(F41:F43)</f>
        <v>3</v>
      </c>
      <c r="G44" s="420">
        <f>SUM(G41:G43)</f>
        <v>5</v>
      </c>
    </row>
    <row r="45" spans="2:7" s="4" customFormat="1" ht="15" x14ac:dyDescent="0.25">
      <c r="B45" s="836" t="s">
        <v>905</v>
      </c>
      <c r="C45" s="836"/>
      <c r="D45" s="837"/>
      <c r="E45" s="257">
        <f>E34+E39+E44</f>
        <v>160</v>
      </c>
      <c r="F45" s="294">
        <f>F34+F39+F44</f>
        <v>33</v>
      </c>
      <c r="G45" s="551">
        <f>G34+G39+G44</f>
        <v>193</v>
      </c>
    </row>
    <row r="46" spans="2:7" s="4" customFormat="1" ht="15" customHeight="1" x14ac:dyDescent="0.25">
      <c r="B46" s="768" t="s">
        <v>719</v>
      </c>
      <c r="C46" s="768"/>
      <c r="D46" s="768"/>
      <c r="E46" s="768"/>
      <c r="F46" s="768"/>
      <c r="G46" s="768"/>
    </row>
    <row r="47" spans="2:7" s="4" customFormat="1" ht="15" customHeight="1" x14ac:dyDescent="0.25">
      <c r="B47" s="769"/>
      <c r="C47" s="769"/>
      <c r="D47" s="769"/>
      <c r="E47" s="769"/>
      <c r="F47" s="769"/>
      <c r="G47" s="769"/>
    </row>
    <row r="48" spans="2:7" s="4" customFormat="1" ht="15" customHeight="1" x14ac:dyDescent="0.25">
      <c r="B48" s="769"/>
      <c r="C48" s="769"/>
      <c r="D48" s="769"/>
      <c r="E48" s="769"/>
      <c r="F48" s="769"/>
      <c r="G48" s="769"/>
    </row>
    <row r="49" spans="1:13" s="4" customFormat="1" ht="15" x14ac:dyDescent="0.25">
      <c r="B49" s="769"/>
      <c r="C49" s="769"/>
      <c r="D49" s="769"/>
      <c r="E49" s="769"/>
      <c r="F49" s="769"/>
      <c r="G49" s="769"/>
    </row>
    <row r="50" spans="1:13" s="4" customFormat="1" ht="15" x14ac:dyDescent="0.25">
      <c r="B50" s="770"/>
      <c r="C50" s="770"/>
      <c r="D50" s="770"/>
      <c r="E50" s="770"/>
      <c r="F50" s="770"/>
      <c r="G50" s="770"/>
    </row>
    <row r="51" spans="1:13" s="4" customFormat="1" ht="15" x14ac:dyDescent="0.25"/>
    <row r="52" spans="1:13" s="4" customFormat="1" ht="15" customHeight="1" x14ac:dyDescent="0.25"/>
    <row r="53" spans="1:13" s="4" customFormat="1" ht="15" x14ac:dyDescent="0.25">
      <c r="A53" s="7"/>
      <c r="B53" s="7" t="s">
        <v>9</v>
      </c>
      <c r="C53" s="7"/>
      <c r="D53" s="7"/>
      <c r="E53" s="7"/>
      <c r="F53" s="7"/>
      <c r="G53" s="7"/>
      <c r="H53" s="7"/>
      <c r="I53" s="7"/>
      <c r="J53" s="7"/>
      <c r="K53" s="7"/>
      <c r="L53" s="7"/>
      <c r="M53" s="7"/>
    </row>
    <row r="54" spans="1:13" s="4" customFormat="1" ht="15" x14ac:dyDescent="0.25"/>
    <row r="55" spans="1:13" s="4" customFormat="1" ht="15" customHeight="1" x14ac:dyDescent="0.25">
      <c r="B55" s="1040" t="s">
        <v>410</v>
      </c>
      <c r="C55" s="1040"/>
      <c r="D55" s="1040"/>
      <c r="E55" s="1040"/>
      <c r="F55" s="1040"/>
      <c r="G55" s="1040"/>
      <c r="H55" s="1040"/>
      <c r="I55" s="1040"/>
      <c r="J55" s="1040"/>
      <c r="K55" s="1040"/>
      <c r="L55" s="1040"/>
      <c r="M55" s="1040"/>
    </row>
    <row r="56" spans="1:13" s="4" customFormat="1" ht="15" x14ac:dyDescent="0.25">
      <c r="B56" s="1040"/>
      <c r="C56" s="1040"/>
      <c r="D56" s="1040"/>
      <c r="E56" s="1040"/>
      <c r="F56" s="1040"/>
      <c r="G56" s="1040"/>
      <c r="H56" s="1040"/>
      <c r="I56" s="1040"/>
      <c r="J56" s="1040"/>
      <c r="K56" s="1040"/>
      <c r="L56" s="1040"/>
      <c r="M56" s="1040"/>
    </row>
    <row r="57" spans="1:13" s="4" customFormat="1" ht="15" x14ac:dyDescent="0.25">
      <c r="B57" s="1040"/>
      <c r="C57" s="1040"/>
      <c r="D57" s="1040"/>
      <c r="E57" s="1040"/>
      <c r="F57" s="1040"/>
      <c r="G57" s="1040"/>
      <c r="H57" s="1040"/>
      <c r="I57" s="1040"/>
      <c r="J57" s="1040"/>
      <c r="K57" s="1040"/>
      <c r="L57" s="1040"/>
      <c r="M57" s="1040"/>
    </row>
    <row r="58" spans="1:13" s="4" customFormat="1" ht="15" x14ac:dyDescent="0.25">
      <c r="B58" s="1"/>
      <c r="C58" s="1"/>
      <c r="D58" s="1"/>
      <c r="E58" s="1"/>
      <c r="F58" s="1"/>
      <c r="G58" s="1"/>
      <c r="H58" s="1"/>
      <c r="I58" s="1"/>
      <c r="J58" s="1"/>
      <c r="K58" s="1"/>
      <c r="L58" s="1"/>
      <c r="M58" s="1"/>
    </row>
    <row r="59" spans="1:13" s="4" customFormat="1" ht="15.5" thickBot="1" x14ac:dyDescent="0.3">
      <c r="B59" s="1196" t="s">
        <v>167</v>
      </c>
      <c r="C59" s="1197"/>
      <c r="D59" s="1197"/>
      <c r="E59" s="343">
        <v>2023</v>
      </c>
      <c r="H59" s="1"/>
      <c r="I59" s="1"/>
      <c r="J59" s="1"/>
      <c r="K59" s="1"/>
      <c r="L59" s="1"/>
      <c r="M59" s="1"/>
    </row>
    <row r="60" spans="1:13" s="4" customFormat="1" ht="15.5" thickTop="1" x14ac:dyDescent="0.25">
      <c r="B60" s="851" t="s">
        <v>612</v>
      </c>
      <c r="C60" s="870"/>
      <c r="D60" s="870"/>
      <c r="E60" s="305">
        <v>104</v>
      </c>
      <c r="H60" s="1"/>
      <c r="I60" s="1"/>
      <c r="J60" s="1"/>
      <c r="K60" s="1"/>
      <c r="L60" s="1"/>
      <c r="M60" s="1"/>
    </row>
    <row r="61" spans="1:13" s="4" customFormat="1" ht="15" x14ac:dyDescent="0.25"/>
    <row r="62" spans="1:13" s="4" customFormat="1" ht="15" x14ac:dyDescent="0.25"/>
    <row r="63" spans="1:13" s="4" customFormat="1" ht="15" x14ac:dyDescent="0.25">
      <c r="A63" s="7"/>
      <c r="B63" s="7" t="s">
        <v>20</v>
      </c>
      <c r="C63" s="7"/>
      <c r="D63" s="7"/>
      <c r="E63" s="7"/>
      <c r="F63" s="7"/>
      <c r="G63" s="7"/>
      <c r="H63" s="7"/>
      <c r="I63" s="7"/>
      <c r="J63" s="7"/>
      <c r="K63" s="7"/>
      <c r="L63" s="7"/>
      <c r="M63" s="7"/>
    </row>
    <row r="64" spans="1:13" s="4" customFormat="1" ht="15" x14ac:dyDescent="0.25"/>
    <row r="65" spans="2:5" s="4" customFormat="1" ht="30" customHeight="1" x14ac:dyDescent="0.25">
      <c r="B65" s="1191" t="s">
        <v>737</v>
      </c>
      <c r="C65" s="1191"/>
      <c r="D65" s="1192"/>
      <c r="E65" s="1201">
        <v>2023</v>
      </c>
    </row>
    <row r="66" spans="2:5" s="4" customFormat="1" ht="15.5" thickBot="1" x14ac:dyDescent="0.3">
      <c r="B66" s="1193"/>
      <c r="C66" s="1193"/>
      <c r="D66" s="1194"/>
      <c r="E66" s="1202"/>
    </row>
    <row r="67" spans="2:5" s="4" customFormat="1" ht="15.5" thickTop="1" x14ac:dyDescent="0.25">
      <c r="B67" s="1195" t="s">
        <v>172</v>
      </c>
      <c r="C67" s="1195"/>
      <c r="D67" s="1195"/>
      <c r="E67" s="1195"/>
    </row>
    <row r="68" spans="2:5" s="4" customFormat="1" ht="15" x14ac:dyDescent="0.25">
      <c r="B68" s="758" t="s">
        <v>154</v>
      </c>
      <c r="C68" s="758"/>
      <c r="D68" s="759"/>
      <c r="E68" s="64">
        <v>16.776978417266186</v>
      </c>
    </row>
    <row r="69" spans="2:5" s="4" customFormat="1" ht="15" x14ac:dyDescent="0.25">
      <c r="B69" s="758" t="s">
        <v>155</v>
      </c>
      <c r="C69" s="758"/>
      <c r="D69" s="759"/>
      <c r="E69" s="66">
        <v>9.8571428571428577</v>
      </c>
    </row>
    <row r="70" spans="2:5" s="4" customFormat="1" ht="15" x14ac:dyDescent="0.25">
      <c r="B70" s="1198" t="s">
        <v>179</v>
      </c>
      <c r="C70" s="1198"/>
      <c r="D70" s="1198"/>
      <c r="E70" s="1198"/>
    </row>
    <row r="71" spans="2:5" s="4" customFormat="1" ht="15" x14ac:dyDescent="0.25">
      <c r="B71" s="758" t="s">
        <v>181</v>
      </c>
      <c r="C71" s="758"/>
      <c r="D71" s="759"/>
      <c r="E71" s="68">
        <v>13.375</v>
      </c>
    </row>
    <row r="72" spans="2:5" s="4" customFormat="1" ht="15" x14ac:dyDescent="0.25">
      <c r="B72" s="758" t="s">
        <v>182</v>
      </c>
      <c r="C72" s="758"/>
      <c r="D72" s="759"/>
      <c r="E72" s="68">
        <v>20</v>
      </c>
    </row>
    <row r="73" spans="2:5" s="4" customFormat="1" ht="15" x14ac:dyDescent="0.25">
      <c r="B73" s="758" t="s">
        <v>183</v>
      </c>
      <c r="C73" s="758"/>
      <c r="D73" s="759"/>
      <c r="E73" s="68">
        <v>12.666666666666666</v>
      </c>
    </row>
    <row r="74" spans="2:5" s="4" customFormat="1" ht="15" x14ac:dyDescent="0.25">
      <c r="B74" s="758" t="s">
        <v>184</v>
      </c>
      <c r="C74" s="758"/>
      <c r="D74" s="759"/>
      <c r="E74" s="68">
        <v>33.25</v>
      </c>
    </row>
    <row r="75" spans="2:5" s="4" customFormat="1" ht="15" x14ac:dyDescent="0.25">
      <c r="B75" s="758" t="s">
        <v>185</v>
      </c>
      <c r="C75" s="758"/>
      <c r="D75" s="759"/>
      <c r="E75" s="68">
        <v>9.32</v>
      </c>
    </row>
    <row r="76" spans="2:5" s="4" customFormat="1" ht="15" x14ac:dyDescent="0.25">
      <c r="B76" s="758" t="s">
        <v>186</v>
      </c>
      <c r="C76" s="758"/>
      <c r="D76" s="759"/>
      <c r="E76" s="68">
        <v>11.35</v>
      </c>
    </row>
    <row r="77" spans="2:5" s="4" customFormat="1" ht="15" x14ac:dyDescent="0.25">
      <c r="B77" s="758" t="s">
        <v>187</v>
      </c>
      <c r="C77" s="758"/>
      <c r="D77" s="759"/>
      <c r="E77" s="306">
        <v>17</v>
      </c>
    </row>
    <row r="78" spans="2:5" s="4" customFormat="1" ht="15" x14ac:dyDescent="0.25">
      <c r="B78" s="758" t="s">
        <v>189</v>
      </c>
      <c r="C78" s="758"/>
      <c r="D78" s="759"/>
      <c r="E78" s="306">
        <v>0</v>
      </c>
    </row>
    <row r="79" spans="2:5" s="4" customFormat="1" ht="15" x14ac:dyDescent="0.25">
      <c r="B79" s="788" t="s">
        <v>156</v>
      </c>
      <c r="C79" s="788"/>
      <c r="D79" s="789"/>
      <c r="E79" s="71">
        <v>15.616766467065869</v>
      </c>
    </row>
    <row r="80" spans="2:5" s="4" customFormat="1" ht="15" customHeight="1" x14ac:dyDescent="0.25">
      <c r="B80" s="768" t="s">
        <v>735</v>
      </c>
      <c r="C80" s="768"/>
      <c r="D80" s="768"/>
      <c r="E80" s="768"/>
    </row>
    <row r="81" spans="1:13" s="4" customFormat="1" ht="15" customHeight="1" x14ac:dyDescent="0.25">
      <c r="B81" s="769"/>
      <c r="C81" s="769"/>
      <c r="D81" s="769"/>
      <c r="E81" s="769"/>
    </row>
    <row r="82" spans="1:13" s="4" customFormat="1" ht="15" customHeight="1" x14ac:dyDescent="0.25">
      <c r="B82" s="769"/>
      <c r="C82" s="769"/>
      <c r="D82" s="769"/>
      <c r="E82" s="769"/>
    </row>
    <row r="83" spans="1:13" s="4" customFormat="1" ht="15" x14ac:dyDescent="0.25">
      <c r="B83" s="770"/>
      <c r="C83" s="770"/>
      <c r="D83" s="770"/>
      <c r="E83" s="770"/>
    </row>
    <row r="84" spans="1:13" s="4" customFormat="1" ht="15" x14ac:dyDescent="0.25"/>
    <row r="85" spans="1:13" s="4" customFormat="1" ht="15" x14ac:dyDescent="0.25"/>
    <row r="86" spans="1:13" s="4" customFormat="1" ht="15" x14ac:dyDescent="0.25">
      <c r="A86" s="7"/>
      <c r="B86" s="7" t="s">
        <v>22</v>
      </c>
      <c r="C86" s="7"/>
      <c r="D86" s="7"/>
      <c r="E86" s="7"/>
      <c r="F86" s="7"/>
      <c r="G86" s="7"/>
      <c r="H86" s="7"/>
      <c r="I86" s="7"/>
      <c r="J86" s="7"/>
      <c r="K86" s="7"/>
      <c r="L86" s="7"/>
      <c r="M86" s="7"/>
    </row>
    <row r="87" spans="1:13" s="4" customFormat="1" ht="15" x14ac:dyDescent="0.25"/>
    <row r="88" spans="1:13" s="4" customFormat="1" ht="15" customHeight="1" x14ac:dyDescent="0.25">
      <c r="B88" s="1191" t="s">
        <v>912</v>
      </c>
      <c r="C88" s="1191"/>
      <c r="D88" s="1192"/>
      <c r="E88" s="1201">
        <v>2023</v>
      </c>
      <c r="F88" s="1204"/>
    </row>
    <row r="89" spans="1:13" s="4" customFormat="1" ht="15.5" thickBot="1" x14ac:dyDescent="0.3">
      <c r="B89" s="1193"/>
      <c r="C89" s="1193"/>
      <c r="D89" s="1194"/>
      <c r="E89" s="718" t="s">
        <v>154</v>
      </c>
      <c r="F89" s="719" t="s">
        <v>155</v>
      </c>
    </row>
    <row r="90" spans="1:13" s="4" customFormat="1" ht="15.5" thickTop="1" x14ac:dyDescent="0.25">
      <c r="B90" s="982" t="s">
        <v>181</v>
      </c>
      <c r="C90" s="982"/>
      <c r="D90" s="983"/>
      <c r="E90" s="168">
        <v>0.8125</v>
      </c>
      <c r="F90" s="171">
        <v>0.1875</v>
      </c>
    </row>
    <row r="91" spans="1:13" s="4" customFormat="1" ht="15" x14ac:dyDescent="0.25">
      <c r="B91" s="758" t="s">
        <v>182</v>
      </c>
      <c r="C91" s="758"/>
      <c r="D91" s="759"/>
      <c r="E91" s="168">
        <v>0</v>
      </c>
      <c r="F91" s="99">
        <v>1</v>
      </c>
    </row>
    <row r="92" spans="1:13" s="4" customFormat="1" ht="15" x14ac:dyDescent="0.25">
      <c r="B92" s="758" t="s">
        <v>183</v>
      </c>
      <c r="C92" s="758"/>
      <c r="D92" s="759"/>
      <c r="E92" s="93">
        <v>0.92307692307692313</v>
      </c>
      <c r="F92" s="99">
        <v>7.6923076923076927E-2</v>
      </c>
    </row>
    <row r="93" spans="1:13" s="4" customFormat="1" ht="15" x14ac:dyDescent="0.25">
      <c r="B93" s="758" t="s">
        <v>193</v>
      </c>
      <c r="C93" s="758"/>
      <c r="D93" s="759"/>
      <c r="E93" s="168">
        <v>0.3</v>
      </c>
      <c r="F93" s="99">
        <v>0.7</v>
      </c>
    </row>
    <row r="94" spans="1:13" s="4" customFormat="1" ht="15" x14ac:dyDescent="0.25">
      <c r="B94" s="758" t="s">
        <v>184</v>
      </c>
      <c r="C94" s="758"/>
      <c r="D94" s="759"/>
      <c r="E94" s="93">
        <v>0.8125</v>
      </c>
      <c r="F94" s="99">
        <v>0.1875</v>
      </c>
    </row>
    <row r="95" spans="1:13" s="4" customFormat="1" ht="15" x14ac:dyDescent="0.25">
      <c r="B95" s="758" t="s">
        <v>185</v>
      </c>
      <c r="C95" s="758"/>
      <c r="D95" s="759"/>
      <c r="E95" s="168">
        <v>0.6470588235294118</v>
      </c>
      <c r="F95" s="99">
        <v>0.35294117647058826</v>
      </c>
    </row>
    <row r="96" spans="1:13" s="4" customFormat="1" ht="15" x14ac:dyDescent="0.25">
      <c r="B96" s="758" t="s">
        <v>186</v>
      </c>
      <c r="C96" s="758"/>
      <c r="D96" s="759"/>
      <c r="E96" s="93">
        <v>0.91764705882352937</v>
      </c>
      <c r="F96" s="99">
        <v>8.2352941176470587E-2</v>
      </c>
    </row>
    <row r="97" spans="2:7" s="4" customFormat="1" ht="15" x14ac:dyDescent="0.25">
      <c r="B97" s="758" t="s">
        <v>189</v>
      </c>
      <c r="C97" s="758"/>
      <c r="D97" s="759"/>
      <c r="E97" s="560">
        <v>0.4</v>
      </c>
      <c r="F97" s="561">
        <v>0.6</v>
      </c>
    </row>
    <row r="98" spans="2:7" s="4" customFormat="1" ht="15" x14ac:dyDescent="0.25">
      <c r="B98" s="764" t="s">
        <v>156</v>
      </c>
      <c r="C98" s="764"/>
      <c r="D98" s="765"/>
      <c r="E98" s="95">
        <v>0.81</v>
      </c>
      <c r="F98" s="100">
        <v>0.18990000000000001</v>
      </c>
    </row>
    <row r="99" spans="2:7" s="4" customFormat="1" ht="15" x14ac:dyDescent="0.25"/>
    <row r="100" spans="2:7" s="4" customFormat="1" ht="15" x14ac:dyDescent="0.25">
      <c r="B100" s="1191" t="s">
        <v>913</v>
      </c>
      <c r="C100" s="1191"/>
      <c r="D100" s="1192"/>
      <c r="E100" s="1203">
        <v>2023</v>
      </c>
      <c r="F100" s="1203"/>
      <c r="G100" s="1201"/>
    </row>
    <row r="101" spans="2:7" s="4" customFormat="1" ht="41" thickBot="1" x14ac:dyDescent="0.3">
      <c r="B101" s="1193"/>
      <c r="C101" s="1193"/>
      <c r="D101" s="1194"/>
      <c r="E101" s="720" t="s">
        <v>174</v>
      </c>
      <c r="F101" s="721" t="s">
        <v>176</v>
      </c>
      <c r="G101" s="722" t="s">
        <v>177</v>
      </c>
    </row>
    <row r="102" spans="2:7" s="4" customFormat="1" ht="15.5" thickTop="1" x14ac:dyDescent="0.25">
      <c r="B102" s="982" t="s">
        <v>181</v>
      </c>
      <c r="C102" s="982"/>
      <c r="D102" s="983"/>
      <c r="E102" s="168">
        <v>0</v>
      </c>
      <c r="F102" s="169">
        <v>0.875</v>
      </c>
      <c r="G102" s="171">
        <v>0.125</v>
      </c>
    </row>
    <row r="103" spans="2:7" s="4" customFormat="1" ht="15" x14ac:dyDescent="0.25">
      <c r="B103" s="758" t="s">
        <v>182</v>
      </c>
      <c r="C103" s="758"/>
      <c r="D103" s="759"/>
      <c r="E103" s="93">
        <v>0</v>
      </c>
      <c r="F103" s="105">
        <v>1</v>
      </c>
      <c r="G103" s="99">
        <v>0</v>
      </c>
    </row>
    <row r="104" spans="2:7" s="4" customFormat="1" ht="15" x14ac:dyDescent="0.25">
      <c r="B104" s="758" t="s">
        <v>183</v>
      </c>
      <c r="C104" s="758"/>
      <c r="D104" s="759"/>
      <c r="E104" s="93">
        <v>0</v>
      </c>
      <c r="F104" s="105">
        <v>0.75</v>
      </c>
      <c r="G104" s="99">
        <v>0.25</v>
      </c>
    </row>
    <row r="105" spans="2:7" s="4" customFormat="1" ht="15" x14ac:dyDescent="0.25">
      <c r="B105" s="758" t="s">
        <v>193</v>
      </c>
      <c r="C105" s="758"/>
      <c r="D105" s="759"/>
      <c r="E105" s="93">
        <v>0.1</v>
      </c>
      <c r="F105" s="105">
        <v>0.8</v>
      </c>
      <c r="G105" s="99">
        <v>0.1</v>
      </c>
    </row>
    <row r="106" spans="2:7" s="4" customFormat="1" ht="15" x14ac:dyDescent="0.25">
      <c r="B106" s="758" t="s">
        <v>184</v>
      </c>
      <c r="C106" s="758"/>
      <c r="D106" s="759"/>
      <c r="E106" s="93">
        <v>3.3300000000000003E-2</v>
      </c>
      <c r="F106" s="105">
        <v>0.76659999999999995</v>
      </c>
      <c r="G106" s="99">
        <v>0.2</v>
      </c>
    </row>
    <row r="107" spans="2:7" s="4" customFormat="1" ht="15" x14ac:dyDescent="0.25">
      <c r="B107" s="758" t="s">
        <v>185</v>
      </c>
      <c r="C107" s="758"/>
      <c r="D107" s="759"/>
      <c r="E107" s="93">
        <v>0</v>
      </c>
      <c r="F107" s="105">
        <v>0.82350000000000001</v>
      </c>
      <c r="G107" s="99">
        <v>0.1764</v>
      </c>
    </row>
    <row r="108" spans="2:7" s="4" customFormat="1" ht="15" x14ac:dyDescent="0.25">
      <c r="B108" s="758" t="s">
        <v>186</v>
      </c>
      <c r="C108" s="758"/>
      <c r="D108" s="759"/>
      <c r="E108" s="93">
        <v>0</v>
      </c>
      <c r="F108" s="105">
        <v>0.77029999999999998</v>
      </c>
      <c r="G108" s="99">
        <v>0.22969999999999999</v>
      </c>
    </row>
    <row r="109" spans="2:7" s="4" customFormat="1" ht="15" x14ac:dyDescent="0.25">
      <c r="B109" s="758" t="s">
        <v>189</v>
      </c>
      <c r="C109" s="758"/>
      <c r="D109" s="759"/>
      <c r="E109" s="93">
        <v>1</v>
      </c>
      <c r="F109" s="105">
        <v>0</v>
      </c>
      <c r="G109" s="99">
        <v>0</v>
      </c>
    </row>
    <row r="110" spans="2:7" s="4" customFormat="1" ht="15" customHeight="1" x14ac:dyDescent="0.25">
      <c r="B110" s="764" t="s">
        <v>156</v>
      </c>
      <c r="C110" s="764"/>
      <c r="D110" s="765"/>
      <c r="E110" s="95">
        <v>4.4999999999999998E-2</v>
      </c>
      <c r="F110" s="106">
        <v>0.73141999999999996</v>
      </c>
      <c r="G110" s="100">
        <v>0.22850000000000001</v>
      </c>
    </row>
    <row r="111" spans="2:7" s="4" customFormat="1" ht="15" x14ac:dyDescent="0.25"/>
    <row r="112" spans="2:7" s="4" customFormat="1" ht="15" x14ac:dyDescent="0.25"/>
    <row r="113" spans="1:13" s="4" customFormat="1" ht="15" x14ac:dyDescent="0.25"/>
    <row r="114" spans="1:13" s="4" customFormat="1" ht="15" x14ac:dyDescent="0.25"/>
    <row r="115" spans="1:13" s="154" customFormat="1" ht="24.5" x14ac:dyDescent="0.25">
      <c r="B115" s="342" t="s">
        <v>29</v>
      </c>
    </row>
    <row r="116" spans="1:13" s="4" customFormat="1" ht="15" x14ac:dyDescent="0.25"/>
    <row r="117" spans="1:13" s="4" customFormat="1" ht="15" x14ac:dyDescent="0.25"/>
    <row r="118" spans="1:13" s="4" customFormat="1" ht="15" x14ac:dyDescent="0.25">
      <c r="A118" s="7"/>
      <c r="B118" s="7" t="s">
        <v>30</v>
      </c>
      <c r="C118" s="7"/>
      <c r="D118" s="7"/>
      <c r="E118" s="7"/>
      <c r="F118" s="7"/>
      <c r="G118" s="7"/>
      <c r="H118" s="7"/>
      <c r="I118" s="7"/>
      <c r="J118" s="7"/>
      <c r="K118" s="7"/>
      <c r="L118" s="7"/>
      <c r="M118" s="7"/>
    </row>
    <row r="119" spans="1:13" s="4" customFormat="1" ht="15" x14ac:dyDescent="0.25"/>
    <row r="120" spans="1:13" s="4" customFormat="1" ht="15" customHeight="1" x14ac:dyDescent="0.25">
      <c r="B120" s="1191" t="s">
        <v>613</v>
      </c>
      <c r="C120" s="1191"/>
      <c r="D120" s="1191"/>
      <c r="E120" s="1191"/>
      <c r="F120" s="1191"/>
      <c r="G120" s="1191"/>
      <c r="H120" s="1191"/>
      <c r="I120" s="1191"/>
      <c r="J120" s="1192"/>
      <c r="K120" s="1221">
        <v>2023</v>
      </c>
      <c r="L120" s="1221"/>
      <c r="M120" s="1222"/>
    </row>
    <row r="121" spans="1:13" s="4" customFormat="1" ht="15.5" thickBot="1" x14ac:dyDescent="0.3">
      <c r="B121" s="1193"/>
      <c r="C121" s="1193"/>
      <c r="D121" s="1193"/>
      <c r="E121" s="1193"/>
      <c r="F121" s="1193"/>
      <c r="G121" s="1193"/>
      <c r="H121" s="1193"/>
      <c r="I121" s="1193"/>
      <c r="J121" s="1194"/>
      <c r="K121" s="508" t="s">
        <v>218</v>
      </c>
      <c r="L121" s="509" t="s">
        <v>219</v>
      </c>
      <c r="M121" s="510" t="s">
        <v>200</v>
      </c>
    </row>
    <row r="122" spans="1:13" s="4" customFormat="1" ht="15.75" customHeight="1" thickTop="1" x14ac:dyDescent="0.25">
      <c r="B122" s="746" t="s">
        <v>221</v>
      </c>
      <c r="C122" s="746"/>
      <c r="D122" s="746"/>
      <c r="E122" s="746"/>
      <c r="F122" s="746"/>
      <c r="G122" s="746"/>
      <c r="H122" s="746"/>
      <c r="I122" s="746"/>
      <c r="J122" s="747"/>
      <c r="K122" s="131">
        <v>397823.5</v>
      </c>
      <c r="L122" s="125">
        <v>253146.23999999999</v>
      </c>
      <c r="M122" s="344">
        <v>650969.74</v>
      </c>
    </row>
    <row r="123" spans="1:13" s="4" customFormat="1" ht="15" customHeight="1" x14ac:dyDescent="0.25">
      <c r="B123" s="758" t="s">
        <v>222</v>
      </c>
      <c r="C123" s="758"/>
      <c r="D123" s="758"/>
      <c r="E123" s="758"/>
      <c r="F123" s="758"/>
      <c r="G123" s="758"/>
      <c r="H123" s="758"/>
      <c r="I123" s="758"/>
      <c r="J123" s="759"/>
      <c r="K123" s="132">
        <v>0</v>
      </c>
      <c r="L123" s="127">
        <v>1</v>
      </c>
      <c r="M123" s="345">
        <v>1</v>
      </c>
    </row>
    <row r="124" spans="1:13" s="4" customFormat="1" ht="15" customHeight="1" x14ac:dyDescent="0.25">
      <c r="B124" s="963" t="s">
        <v>223</v>
      </c>
      <c r="C124" s="963"/>
      <c r="D124" s="963"/>
      <c r="E124" s="963"/>
      <c r="F124" s="963"/>
      <c r="G124" s="963"/>
      <c r="H124" s="963"/>
      <c r="I124" s="963"/>
      <c r="J124" s="964"/>
      <c r="K124" s="132">
        <v>0</v>
      </c>
      <c r="L124" s="127">
        <v>1</v>
      </c>
      <c r="M124" s="345">
        <v>1</v>
      </c>
    </row>
    <row r="125" spans="1:13" s="4" customFormat="1" ht="15" customHeight="1" x14ac:dyDescent="0.25">
      <c r="B125" s="758" t="s">
        <v>227</v>
      </c>
      <c r="C125" s="758"/>
      <c r="D125" s="758"/>
      <c r="E125" s="758"/>
      <c r="F125" s="758"/>
      <c r="G125" s="758"/>
      <c r="H125" s="758"/>
      <c r="I125" s="758"/>
      <c r="J125" s="759"/>
      <c r="K125" s="132">
        <v>0</v>
      </c>
      <c r="L125" s="127">
        <v>0</v>
      </c>
      <c r="M125" s="345">
        <v>0</v>
      </c>
    </row>
    <row r="126" spans="1:13" s="4" customFormat="1" ht="15" customHeight="1" x14ac:dyDescent="0.25">
      <c r="B126" s="758" t="s">
        <v>224</v>
      </c>
      <c r="C126" s="758"/>
      <c r="D126" s="758"/>
      <c r="E126" s="758"/>
      <c r="F126" s="758"/>
      <c r="G126" s="758"/>
      <c r="H126" s="758"/>
      <c r="I126" s="758"/>
      <c r="J126" s="759"/>
      <c r="K126" s="132">
        <v>0</v>
      </c>
      <c r="L126" s="127">
        <v>250</v>
      </c>
      <c r="M126" s="345">
        <v>250</v>
      </c>
    </row>
    <row r="127" spans="1:13" s="4" customFormat="1" ht="15" customHeight="1" x14ac:dyDescent="0.25">
      <c r="B127" s="963" t="s">
        <v>225</v>
      </c>
      <c r="C127" s="963"/>
      <c r="D127" s="963"/>
      <c r="E127" s="963"/>
      <c r="F127" s="963"/>
      <c r="G127" s="963"/>
      <c r="H127" s="963"/>
      <c r="I127" s="963"/>
      <c r="J127" s="964"/>
      <c r="K127" s="133">
        <v>0</v>
      </c>
      <c r="L127" s="129">
        <v>0.79</v>
      </c>
      <c r="M127" s="346">
        <v>0.31</v>
      </c>
    </row>
    <row r="128" spans="1:13" s="4" customFormat="1" ht="15" customHeight="1" x14ac:dyDescent="0.25">
      <c r="B128" s="963" t="s">
        <v>226</v>
      </c>
      <c r="C128" s="963"/>
      <c r="D128" s="963"/>
      <c r="E128" s="963"/>
      <c r="F128" s="963"/>
      <c r="G128" s="963"/>
      <c r="H128" s="963"/>
      <c r="I128" s="963"/>
      <c r="J128" s="964"/>
      <c r="K128" s="133">
        <v>0</v>
      </c>
      <c r="L128" s="129">
        <v>0.79</v>
      </c>
      <c r="M128" s="346">
        <v>0.31</v>
      </c>
    </row>
    <row r="129" spans="1:13" s="4" customFormat="1" ht="15" x14ac:dyDescent="0.25">
      <c r="B129" s="758" t="s">
        <v>228</v>
      </c>
      <c r="C129" s="758"/>
      <c r="D129" s="758"/>
      <c r="E129" s="758"/>
      <c r="F129" s="758"/>
      <c r="G129" s="758"/>
      <c r="H129" s="758"/>
      <c r="I129" s="758"/>
      <c r="J129" s="759"/>
      <c r="K129" s="133">
        <v>0</v>
      </c>
      <c r="L129" s="129">
        <v>0</v>
      </c>
      <c r="M129" s="346">
        <v>0</v>
      </c>
    </row>
    <row r="130" spans="1:13" s="4" customFormat="1" ht="15" customHeight="1" x14ac:dyDescent="0.25">
      <c r="B130" s="831" t="s">
        <v>229</v>
      </c>
      <c r="C130" s="831"/>
      <c r="D130" s="831"/>
      <c r="E130" s="831"/>
      <c r="F130" s="831"/>
      <c r="G130" s="831"/>
      <c r="H130" s="831"/>
      <c r="I130" s="831"/>
      <c r="J130" s="832"/>
      <c r="K130" s="134">
        <v>0</v>
      </c>
      <c r="L130" s="135">
        <v>198</v>
      </c>
      <c r="M130" s="347">
        <v>77</v>
      </c>
    </row>
    <row r="131" spans="1:13" s="4" customFormat="1" ht="15" customHeight="1" x14ac:dyDescent="0.25">
      <c r="B131" s="768" t="s">
        <v>230</v>
      </c>
      <c r="C131" s="768"/>
      <c r="D131" s="768"/>
      <c r="E131" s="768"/>
      <c r="F131" s="768"/>
      <c r="G131" s="768"/>
      <c r="H131" s="768"/>
      <c r="I131" s="768"/>
      <c r="J131" s="768"/>
      <c r="K131" s="768"/>
      <c r="L131" s="768"/>
      <c r="M131" s="768"/>
    </row>
    <row r="132" spans="1:13" s="4" customFormat="1" ht="15" x14ac:dyDescent="0.25">
      <c r="B132" s="770"/>
      <c r="C132" s="770"/>
      <c r="D132" s="770"/>
      <c r="E132" s="770"/>
      <c r="F132" s="770"/>
      <c r="G132" s="770"/>
      <c r="H132" s="770"/>
      <c r="I132" s="770"/>
      <c r="J132" s="770"/>
      <c r="K132" s="770"/>
      <c r="L132" s="770"/>
      <c r="M132" s="770"/>
    </row>
    <row r="133" spans="1:13" s="4" customFormat="1" ht="15" x14ac:dyDescent="0.25">
      <c r="A133" s="1"/>
      <c r="B133" s="1"/>
      <c r="C133" s="1"/>
      <c r="D133" s="1"/>
      <c r="E133" s="1"/>
      <c r="F133" s="1"/>
      <c r="G133" s="1"/>
      <c r="H133" s="1"/>
      <c r="I133" s="1"/>
      <c r="J133" s="1"/>
      <c r="K133" s="1"/>
      <c r="L133" s="1"/>
      <c r="M133" s="1"/>
    </row>
    <row r="134" spans="1:13" s="4" customFormat="1" ht="15" x14ac:dyDescent="0.25"/>
    <row r="135" spans="1:13" s="4" customFormat="1" ht="12.75" customHeight="1" x14ac:dyDescent="0.25"/>
    <row r="136" spans="1:13" s="4" customFormat="1" ht="15" x14ac:dyDescent="0.25"/>
    <row r="137" spans="1:13" s="154" customFormat="1" ht="24.5" x14ac:dyDescent="0.25">
      <c r="B137" s="342" t="s">
        <v>17</v>
      </c>
    </row>
    <row r="138" spans="1:13" s="4" customFormat="1" ht="15" x14ac:dyDescent="0.25"/>
    <row r="139" spans="1:13" s="4" customFormat="1" ht="15" x14ac:dyDescent="0.25"/>
    <row r="140" spans="1:13" s="4" customFormat="1" ht="15" x14ac:dyDescent="0.25">
      <c r="A140" s="7"/>
      <c r="B140" s="7" t="s">
        <v>37</v>
      </c>
      <c r="C140" s="7"/>
      <c r="D140" s="7"/>
      <c r="E140" s="7"/>
      <c r="F140" s="7"/>
      <c r="G140" s="7"/>
      <c r="H140" s="7"/>
      <c r="I140" s="7"/>
      <c r="J140" s="7"/>
      <c r="K140" s="7"/>
      <c r="L140" s="7"/>
      <c r="M140" s="7"/>
    </row>
    <row r="141" spans="1:13" s="4" customFormat="1" ht="15" x14ac:dyDescent="0.25"/>
    <row r="142" spans="1:13" s="4" customFormat="1" ht="15" customHeight="1" x14ac:dyDescent="0.25">
      <c r="B142" s="1214" t="s">
        <v>614</v>
      </c>
      <c r="C142" s="1214"/>
      <c r="D142" s="1214"/>
      <c r="E142" s="1214"/>
      <c r="F142" s="1214"/>
      <c r="G142" s="1214"/>
      <c r="H142" s="1214"/>
      <c r="I142" s="1214"/>
      <c r="J142" s="1214"/>
      <c r="K142" s="1214"/>
      <c r="L142" s="1215"/>
      <c r="M142" s="1217">
        <v>2023</v>
      </c>
    </row>
    <row r="143" spans="1:13" s="4" customFormat="1" ht="15.5" thickBot="1" x14ac:dyDescent="0.3">
      <c r="B143" s="1216"/>
      <c r="C143" s="1216"/>
      <c r="D143" s="1216"/>
      <c r="E143" s="1216"/>
      <c r="F143" s="1216"/>
      <c r="G143" s="1216"/>
      <c r="H143" s="1216"/>
      <c r="I143" s="1216"/>
      <c r="J143" s="1216"/>
      <c r="K143" s="1216"/>
      <c r="L143" s="1205"/>
      <c r="M143" s="1208"/>
    </row>
    <row r="144" spans="1:13" s="4" customFormat="1" ht="15.75" customHeight="1" thickTop="1" x14ac:dyDescent="0.25">
      <c r="B144" s="1223" t="s">
        <v>266</v>
      </c>
      <c r="C144" s="1223"/>
      <c r="D144" s="1223"/>
      <c r="E144" s="1223"/>
      <c r="F144" s="1223"/>
      <c r="G144" s="1223"/>
      <c r="H144" s="1223"/>
      <c r="I144" s="1223"/>
      <c r="J144" s="1223"/>
      <c r="K144" s="1223"/>
      <c r="L144" s="1223"/>
      <c r="M144" s="1223"/>
    </row>
    <row r="145" spans="1:13" s="4" customFormat="1" ht="15" x14ac:dyDescent="0.25">
      <c r="B145" s="829" t="s">
        <v>254</v>
      </c>
      <c r="C145" s="829"/>
      <c r="D145" s="829"/>
      <c r="E145" s="829"/>
      <c r="F145" s="829"/>
      <c r="G145" s="829"/>
      <c r="H145" s="829"/>
      <c r="I145" s="829"/>
      <c r="J145" s="829"/>
      <c r="K145" s="829"/>
      <c r="L145" s="830"/>
      <c r="M145" s="586">
        <v>3655.97</v>
      </c>
    </row>
    <row r="146" spans="1:13" s="4" customFormat="1" ht="15" x14ac:dyDescent="0.25">
      <c r="B146" s="758" t="s">
        <v>255</v>
      </c>
      <c r="C146" s="758"/>
      <c r="D146" s="758"/>
      <c r="E146" s="758"/>
      <c r="F146" s="758"/>
      <c r="G146" s="758"/>
      <c r="H146" s="758"/>
      <c r="I146" s="758"/>
      <c r="J146" s="758"/>
      <c r="K146" s="758"/>
      <c r="L146" s="759"/>
      <c r="M146" s="583">
        <v>39.97</v>
      </c>
    </row>
    <row r="147" spans="1:13" s="4" customFormat="1" ht="15" x14ac:dyDescent="0.25">
      <c r="B147" s="758" t="s">
        <v>257</v>
      </c>
      <c r="C147" s="758"/>
      <c r="D147" s="758"/>
      <c r="E147" s="758"/>
      <c r="F147" s="758"/>
      <c r="G147" s="758"/>
      <c r="H147" s="758"/>
      <c r="I147" s="758"/>
      <c r="J147" s="758"/>
      <c r="K147" s="758"/>
      <c r="L147" s="759"/>
      <c r="M147" s="583">
        <v>987.07</v>
      </c>
    </row>
    <row r="148" spans="1:13" s="4" customFormat="1" ht="15" x14ac:dyDescent="0.25">
      <c r="B148" s="788" t="s">
        <v>259</v>
      </c>
      <c r="C148" s="788"/>
      <c r="D148" s="788"/>
      <c r="E148" s="788"/>
      <c r="F148" s="788"/>
      <c r="G148" s="788"/>
      <c r="H148" s="788"/>
      <c r="I148" s="788"/>
      <c r="J148" s="788"/>
      <c r="K148" s="788"/>
      <c r="L148" s="789"/>
      <c r="M148" s="584">
        <f>SUM(M145:M147)</f>
        <v>4683.0099999999993</v>
      </c>
    </row>
    <row r="149" spans="1:13" s="4" customFormat="1" ht="15" x14ac:dyDescent="0.25">
      <c r="B149" s="788" t="s">
        <v>260</v>
      </c>
      <c r="C149" s="788"/>
      <c r="D149" s="788"/>
      <c r="E149" s="788"/>
      <c r="F149" s="788"/>
      <c r="G149" s="788"/>
      <c r="H149" s="788"/>
      <c r="I149" s="788"/>
      <c r="J149" s="788"/>
      <c r="K149" s="788"/>
      <c r="L149" s="789"/>
      <c r="M149" s="584">
        <v>0</v>
      </c>
    </row>
    <row r="150" spans="1:13" s="4" customFormat="1" ht="15" x14ac:dyDescent="0.25">
      <c r="B150" s="836" t="s">
        <v>261</v>
      </c>
      <c r="C150" s="836"/>
      <c r="D150" s="836"/>
      <c r="E150" s="836"/>
      <c r="F150" s="836"/>
      <c r="G150" s="836"/>
      <c r="H150" s="836"/>
      <c r="I150" s="836"/>
      <c r="J150" s="836"/>
      <c r="K150" s="836"/>
      <c r="L150" s="837"/>
      <c r="M150" s="585">
        <f>M149+M148</f>
        <v>4683.0099999999993</v>
      </c>
    </row>
    <row r="151" spans="1:13" s="4" customFormat="1" ht="15" x14ac:dyDescent="0.25">
      <c r="B151" s="1213" t="s">
        <v>249</v>
      </c>
      <c r="C151" s="1213"/>
      <c r="D151" s="1213"/>
      <c r="E151" s="1213"/>
      <c r="F151" s="1213"/>
      <c r="G151" s="1213"/>
      <c r="H151" s="1213"/>
      <c r="I151" s="1213"/>
      <c r="J151" s="1213"/>
      <c r="K151" s="1213"/>
      <c r="L151" s="1213"/>
      <c r="M151" s="1213"/>
    </row>
    <row r="152" spans="1:13" s="4" customFormat="1" ht="15" x14ac:dyDescent="0.25">
      <c r="B152" s="829" t="s">
        <v>262</v>
      </c>
      <c r="C152" s="829"/>
      <c r="D152" s="829"/>
      <c r="E152" s="829"/>
      <c r="F152" s="829">
        <v>0</v>
      </c>
      <c r="G152" s="829">
        <v>0</v>
      </c>
      <c r="H152" s="829">
        <v>0</v>
      </c>
      <c r="I152" s="829">
        <v>0</v>
      </c>
      <c r="J152" s="829">
        <v>0</v>
      </c>
      <c r="K152" s="829">
        <v>0</v>
      </c>
      <c r="L152" s="830">
        <v>0</v>
      </c>
      <c r="M152" s="586">
        <v>146220.10999999999</v>
      </c>
    </row>
    <row r="153" spans="1:13" s="4" customFormat="1" ht="15" x14ac:dyDescent="0.25">
      <c r="B153" s="758" t="s">
        <v>264</v>
      </c>
      <c r="C153" s="758"/>
      <c r="D153" s="758"/>
      <c r="E153" s="758"/>
      <c r="F153" s="758"/>
      <c r="G153" s="758"/>
      <c r="H153" s="758"/>
      <c r="I153" s="758"/>
      <c r="J153" s="758"/>
      <c r="K153" s="758"/>
      <c r="L153" s="759"/>
      <c r="M153" s="583">
        <v>6165.86</v>
      </c>
    </row>
    <row r="154" spans="1:13" s="4" customFormat="1" ht="15" x14ac:dyDescent="0.25">
      <c r="B154" s="788" t="s">
        <v>265</v>
      </c>
      <c r="C154" s="788"/>
      <c r="D154" s="788"/>
      <c r="E154" s="788"/>
      <c r="F154" s="788"/>
      <c r="G154" s="788"/>
      <c r="H154" s="788"/>
      <c r="I154" s="788"/>
      <c r="J154" s="788"/>
      <c r="K154" s="788"/>
      <c r="L154" s="789"/>
      <c r="M154" s="593">
        <f>M153+M152</f>
        <v>152385.96999999997</v>
      </c>
    </row>
    <row r="155" spans="1:13" s="4" customFormat="1" ht="15" x14ac:dyDescent="0.25">
      <c r="B155" s="836" t="s">
        <v>267</v>
      </c>
      <c r="C155" s="836"/>
      <c r="D155" s="836"/>
      <c r="E155" s="836"/>
      <c r="F155" s="836"/>
      <c r="G155" s="836"/>
      <c r="H155" s="836"/>
      <c r="I155" s="836"/>
      <c r="J155" s="836"/>
      <c r="K155" s="836"/>
      <c r="L155" s="837"/>
      <c r="M155" s="595">
        <f>M150+M154</f>
        <v>157068.97999999998</v>
      </c>
    </row>
    <row r="156" spans="1:13" s="4" customFormat="1" ht="15" customHeight="1" x14ac:dyDescent="0.25">
      <c r="B156" s="835" t="s">
        <v>1059</v>
      </c>
      <c r="C156" s="835"/>
      <c r="D156" s="835"/>
      <c r="E156" s="835"/>
      <c r="F156" s="835"/>
      <c r="G156" s="835"/>
      <c r="H156" s="835"/>
      <c r="I156" s="835"/>
      <c r="J156" s="835"/>
      <c r="K156" s="835"/>
      <c r="L156" s="835"/>
      <c r="M156" s="835"/>
    </row>
    <row r="157" spans="1:13" s="4" customFormat="1" ht="15" x14ac:dyDescent="0.25"/>
    <row r="158" spans="1:13" s="4" customFormat="1" ht="15" x14ac:dyDescent="0.25"/>
    <row r="159" spans="1:13" s="4" customFormat="1" ht="15" x14ac:dyDescent="0.25">
      <c r="A159" s="7"/>
      <c r="B159" s="7" t="s">
        <v>38</v>
      </c>
      <c r="C159" s="7"/>
      <c r="D159" s="7"/>
      <c r="E159" s="7"/>
      <c r="F159" s="7"/>
      <c r="G159" s="7"/>
      <c r="H159" s="7"/>
      <c r="I159" s="7"/>
      <c r="J159" s="7"/>
      <c r="K159" s="7"/>
      <c r="L159" s="7"/>
      <c r="M159" s="7"/>
    </row>
    <row r="160" spans="1:13" s="4" customFormat="1" ht="15" x14ac:dyDescent="0.25"/>
    <row r="161" spans="1:13" s="4" customFormat="1" ht="15" x14ac:dyDescent="0.25">
      <c r="B161" s="1214" t="s">
        <v>1060</v>
      </c>
      <c r="C161" s="1214"/>
      <c r="D161" s="1215"/>
      <c r="E161" s="1217">
        <v>2023</v>
      </c>
      <c r="H161" s="1"/>
      <c r="K161" s="1"/>
      <c r="L161" s="1"/>
      <c r="M161" s="1"/>
    </row>
    <row r="162" spans="1:13" s="4" customFormat="1" ht="15" hidden="1" x14ac:dyDescent="0.25">
      <c r="B162" s="1214"/>
      <c r="C162" s="1214"/>
      <c r="D162" s="1215"/>
      <c r="E162" s="1217"/>
      <c r="H162" s="1"/>
      <c r="K162" s="1"/>
      <c r="L162" s="1"/>
      <c r="M162" s="1"/>
    </row>
    <row r="163" spans="1:13" s="4" customFormat="1" ht="15.5" thickBot="1" x14ac:dyDescent="0.3">
      <c r="B163" s="1216"/>
      <c r="C163" s="1216"/>
      <c r="D163" s="1205"/>
      <c r="E163" s="1208"/>
      <c r="H163" s="1"/>
      <c r="K163" s="1"/>
      <c r="L163" s="1"/>
      <c r="M163" s="1"/>
    </row>
    <row r="164" spans="1:13" s="4" customFormat="1" ht="15.5" thickTop="1" x14ac:dyDescent="0.25">
      <c r="B164" s="850" t="s">
        <v>612</v>
      </c>
      <c r="C164" s="850"/>
      <c r="D164" s="851"/>
      <c r="E164" s="599">
        <v>1770.04</v>
      </c>
      <c r="H164" s="1"/>
      <c r="K164" s="1"/>
      <c r="L164" s="1"/>
      <c r="M164" s="1"/>
    </row>
    <row r="165" spans="1:13" s="4" customFormat="1" ht="15" x14ac:dyDescent="0.25"/>
    <row r="166" spans="1:13" s="4" customFormat="1" ht="15" x14ac:dyDescent="0.25"/>
    <row r="167" spans="1:13" s="4" customFormat="1" ht="15" x14ac:dyDescent="0.25">
      <c r="A167" s="7"/>
      <c r="B167" s="7" t="s">
        <v>40</v>
      </c>
      <c r="C167" s="7"/>
      <c r="D167" s="7"/>
      <c r="E167" s="7"/>
      <c r="F167" s="7"/>
      <c r="G167" s="7"/>
      <c r="H167" s="7"/>
      <c r="I167" s="7"/>
      <c r="J167" s="7"/>
      <c r="K167" s="7"/>
      <c r="L167" s="7"/>
      <c r="M167" s="7"/>
    </row>
    <row r="168" spans="1:13" s="4" customFormat="1" ht="15" x14ac:dyDescent="0.25">
      <c r="A168" s="7"/>
      <c r="B168" s="7" t="s">
        <v>41</v>
      </c>
      <c r="C168" s="7"/>
      <c r="D168" s="7"/>
      <c r="E168" s="7"/>
      <c r="F168" s="7"/>
      <c r="G168" s="7"/>
      <c r="H168" s="7"/>
      <c r="I168" s="7"/>
      <c r="J168" s="7"/>
      <c r="K168" s="7"/>
      <c r="L168" s="7"/>
      <c r="M168" s="7"/>
    </row>
    <row r="169" spans="1:13" s="4" customFormat="1" ht="15" x14ac:dyDescent="0.25">
      <c r="A169" s="7"/>
      <c r="B169" s="7" t="s">
        <v>42</v>
      </c>
      <c r="C169" s="7"/>
      <c r="D169" s="7"/>
      <c r="E169" s="7"/>
      <c r="F169" s="7"/>
      <c r="G169" s="7"/>
      <c r="H169" s="7"/>
      <c r="I169" s="7"/>
      <c r="J169" s="7"/>
      <c r="K169" s="7"/>
      <c r="L169" s="7"/>
      <c r="M169" s="7"/>
    </row>
    <row r="170" spans="1:13" s="4" customFormat="1" ht="15" x14ac:dyDescent="0.25"/>
    <row r="171" spans="1:13" s="4" customFormat="1" ht="15.75" customHeight="1" x14ac:dyDescent="0.25">
      <c r="B171" s="1214" t="s">
        <v>615</v>
      </c>
      <c r="C171" s="1214"/>
      <c r="D171" s="1215"/>
      <c r="E171" s="1217">
        <v>2023</v>
      </c>
    </row>
    <row r="172" spans="1:13" s="4" customFormat="1" ht="15.75" customHeight="1" thickBot="1" x14ac:dyDescent="0.3">
      <c r="B172" s="1216"/>
      <c r="C172" s="1216"/>
      <c r="D172" s="1205"/>
      <c r="E172" s="1208"/>
    </row>
    <row r="173" spans="1:13" s="4" customFormat="1" ht="15.5" thickTop="1" x14ac:dyDescent="0.25">
      <c r="B173" s="746" t="s">
        <v>268</v>
      </c>
      <c r="C173" s="746"/>
      <c r="D173" s="747"/>
      <c r="E173" s="28">
        <v>334.15</v>
      </c>
    </row>
    <row r="174" spans="1:13" s="4" customFormat="1" ht="15" x14ac:dyDescent="0.25">
      <c r="B174" s="758" t="s">
        <v>269</v>
      </c>
      <c r="C174" s="758"/>
      <c r="D174" s="759"/>
      <c r="E174" s="189">
        <v>1472.12</v>
      </c>
    </row>
    <row r="175" spans="1:13" s="4" customFormat="1" ht="15" x14ac:dyDescent="0.25">
      <c r="B175" s="831" t="s">
        <v>270</v>
      </c>
      <c r="C175" s="831"/>
      <c r="D175" s="832"/>
      <c r="E175" s="30">
        <v>1239.21</v>
      </c>
    </row>
    <row r="176" spans="1:13" s="4" customFormat="1" ht="15" x14ac:dyDescent="0.25">
      <c r="B176" s="1"/>
      <c r="C176" s="1"/>
      <c r="D176" s="1"/>
      <c r="E176" s="1"/>
    </row>
    <row r="177" spans="1:13" s="4" customFormat="1" ht="15" customHeight="1" x14ac:dyDescent="0.25">
      <c r="B177" s="1214" t="s">
        <v>616</v>
      </c>
      <c r="C177" s="1214"/>
      <c r="D177" s="1215"/>
      <c r="E177" s="1217">
        <v>2023</v>
      </c>
    </row>
    <row r="178" spans="1:13" s="4" customFormat="1" ht="15.5" thickBot="1" x14ac:dyDescent="0.3">
      <c r="B178" s="1216"/>
      <c r="C178" s="1216"/>
      <c r="D178" s="1205"/>
      <c r="E178" s="1208"/>
    </row>
    <row r="179" spans="1:13" s="4" customFormat="1" ht="15.5" thickTop="1" x14ac:dyDescent="0.25">
      <c r="B179" s="746" t="s">
        <v>268</v>
      </c>
      <c r="C179" s="746"/>
      <c r="D179" s="747"/>
      <c r="E179" s="28">
        <v>38.92</v>
      </c>
    </row>
    <row r="180" spans="1:13" s="4" customFormat="1" ht="15" x14ac:dyDescent="0.25">
      <c r="B180" s="831" t="s">
        <v>270</v>
      </c>
      <c r="C180" s="831"/>
      <c r="D180" s="832"/>
      <c r="E180" s="30">
        <v>12.77</v>
      </c>
    </row>
    <row r="181" spans="1:13" s="4" customFormat="1" ht="15" x14ac:dyDescent="0.25">
      <c r="B181" s="24"/>
      <c r="C181" s="24"/>
      <c r="D181" s="24"/>
      <c r="E181" s="24"/>
      <c r="F181" s="24"/>
      <c r="G181" s="24"/>
      <c r="H181" s="24"/>
      <c r="I181" s="24"/>
      <c r="J181" s="24"/>
      <c r="K181" s="24"/>
      <c r="L181" s="24"/>
      <c r="M181" s="24"/>
    </row>
    <row r="182" spans="1:13" s="4" customFormat="1" ht="15" x14ac:dyDescent="0.25"/>
    <row r="183" spans="1:13" s="4" customFormat="1" ht="15" x14ac:dyDescent="0.25"/>
    <row r="184" spans="1:13" s="4" customFormat="1" ht="15" x14ac:dyDescent="0.25"/>
    <row r="185" spans="1:13" s="154" customFormat="1" ht="24.5" x14ac:dyDescent="0.25">
      <c r="B185" s="348" t="s">
        <v>56</v>
      </c>
    </row>
    <row r="186" spans="1:13" s="4" customFormat="1" ht="15" x14ac:dyDescent="0.25"/>
    <row r="187" spans="1:13" s="4" customFormat="1" ht="15" x14ac:dyDescent="0.25"/>
    <row r="188" spans="1:13" s="4" customFormat="1" ht="15" x14ac:dyDescent="0.25">
      <c r="A188" s="7"/>
      <c r="B188" s="7" t="s">
        <v>61</v>
      </c>
      <c r="C188" s="7"/>
      <c r="D188" s="7"/>
      <c r="E188" s="7"/>
      <c r="F188" s="7"/>
      <c r="G188" s="7"/>
      <c r="H188" s="7"/>
      <c r="I188" s="7"/>
      <c r="J188" s="7"/>
      <c r="K188" s="7"/>
      <c r="L188" s="7"/>
      <c r="M188" s="7"/>
    </row>
    <row r="189" spans="1:13" s="4" customFormat="1" ht="15" x14ac:dyDescent="0.25"/>
    <row r="190" spans="1:13" s="4" customFormat="1" ht="15" customHeight="1" x14ac:dyDescent="0.25">
      <c r="B190" s="1214" t="s">
        <v>824</v>
      </c>
      <c r="C190" s="1214"/>
      <c r="D190" s="1214"/>
      <c r="E190" s="1217">
        <v>2023</v>
      </c>
    </row>
    <row r="191" spans="1:13" s="4" customFormat="1" ht="15.5" thickBot="1" x14ac:dyDescent="0.3">
      <c r="B191" s="1216"/>
      <c r="C191" s="1216"/>
      <c r="D191" s="1216"/>
      <c r="E191" s="1208"/>
    </row>
    <row r="192" spans="1:13" s="4" customFormat="1" ht="15.5" thickTop="1" x14ac:dyDescent="0.25">
      <c r="B192" s="1211" t="s">
        <v>328</v>
      </c>
      <c r="C192" s="1211"/>
      <c r="D192" s="1211"/>
      <c r="E192" s="1211"/>
    </row>
    <row r="193" spans="1:13" s="4" customFormat="1" ht="15" x14ac:dyDescent="0.25">
      <c r="B193" s="830" t="s">
        <v>459</v>
      </c>
      <c r="C193" s="999"/>
      <c r="D193" s="999"/>
      <c r="E193" s="64">
        <v>8.2100000000000009</v>
      </c>
    </row>
    <row r="194" spans="1:13" s="4" customFormat="1" ht="15" x14ac:dyDescent="0.25">
      <c r="B194" s="759" t="s">
        <v>1030</v>
      </c>
      <c r="C194" s="978"/>
      <c r="D194" s="978"/>
      <c r="E194" s="68">
        <v>2.04</v>
      </c>
    </row>
    <row r="195" spans="1:13" s="4" customFormat="1" ht="15" x14ac:dyDescent="0.25">
      <c r="B195" s="765" t="s">
        <v>156</v>
      </c>
      <c r="C195" s="980"/>
      <c r="D195" s="980"/>
      <c r="E195" s="330">
        <v>10.25</v>
      </c>
    </row>
    <row r="196" spans="1:13" s="4" customFormat="1" ht="15" customHeight="1" x14ac:dyDescent="0.25">
      <c r="B196" s="1212" t="s">
        <v>333</v>
      </c>
      <c r="C196" s="1212"/>
      <c r="D196" s="1212"/>
      <c r="E196" s="1212"/>
    </row>
    <row r="197" spans="1:13" s="4" customFormat="1" ht="15" x14ac:dyDescent="0.25">
      <c r="B197" s="830" t="s">
        <v>335</v>
      </c>
      <c r="C197" s="999"/>
      <c r="D197" s="999"/>
      <c r="E197" s="64">
        <v>4.99</v>
      </c>
    </row>
    <row r="198" spans="1:13" s="4" customFormat="1" ht="15" x14ac:dyDescent="0.25">
      <c r="B198" s="759" t="s">
        <v>336</v>
      </c>
      <c r="C198" s="978"/>
      <c r="D198" s="978"/>
      <c r="E198" s="68">
        <v>0.71</v>
      </c>
    </row>
    <row r="199" spans="1:13" s="4" customFormat="1" ht="15" x14ac:dyDescent="0.25">
      <c r="B199" s="759" t="s">
        <v>1030</v>
      </c>
      <c r="C199" s="978"/>
      <c r="D199" s="978"/>
      <c r="E199" s="68">
        <v>14.46</v>
      </c>
    </row>
    <row r="200" spans="1:13" s="4" customFormat="1" ht="15" x14ac:dyDescent="0.25">
      <c r="B200" s="765" t="s">
        <v>156</v>
      </c>
      <c r="C200" s="980"/>
      <c r="D200" s="980"/>
      <c r="E200" s="330">
        <v>20.16</v>
      </c>
    </row>
    <row r="201" spans="1:13" s="4" customFormat="1" ht="15" customHeight="1" x14ac:dyDescent="0.25">
      <c r="B201" s="768" t="s">
        <v>1036</v>
      </c>
      <c r="C201" s="768"/>
      <c r="D201" s="768"/>
      <c r="E201" s="768"/>
    </row>
    <row r="202" spans="1:13" s="4" customFormat="1" ht="15" customHeight="1" x14ac:dyDescent="0.25">
      <c r="B202" s="769"/>
      <c r="C202" s="769"/>
      <c r="D202" s="769"/>
      <c r="E202" s="769"/>
    </row>
    <row r="203" spans="1:13" s="4" customFormat="1" ht="15" customHeight="1" x14ac:dyDescent="0.25">
      <c r="B203" s="769"/>
      <c r="C203" s="769"/>
      <c r="D203" s="769"/>
      <c r="E203" s="769"/>
    </row>
    <row r="204" spans="1:13" s="4" customFormat="1" ht="15" x14ac:dyDescent="0.25">
      <c r="B204" s="770"/>
      <c r="C204" s="770"/>
      <c r="D204" s="770"/>
      <c r="E204" s="770"/>
    </row>
    <row r="205" spans="1:13" s="4" customFormat="1" ht="15" x14ac:dyDescent="0.25">
      <c r="B205" s="2"/>
      <c r="C205" s="2"/>
      <c r="D205" s="2"/>
      <c r="E205" s="2"/>
      <c r="F205" s="179"/>
      <c r="G205" s="179"/>
      <c r="H205" s="179"/>
    </row>
    <row r="206" spans="1:13" s="4" customFormat="1" ht="15" x14ac:dyDescent="0.25"/>
    <row r="207" spans="1:13" s="4" customFormat="1" ht="15" x14ac:dyDescent="0.25">
      <c r="A207" s="7"/>
      <c r="B207" s="7" t="s">
        <v>62</v>
      </c>
      <c r="C207" s="7"/>
      <c r="D207" s="7"/>
      <c r="E207" s="7"/>
      <c r="F207" s="7"/>
      <c r="G207" s="7"/>
      <c r="H207" s="7"/>
      <c r="I207" s="7"/>
      <c r="J207" s="7"/>
      <c r="K207" s="7"/>
      <c r="L207" s="7"/>
      <c r="M207" s="7"/>
    </row>
    <row r="208" spans="1:13" s="4" customFormat="1" ht="15" x14ac:dyDescent="0.25"/>
    <row r="209" spans="1:13" s="4" customFormat="1" ht="15" customHeight="1" x14ac:dyDescent="0.25">
      <c r="B209" s="1214" t="s">
        <v>823</v>
      </c>
      <c r="C209" s="1214"/>
      <c r="D209" s="1215"/>
      <c r="E209" s="1217">
        <v>2023</v>
      </c>
    </row>
    <row r="210" spans="1:13" s="4" customFormat="1" ht="15" customHeight="1" x14ac:dyDescent="0.25">
      <c r="B210" s="1214"/>
      <c r="C210" s="1214"/>
      <c r="D210" s="1215"/>
      <c r="E210" s="1217"/>
    </row>
    <row r="211" spans="1:13" s="4" customFormat="1" ht="15.5" thickBot="1" x14ac:dyDescent="0.3">
      <c r="B211" s="1216"/>
      <c r="C211" s="1216"/>
      <c r="D211" s="1205"/>
      <c r="E211" s="1208"/>
    </row>
    <row r="212" spans="1:13" s="4" customFormat="1" ht="15.5" thickTop="1" x14ac:dyDescent="0.25">
      <c r="B212" s="1211" t="s">
        <v>328</v>
      </c>
      <c r="C212" s="1211"/>
      <c r="D212" s="1211"/>
      <c r="E212" s="1211"/>
    </row>
    <row r="213" spans="1:13" s="4" customFormat="1" ht="15" x14ac:dyDescent="0.25">
      <c r="B213" s="830" t="s">
        <v>339</v>
      </c>
      <c r="C213" s="999"/>
      <c r="D213" s="999"/>
      <c r="E213" s="64">
        <v>1.8</v>
      </c>
    </row>
    <row r="214" spans="1:13" s="4" customFormat="1" ht="15" x14ac:dyDescent="0.25">
      <c r="B214" s="765" t="s">
        <v>156</v>
      </c>
      <c r="C214" s="980"/>
      <c r="D214" s="980"/>
      <c r="E214" s="330">
        <v>1.8</v>
      </c>
    </row>
    <row r="215" spans="1:13" s="4" customFormat="1" ht="15" customHeight="1" x14ac:dyDescent="0.25">
      <c r="B215" s="1212" t="s">
        <v>333</v>
      </c>
      <c r="C215" s="1212"/>
      <c r="D215" s="1212"/>
      <c r="E215" s="1212"/>
    </row>
    <row r="216" spans="1:13" s="4" customFormat="1" ht="15" x14ac:dyDescent="0.25">
      <c r="B216" s="830" t="s">
        <v>339</v>
      </c>
      <c r="C216" s="999"/>
      <c r="D216" s="999"/>
      <c r="E216" s="68">
        <v>5.7</v>
      </c>
    </row>
    <row r="217" spans="1:13" s="4" customFormat="1" ht="15" x14ac:dyDescent="0.25">
      <c r="B217" s="765" t="s">
        <v>156</v>
      </c>
      <c r="C217" s="980"/>
      <c r="D217" s="980"/>
      <c r="E217" s="330">
        <v>5.7</v>
      </c>
    </row>
    <row r="218" spans="1:13" s="4" customFormat="1" ht="15" x14ac:dyDescent="0.25">
      <c r="B218" s="768" t="s">
        <v>822</v>
      </c>
      <c r="C218" s="768"/>
      <c r="D218" s="768"/>
      <c r="E218" s="768"/>
      <c r="F218" s="178"/>
    </row>
    <row r="219" spans="1:13" s="4" customFormat="1" ht="15" x14ac:dyDescent="0.25">
      <c r="B219" s="769"/>
      <c r="C219" s="769"/>
      <c r="D219" s="769"/>
      <c r="E219" s="769"/>
      <c r="F219" s="178"/>
    </row>
    <row r="220" spans="1:13" s="4" customFormat="1" ht="15" x14ac:dyDescent="0.25">
      <c r="B220" s="770"/>
      <c r="C220" s="770"/>
      <c r="D220" s="770"/>
      <c r="E220" s="770"/>
    </row>
    <row r="221" spans="1:13" s="4" customFormat="1" ht="15" x14ac:dyDescent="0.25"/>
    <row r="222" spans="1:13" s="4" customFormat="1" ht="15" x14ac:dyDescent="0.25"/>
    <row r="223" spans="1:13" s="4" customFormat="1" ht="15" x14ac:dyDescent="0.25">
      <c r="A223" s="7"/>
      <c r="B223" s="7" t="s">
        <v>63</v>
      </c>
      <c r="C223" s="7"/>
      <c r="D223" s="7"/>
      <c r="E223" s="7"/>
      <c r="F223" s="7"/>
      <c r="G223" s="7"/>
      <c r="H223" s="7"/>
      <c r="I223" s="7"/>
      <c r="J223" s="7"/>
      <c r="K223" s="7"/>
      <c r="L223" s="7"/>
      <c r="M223" s="7"/>
    </row>
    <row r="224" spans="1:13" s="4" customFormat="1" ht="15" x14ac:dyDescent="0.25"/>
    <row r="225" spans="2:5" s="4" customFormat="1" ht="15" customHeight="1" x14ac:dyDescent="0.25">
      <c r="B225" s="1214" t="s">
        <v>826</v>
      </c>
      <c r="C225" s="1214"/>
      <c r="D225" s="1214"/>
      <c r="E225" s="1217">
        <v>2023</v>
      </c>
    </row>
    <row r="226" spans="2:5" s="4" customFormat="1" ht="15" customHeight="1" x14ac:dyDescent="0.25">
      <c r="B226" s="1214"/>
      <c r="C226" s="1214"/>
      <c r="D226" s="1214"/>
      <c r="E226" s="1217"/>
    </row>
    <row r="227" spans="2:5" s="4" customFormat="1" ht="15.5" thickBot="1" x14ac:dyDescent="0.3">
      <c r="B227" s="1216"/>
      <c r="C227" s="1216"/>
      <c r="D227" s="1216"/>
      <c r="E227" s="1208"/>
    </row>
    <row r="228" spans="2:5" s="4" customFormat="1" ht="15.5" thickTop="1" x14ac:dyDescent="0.25">
      <c r="B228" s="1211" t="s">
        <v>328</v>
      </c>
      <c r="C228" s="1211"/>
      <c r="D228" s="1211"/>
      <c r="E228" s="1211"/>
    </row>
    <row r="229" spans="2:5" s="4" customFormat="1" ht="15" x14ac:dyDescent="0.25">
      <c r="B229" s="830" t="s">
        <v>345</v>
      </c>
      <c r="C229" s="999"/>
      <c r="D229" s="999"/>
      <c r="E229" s="64">
        <v>6.5</v>
      </c>
    </row>
    <row r="230" spans="2:5" s="4" customFormat="1" ht="15" x14ac:dyDescent="0.25">
      <c r="B230" s="759" t="s">
        <v>347</v>
      </c>
      <c r="C230" s="978"/>
      <c r="D230" s="978"/>
      <c r="E230" s="68">
        <v>2</v>
      </c>
    </row>
    <row r="231" spans="2:5" s="4" customFormat="1" ht="15" x14ac:dyDescent="0.25">
      <c r="B231" s="765" t="s">
        <v>156</v>
      </c>
      <c r="C231" s="980"/>
      <c r="D231" s="980"/>
      <c r="E231" s="330">
        <v>8.5</v>
      </c>
    </row>
    <row r="232" spans="2:5" s="4" customFormat="1" ht="15" customHeight="1" x14ac:dyDescent="0.25">
      <c r="B232" s="1212" t="s">
        <v>333</v>
      </c>
      <c r="C232" s="1212"/>
      <c r="D232" s="1212"/>
      <c r="E232" s="1212"/>
    </row>
    <row r="233" spans="2:5" s="4" customFormat="1" ht="15" x14ac:dyDescent="0.25">
      <c r="B233" s="830" t="s">
        <v>348</v>
      </c>
      <c r="C233" s="999"/>
      <c r="D233" s="999"/>
      <c r="E233" s="64">
        <v>2.46</v>
      </c>
    </row>
    <row r="234" spans="2:5" s="4" customFormat="1" ht="15" x14ac:dyDescent="0.25">
      <c r="B234" s="759" t="s">
        <v>347</v>
      </c>
      <c r="C234" s="978"/>
      <c r="D234" s="978"/>
      <c r="E234" s="68">
        <v>12</v>
      </c>
    </row>
    <row r="235" spans="2:5" s="4" customFormat="1" ht="15" x14ac:dyDescent="0.25">
      <c r="B235" s="765" t="s">
        <v>156</v>
      </c>
      <c r="C235" s="980"/>
      <c r="D235" s="980"/>
      <c r="E235" s="330">
        <v>14.46</v>
      </c>
    </row>
    <row r="236" spans="2:5" s="4" customFormat="1" ht="15" x14ac:dyDescent="0.25">
      <c r="B236" s="768" t="s">
        <v>825</v>
      </c>
      <c r="C236" s="768"/>
      <c r="D236" s="768"/>
      <c r="E236" s="768"/>
    </row>
    <row r="237" spans="2:5" s="4" customFormat="1" ht="15" x14ac:dyDescent="0.25">
      <c r="B237" s="769"/>
      <c r="C237" s="769"/>
      <c r="D237" s="769"/>
      <c r="E237" s="769"/>
    </row>
    <row r="238" spans="2:5" s="4" customFormat="1" ht="15" x14ac:dyDescent="0.25">
      <c r="B238" s="770"/>
      <c r="C238" s="770"/>
      <c r="D238" s="770"/>
      <c r="E238" s="770"/>
    </row>
    <row r="239" spans="2:5" s="4" customFormat="1" ht="15" x14ac:dyDescent="0.25"/>
    <row r="240" spans="2:5" s="4" customFormat="1" ht="15" x14ac:dyDescent="0.25"/>
    <row r="241" spans="1:13" s="4" customFormat="1" ht="15" x14ac:dyDescent="0.25"/>
    <row r="242" spans="1:13" s="4" customFormat="1" ht="15" x14ac:dyDescent="0.25"/>
    <row r="243" spans="1:13" s="154" customFormat="1" ht="24.5" x14ac:dyDescent="0.25">
      <c r="B243" s="348" t="s">
        <v>81</v>
      </c>
    </row>
    <row r="244" spans="1:13" s="4" customFormat="1" ht="15" x14ac:dyDescent="0.25"/>
    <row r="245" spans="1:13" s="4" customFormat="1" ht="15" x14ac:dyDescent="0.25"/>
    <row r="246" spans="1:13" s="4" customFormat="1" ht="15" customHeight="1" x14ac:dyDescent="0.25">
      <c r="A246" s="7"/>
      <c r="B246" s="834" t="s">
        <v>82</v>
      </c>
      <c r="C246" s="834"/>
      <c r="D246" s="834"/>
      <c r="E246" s="834"/>
      <c r="F246" s="834"/>
      <c r="G246" s="834"/>
      <c r="H246" s="834"/>
      <c r="I246" s="834"/>
      <c r="J246" s="834"/>
      <c r="K246" s="834"/>
      <c r="L246" s="834"/>
      <c r="M246" s="834"/>
    </row>
    <row r="247" spans="1:13" s="4" customFormat="1" ht="15" x14ac:dyDescent="0.25">
      <c r="A247" s="7"/>
      <c r="B247" s="834"/>
      <c r="C247" s="834"/>
      <c r="D247" s="834"/>
      <c r="E247" s="834"/>
      <c r="F247" s="834"/>
      <c r="G247" s="834"/>
      <c r="H247" s="834"/>
      <c r="I247" s="834"/>
      <c r="J247" s="834"/>
      <c r="K247" s="834"/>
      <c r="L247" s="834"/>
      <c r="M247" s="834"/>
    </row>
    <row r="248" spans="1:13" s="4" customFormat="1" ht="15" x14ac:dyDescent="0.25"/>
    <row r="249" spans="1:13" s="4" customFormat="1" ht="15" customHeight="1" thickBot="1" x14ac:dyDescent="0.3">
      <c r="B249" s="1205" t="s">
        <v>617</v>
      </c>
      <c r="C249" s="1206"/>
      <c r="D249" s="1206"/>
      <c r="E249" s="1207" t="s">
        <v>489</v>
      </c>
      <c r="F249" s="1207"/>
      <c r="G249" s="1207"/>
      <c r="H249" s="1207"/>
      <c r="I249" s="1207"/>
      <c r="J249" s="1207"/>
      <c r="K249" s="1208"/>
      <c r="L249" s="490"/>
      <c r="M249" s="490"/>
    </row>
    <row r="250" spans="1:13" s="4" customFormat="1" ht="15.5" thickTop="1" x14ac:dyDescent="0.25">
      <c r="B250" s="1218" t="s">
        <v>620</v>
      </c>
      <c r="C250" s="1218"/>
      <c r="D250" s="1219"/>
      <c r="E250" s="1199" t="s">
        <v>1026</v>
      </c>
      <c r="F250" s="1200"/>
      <c r="G250" s="1200"/>
      <c r="H250" s="1200"/>
      <c r="I250" s="1200"/>
      <c r="J250" s="1200"/>
      <c r="K250" s="1200"/>
      <c r="L250" s="386"/>
      <c r="M250" s="386"/>
    </row>
    <row r="251" spans="1:13" s="4" customFormat="1" ht="15" x14ac:dyDescent="0.25">
      <c r="B251" s="737"/>
      <c r="C251" s="737"/>
      <c r="D251" s="1220"/>
      <c r="E251" s="1107"/>
      <c r="F251" s="735"/>
      <c r="G251" s="735"/>
      <c r="H251" s="735"/>
      <c r="I251" s="735"/>
      <c r="J251" s="735"/>
      <c r="K251" s="735"/>
      <c r="L251" s="386"/>
      <c r="M251" s="386"/>
    </row>
    <row r="252" spans="1:13" s="4" customFormat="1" ht="15" customHeight="1" x14ac:dyDescent="0.25">
      <c r="B252" s="1049" t="s">
        <v>619</v>
      </c>
      <c r="C252" s="1050"/>
      <c r="D252" s="1050"/>
      <c r="E252" s="1050"/>
      <c r="F252" s="1050"/>
      <c r="G252" s="1050"/>
      <c r="H252" s="1050"/>
      <c r="I252" s="1050"/>
      <c r="J252" s="1050"/>
      <c r="K252" s="1051"/>
      <c r="L252" s="24"/>
      <c r="M252" s="24"/>
    </row>
    <row r="253" spans="1:13" s="4" customFormat="1" ht="15" x14ac:dyDescent="0.25">
      <c r="B253" s="1049"/>
      <c r="C253" s="1050"/>
      <c r="D253" s="1050"/>
      <c r="E253" s="1050"/>
      <c r="F253" s="1050"/>
      <c r="G253" s="1050"/>
      <c r="H253" s="1050"/>
      <c r="I253" s="1050"/>
      <c r="J253" s="1050"/>
      <c r="K253" s="1051"/>
      <c r="L253" s="24"/>
      <c r="M253" s="24"/>
    </row>
    <row r="254" spans="1:13" s="4" customFormat="1" ht="15" x14ac:dyDescent="0.25"/>
    <row r="255" spans="1:13" s="4" customFormat="1" ht="15" x14ac:dyDescent="0.25"/>
    <row r="256" spans="1:13" s="4" customFormat="1" ht="15" x14ac:dyDescent="0.25">
      <c r="A256" s="7"/>
      <c r="B256" s="7" t="s">
        <v>83</v>
      </c>
      <c r="C256" s="7"/>
      <c r="D256" s="7"/>
      <c r="E256" s="7"/>
      <c r="F256" s="7"/>
      <c r="G256" s="7"/>
      <c r="H256" s="7"/>
      <c r="I256" s="7"/>
      <c r="J256" s="7"/>
      <c r="K256" s="7"/>
      <c r="L256" s="7"/>
      <c r="M256" s="7"/>
    </row>
    <row r="257" spans="2:13" s="4" customFormat="1" ht="15" x14ac:dyDescent="0.25"/>
    <row r="258" spans="2:13" s="4" customFormat="1" ht="15.75" customHeight="1" thickBot="1" x14ac:dyDescent="0.3">
      <c r="B258" s="1214" t="s">
        <v>717</v>
      </c>
      <c r="C258" s="1214"/>
      <c r="D258" s="1214"/>
      <c r="E258" s="1214"/>
      <c r="F258" s="1214"/>
      <c r="G258" s="1214"/>
      <c r="H258" s="1214"/>
      <c r="I258" s="1209" t="s">
        <v>367</v>
      </c>
      <c r="J258" s="1209"/>
      <c r="K258" s="1209" t="s">
        <v>368</v>
      </c>
      <c r="L258" s="1209"/>
      <c r="M258" s="1210"/>
    </row>
    <row r="259" spans="2:13" s="4" customFormat="1" ht="15" customHeight="1" thickTop="1" x14ac:dyDescent="0.25">
      <c r="B259" s="747" t="s">
        <v>363</v>
      </c>
      <c r="C259" s="924"/>
      <c r="D259" s="924"/>
      <c r="E259" s="924"/>
      <c r="F259" s="924"/>
      <c r="G259" s="924"/>
      <c r="H259" s="924"/>
      <c r="I259" s="971">
        <v>424.58</v>
      </c>
      <c r="J259" s="971"/>
      <c r="K259" s="990" t="s">
        <v>621</v>
      </c>
      <c r="L259" s="990"/>
      <c r="M259" s="973"/>
    </row>
    <row r="260" spans="2:13" s="4" customFormat="1" ht="15" x14ac:dyDescent="0.25">
      <c r="B260" s="759" t="s">
        <v>364</v>
      </c>
      <c r="C260" s="978"/>
      <c r="D260" s="978"/>
      <c r="E260" s="978"/>
      <c r="F260" s="978"/>
      <c r="G260" s="978"/>
      <c r="H260" s="978"/>
      <c r="I260" s="979">
        <v>0</v>
      </c>
      <c r="J260" s="979"/>
      <c r="K260" s="991"/>
      <c r="L260" s="991"/>
      <c r="M260" s="975"/>
    </row>
    <row r="261" spans="2:13" s="4" customFormat="1" ht="15" x14ac:dyDescent="0.25">
      <c r="B261" s="759" t="s">
        <v>365</v>
      </c>
      <c r="C261" s="978"/>
      <c r="D261" s="978"/>
      <c r="E261" s="978"/>
      <c r="F261" s="978"/>
      <c r="G261" s="978"/>
      <c r="H261" s="978"/>
      <c r="I261" s="979">
        <v>3115.5</v>
      </c>
      <c r="J261" s="979"/>
      <c r="K261" s="991"/>
      <c r="L261" s="991"/>
      <c r="M261" s="975"/>
    </row>
    <row r="262" spans="2:13" s="4" customFormat="1" ht="15" x14ac:dyDescent="0.25">
      <c r="B262" s="759" t="s">
        <v>366</v>
      </c>
      <c r="C262" s="978"/>
      <c r="D262" s="978"/>
      <c r="E262" s="978"/>
      <c r="F262" s="978"/>
      <c r="G262" s="978"/>
      <c r="H262" s="978"/>
      <c r="I262" s="979">
        <v>0</v>
      </c>
      <c r="J262" s="979"/>
      <c r="K262" s="991"/>
      <c r="L262" s="991"/>
      <c r="M262" s="975"/>
    </row>
    <row r="263" spans="2:13" s="4" customFormat="1" ht="15" x14ac:dyDescent="0.25">
      <c r="B263" s="765" t="s">
        <v>156</v>
      </c>
      <c r="C263" s="980">
        <v>1173.53</v>
      </c>
      <c r="D263" s="980"/>
      <c r="E263" s="980"/>
      <c r="F263" s="980"/>
      <c r="G263" s="980"/>
      <c r="H263" s="980"/>
      <c r="I263" s="981">
        <v>3540.03</v>
      </c>
      <c r="J263" s="981"/>
      <c r="K263" s="992"/>
      <c r="L263" s="992"/>
      <c r="M263" s="977"/>
    </row>
    <row r="264" spans="2:13" s="4" customFormat="1" ht="15" x14ac:dyDescent="0.25">
      <c r="B264" s="835" t="s">
        <v>370</v>
      </c>
      <c r="C264" s="835"/>
      <c r="D264" s="835"/>
      <c r="E264" s="835"/>
      <c r="F264" s="835"/>
      <c r="G264" s="835"/>
      <c r="H264" s="835"/>
      <c r="I264" s="835"/>
      <c r="J264" s="835"/>
      <c r="K264" s="835"/>
      <c r="L264" s="835"/>
      <c r="M264" s="835"/>
    </row>
    <row r="265" spans="2:13" s="4" customFormat="1" ht="15" x14ac:dyDescent="0.25"/>
    <row r="266" spans="2:13" s="4" customFormat="1" ht="15" x14ac:dyDescent="0.25"/>
    <row r="267" spans="2:13" s="4" customFormat="1" ht="15" x14ac:dyDescent="0.25"/>
    <row r="268" spans="2:13" s="4" customFormat="1" ht="15" x14ac:dyDescent="0.25"/>
    <row r="269" spans="2:13" s="4" customFormat="1" ht="15" x14ac:dyDescent="0.25"/>
    <row r="270" spans="2:13" s="4" customFormat="1" ht="15" x14ac:dyDescent="0.25"/>
    <row r="271" spans="2:13" s="4" customFormat="1" ht="15" x14ac:dyDescent="0.25"/>
    <row r="272" spans="2:13" s="4" customFormat="1" ht="15" x14ac:dyDescent="0.25"/>
  </sheetData>
  <sheetProtection algorithmName="SHA-512" hashValue="ih2lO1K8E0Xrsy4QHKKN3pkTEpqUm3IOTd7URA3in/TihBV/Eob4TR2wbxls06FgAUFoXVwDHoejUe0aTDmkWA==" saltValue="jmmmilKnJxBVJa9vhjqpcQ==" spinCount="100000" sheet="1" formatCells="0" formatColumns="0" formatRows="0"/>
  <mergeCells count="167">
    <mergeCell ref="B120:J121"/>
    <mergeCell ref="B122:J122"/>
    <mergeCell ref="B123:J123"/>
    <mergeCell ref="B124:J124"/>
    <mergeCell ref="B125:J125"/>
    <mergeCell ref="B126:J126"/>
    <mergeCell ref="B127:J127"/>
    <mergeCell ref="B128:J128"/>
    <mergeCell ref="B129:J129"/>
    <mergeCell ref="B264:M264"/>
    <mergeCell ref="B258:H258"/>
    <mergeCell ref="E190:E191"/>
    <mergeCell ref="B193:D193"/>
    <mergeCell ref="B194:D194"/>
    <mergeCell ref="B196:E196"/>
    <mergeCell ref="B195:D195"/>
    <mergeCell ref="B198:D198"/>
    <mergeCell ref="I263:J263"/>
    <mergeCell ref="B259:H259"/>
    <mergeCell ref="B260:H260"/>
    <mergeCell ref="B261:H261"/>
    <mergeCell ref="B262:H262"/>
    <mergeCell ref="B263:H263"/>
    <mergeCell ref="B236:E238"/>
    <mergeCell ref="B235:D235"/>
    <mergeCell ref="B229:D229"/>
    <mergeCell ref="B233:D233"/>
    <mergeCell ref="I259:J259"/>
    <mergeCell ref="K259:M263"/>
    <mergeCell ref="I260:J260"/>
    <mergeCell ref="I261:J261"/>
    <mergeCell ref="I262:J262"/>
    <mergeCell ref="B230:D230"/>
    <mergeCell ref="B145:L145"/>
    <mergeCell ref="B152:L152"/>
    <mergeCell ref="B146:L146"/>
    <mergeCell ref="B147:L147"/>
    <mergeCell ref="B148:L148"/>
    <mergeCell ref="B149:L149"/>
    <mergeCell ref="B153:L153"/>
    <mergeCell ref="B154:L154"/>
    <mergeCell ref="B130:J130"/>
    <mergeCell ref="B131:M132"/>
    <mergeCell ref="K120:M120"/>
    <mergeCell ref="B232:E232"/>
    <mergeCell ref="B212:E212"/>
    <mergeCell ref="B192:E192"/>
    <mergeCell ref="E177:E178"/>
    <mergeCell ref="B173:D173"/>
    <mergeCell ref="B174:D174"/>
    <mergeCell ref="B175:D175"/>
    <mergeCell ref="B177:D178"/>
    <mergeCell ref="B179:D179"/>
    <mergeCell ref="B199:D199"/>
    <mergeCell ref="B197:D197"/>
    <mergeCell ref="B200:D200"/>
    <mergeCell ref="B201:E204"/>
    <mergeCell ref="E171:E172"/>
    <mergeCell ref="B218:E220"/>
    <mergeCell ref="B225:D227"/>
    <mergeCell ref="E225:E227"/>
    <mergeCell ref="B214:D214"/>
    <mergeCell ref="B217:D217"/>
    <mergeCell ref="B164:D164"/>
    <mergeCell ref="M142:M143"/>
    <mergeCell ref="B142:L143"/>
    <mergeCell ref="B144:M144"/>
    <mergeCell ref="B249:D249"/>
    <mergeCell ref="E249:K249"/>
    <mergeCell ref="B246:M247"/>
    <mergeCell ref="I258:J258"/>
    <mergeCell ref="K258:M258"/>
    <mergeCell ref="B150:L150"/>
    <mergeCell ref="B155:L155"/>
    <mergeCell ref="B228:E228"/>
    <mergeCell ref="B215:E215"/>
    <mergeCell ref="B151:M151"/>
    <mergeCell ref="B156:M156"/>
    <mergeCell ref="B161:D163"/>
    <mergeCell ref="E161:E163"/>
    <mergeCell ref="B234:D234"/>
    <mergeCell ref="B209:D211"/>
    <mergeCell ref="E209:E211"/>
    <mergeCell ref="B213:D213"/>
    <mergeCell ref="B216:D216"/>
    <mergeCell ref="B180:D180"/>
    <mergeCell ref="B171:D172"/>
    <mergeCell ref="B252:K253"/>
    <mergeCell ref="B231:D231"/>
    <mergeCell ref="B190:D191"/>
    <mergeCell ref="B250:D251"/>
    <mergeCell ref="B37:D37"/>
    <mergeCell ref="B38:D38"/>
    <mergeCell ref="B39:D39"/>
    <mergeCell ref="B28:D29"/>
    <mergeCell ref="E28:G28"/>
    <mergeCell ref="B10:M11"/>
    <mergeCell ref="B16:M18"/>
    <mergeCell ref="L1:L2"/>
    <mergeCell ref="M1:M2"/>
    <mergeCell ref="G1:G2"/>
    <mergeCell ref="H1:H2"/>
    <mergeCell ref="I1:I2"/>
    <mergeCell ref="J1:J2"/>
    <mergeCell ref="E250:K251"/>
    <mergeCell ref="B80:E83"/>
    <mergeCell ref="B67:E67"/>
    <mergeCell ref="B70:E70"/>
    <mergeCell ref="B65:D66"/>
    <mergeCell ref="E65:E66"/>
    <mergeCell ref="B68:D68"/>
    <mergeCell ref="B69:D69"/>
    <mergeCell ref="B71:D71"/>
    <mergeCell ref="B72:D72"/>
    <mergeCell ref="B73:D73"/>
    <mergeCell ref="B74:D74"/>
    <mergeCell ref="B75:D75"/>
    <mergeCell ref="B76:D76"/>
    <mergeCell ref="B77:D77"/>
    <mergeCell ref="B78:D78"/>
    <mergeCell ref="B79:D79"/>
    <mergeCell ref="B109:D109"/>
    <mergeCell ref="B110:D110"/>
    <mergeCell ref="E100:G100"/>
    <mergeCell ref="E88:F88"/>
    <mergeCell ref="B100:D101"/>
    <mergeCell ref="B102:D102"/>
    <mergeCell ref="B103:D103"/>
    <mergeCell ref="B45:D45"/>
    <mergeCell ref="B60:D60"/>
    <mergeCell ref="B30:G30"/>
    <mergeCell ref="A1:A2"/>
    <mergeCell ref="B1:B2"/>
    <mergeCell ref="C1:C2"/>
    <mergeCell ref="D1:D2"/>
    <mergeCell ref="E1:E2"/>
    <mergeCell ref="F1:F2"/>
    <mergeCell ref="B59:D59"/>
    <mergeCell ref="B46:G50"/>
    <mergeCell ref="B35:G35"/>
    <mergeCell ref="B40:G40"/>
    <mergeCell ref="B41:D41"/>
    <mergeCell ref="B42:D42"/>
    <mergeCell ref="B43:D43"/>
    <mergeCell ref="B44:D44"/>
    <mergeCell ref="B55:M57"/>
    <mergeCell ref="K1:K2"/>
    <mergeCell ref="B31:D31"/>
    <mergeCell ref="B32:D32"/>
    <mergeCell ref="B33:D33"/>
    <mergeCell ref="B34:D34"/>
    <mergeCell ref="B36:D36"/>
    <mergeCell ref="B104:D104"/>
    <mergeCell ref="B105:D105"/>
    <mergeCell ref="B106:D106"/>
    <mergeCell ref="B107:D107"/>
    <mergeCell ref="B108:D108"/>
    <mergeCell ref="B95:D95"/>
    <mergeCell ref="B96:D96"/>
    <mergeCell ref="B98:D98"/>
    <mergeCell ref="B88:D89"/>
    <mergeCell ref="B90:D90"/>
    <mergeCell ref="B91:D91"/>
    <mergeCell ref="B97:D97"/>
    <mergeCell ref="B92:D92"/>
    <mergeCell ref="B93:D93"/>
    <mergeCell ref="B94:D94"/>
  </mergeCells>
  <hyperlinks>
    <hyperlink ref="I1:I2" location="'Índice GRI'!A3" display="Índice GRI" xr:uid="{3BF863AB-D636-4534-ABFA-FFF8EBA9410F}"/>
    <hyperlink ref="J1:J2" location="'Índice SASB'!A3" display="Índice SASB" xr:uid="{AC9508EF-D291-4A3D-9FA3-DF419F7ED552}"/>
    <hyperlink ref="D1:D2" location="Siderurgia!A3" display="Siderurgia" xr:uid="{8FF71E29-1CDE-46D2-8AEC-2670C5D723AC}"/>
    <hyperlink ref="B1:B2" location="Início!A3" display="Início" xr:uid="{1280F7AB-F1B0-4C6C-946A-3D19752C3C76}"/>
    <hyperlink ref="C1:C2" location="'Grupo CSN'!A3" display="Grupo CSN" xr:uid="{FDD96F26-180E-4905-BC8F-4BEF61E28EA4}"/>
    <hyperlink ref="E1:E2" location="Mineração!A3" display="Mineração" xr:uid="{5F8F4E69-AED6-43D7-99F6-B6670B88FCEC}"/>
    <hyperlink ref="F1:F2" location="Cimentos!A3" display="Cimentos" xr:uid="{0C4EC08D-A690-4D3C-9EE1-2A1A7F22146C}"/>
    <hyperlink ref="G1:G2" location="Logística!A3" display="Logística" xr:uid="{CE3940F6-854F-4EEF-8675-4248DC68D629}"/>
    <hyperlink ref="H1:H2" location="Energia!A3" display="Energia" xr:uid="{24454977-76E2-4F34-AC4E-980B3E53997F}"/>
    <hyperlink ref="K1:K2" location="Materialidade!A3" display="Materialidade" xr:uid="{1222F144-4675-4F8E-ACDC-95F922B438CE}"/>
    <hyperlink ref="L1:L2" location="TCFD_TNFD!A3" display="TCFD e TNFD" xr:uid="{C9BBBF8E-214A-4908-AF0C-A76439DAD8E8}"/>
    <hyperlink ref="M1:M2" location="Ratings!A3" display="Ratings" xr:uid="{EEB46264-586B-422E-B9B2-1CEAE8CCB9F2}"/>
    <hyperlink ref="B55:K57" r:id="rId1"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59BDE237-7091-468B-BA74-5AFEE71B0BA9}"/>
    <hyperlink ref="B55:M57" r:id="rId2" display="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 xr:uid="{FB7AC97A-AD67-41F2-B7E7-D15ABC3F9BAB}"/>
  </hyperlinks>
  <pageMargins left="0.25" right="0.25" top="0.75" bottom="0.75" header="0.3" footer="0.3"/>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EF97-756E-42EE-B45D-C25E3A539762}">
  <dimension ref="A1:M305"/>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12</v>
      </c>
      <c r="C5" s="155"/>
    </row>
    <row r="6" spans="1:13" s="4" customFormat="1" ht="15" x14ac:dyDescent="0.25">
      <c r="B6" s="868" t="s">
        <v>1051</v>
      </c>
      <c r="C6" s="868"/>
      <c r="D6" s="868"/>
      <c r="E6" s="868"/>
      <c r="F6" s="868"/>
      <c r="G6" s="868"/>
      <c r="H6" s="868"/>
      <c r="I6" s="868"/>
      <c r="J6" s="868"/>
      <c r="K6" s="868"/>
      <c r="L6" s="868"/>
      <c r="M6" s="868"/>
    </row>
    <row r="7" spans="1:13" s="4" customFormat="1" ht="15" x14ac:dyDescent="0.25">
      <c r="B7" s="868"/>
      <c r="C7" s="868"/>
      <c r="D7" s="868"/>
      <c r="E7" s="868"/>
      <c r="F7" s="868"/>
      <c r="G7" s="868"/>
      <c r="H7" s="868"/>
      <c r="I7" s="868"/>
      <c r="J7" s="868"/>
      <c r="K7" s="868"/>
      <c r="L7" s="868"/>
      <c r="M7" s="868"/>
    </row>
    <row r="8" spans="1:13" s="4" customFormat="1" ht="15" x14ac:dyDescent="0.25">
      <c r="B8" s="868"/>
      <c r="C8" s="868"/>
      <c r="D8" s="868"/>
      <c r="E8" s="868"/>
      <c r="F8" s="868"/>
      <c r="G8" s="868"/>
      <c r="H8" s="868"/>
      <c r="I8" s="868"/>
      <c r="J8" s="868"/>
      <c r="K8" s="868"/>
      <c r="L8" s="868"/>
      <c r="M8" s="868"/>
    </row>
    <row r="9" spans="1:13" s="4" customFormat="1" ht="15" x14ac:dyDescent="0.25"/>
    <row r="10" spans="1:13" s="4" customFormat="1" ht="15" x14ac:dyDescent="0.25"/>
    <row r="11" spans="1:13" s="4" customFormat="1" ht="15.5" thickBot="1" x14ac:dyDescent="0.3">
      <c r="B11" s="1302" t="s">
        <v>125</v>
      </c>
      <c r="C11" s="1302"/>
      <c r="D11" s="1302"/>
      <c r="E11" s="1302" t="s">
        <v>126</v>
      </c>
      <c r="F11" s="1302"/>
      <c r="G11" s="1302"/>
      <c r="H11" s="1302"/>
      <c r="I11" s="1302"/>
      <c r="J11" s="1302"/>
      <c r="K11" s="1302"/>
      <c r="L11" s="1302" t="s">
        <v>16</v>
      </c>
      <c r="M11" s="1302"/>
    </row>
    <row r="12" spans="1:13" s="4" customFormat="1" ht="15.75" customHeight="1" thickTop="1" x14ac:dyDescent="0.25">
      <c r="B12" s="1304" t="s">
        <v>127</v>
      </c>
      <c r="C12" s="1304"/>
      <c r="D12" s="1304"/>
      <c r="E12" s="1252" t="s">
        <v>732</v>
      </c>
      <c r="F12" s="1253"/>
      <c r="G12" s="1253"/>
      <c r="H12" s="1253"/>
      <c r="I12" s="1253"/>
      <c r="J12" s="1253"/>
      <c r="K12" s="1254"/>
      <c r="L12" s="1306" t="s">
        <v>0</v>
      </c>
      <c r="M12" s="1307"/>
    </row>
    <row r="13" spans="1:13" s="4" customFormat="1" ht="15" x14ac:dyDescent="0.25">
      <c r="B13" s="1273"/>
      <c r="C13" s="1273"/>
      <c r="D13" s="1273"/>
      <c r="E13" s="1255"/>
      <c r="F13" s="1256"/>
      <c r="G13" s="1256"/>
      <c r="H13" s="1256"/>
      <c r="I13" s="1256"/>
      <c r="J13" s="1256"/>
      <c r="K13" s="1257"/>
      <c r="L13" s="1251" t="s">
        <v>1</v>
      </c>
      <c r="M13" s="1251"/>
    </row>
    <row r="14" spans="1:13" s="4" customFormat="1" ht="15" x14ac:dyDescent="0.25">
      <c r="B14" s="1273"/>
      <c r="C14" s="1273"/>
      <c r="D14" s="1273"/>
      <c r="E14" s="1255"/>
      <c r="F14" s="1256"/>
      <c r="G14" s="1256"/>
      <c r="H14" s="1256"/>
      <c r="I14" s="1256"/>
      <c r="J14" s="1256"/>
      <c r="K14" s="1257"/>
      <c r="L14" s="1224" t="s">
        <v>2</v>
      </c>
      <c r="M14" s="1225"/>
    </row>
    <row r="15" spans="1:13" s="4" customFormat="1" ht="15" x14ac:dyDescent="0.25">
      <c r="B15" s="1273"/>
      <c r="C15" s="1273"/>
      <c r="D15" s="1273"/>
      <c r="E15" s="1255"/>
      <c r="F15" s="1256"/>
      <c r="G15" s="1256"/>
      <c r="H15" s="1256"/>
      <c r="I15" s="1256"/>
      <c r="J15" s="1256"/>
      <c r="K15" s="1257"/>
      <c r="L15" s="1224" t="s">
        <v>3</v>
      </c>
      <c r="M15" s="1225"/>
    </row>
    <row r="16" spans="1:13" s="4" customFormat="1" ht="15" x14ac:dyDescent="0.25">
      <c r="B16" s="1273"/>
      <c r="C16" s="1273"/>
      <c r="D16" s="1273"/>
      <c r="E16" s="1258"/>
      <c r="F16" s="1259"/>
      <c r="G16" s="1259"/>
      <c r="H16" s="1259"/>
      <c r="I16" s="1259"/>
      <c r="J16" s="1259"/>
      <c r="K16" s="1260"/>
      <c r="L16" s="1224" t="s">
        <v>5</v>
      </c>
      <c r="M16" s="1225"/>
    </row>
    <row r="17" spans="2:13" s="4" customFormat="1" ht="15.75" customHeight="1" x14ac:dyDescent="0.25">
      <c r="B17" s="1273"/>
      <c r="C17" s="1273"/>
      <c r="D17" s="1273"/>
      <c r="E17" s="1303" t="s">
        <v>7</v>
      </c>
      <c r="F17" s="1303"/>
      <c r="G17" s="1303"/>
      <c r="H17" s="1303"/>
      <c r="I17" s="1303"/>
      <c r="J17" s="1303"/>
      <c r="K17" s="1303"/>
      <c r="L17" s="1262" t="s">
        <v>0</v>
      </c>
      <c r="M17" s="1263"/>
    </row>
    <row r="18" spans="2:13" s="4" customFormat="1" ht="15" x14ac:dyDescent="0.25">
      <c r="B18" s="1273"/>
      <c r="C18" s="1273"/>
      <c r="D18" s="1273"/>
      <c r="E18" s="1270"/>
      <c r="F18" s="1270"/>
      <c r="G18" s="1270"/>
      <c r="H18" s="1270"/>
      <c r="I18" s="1270"/>
      <c r="J18" s="1270"/>
      <c r="K18" s="1270"/>
      <c r="L18" s="1224" t="s">
        <v>1</v>
      </c>
      <c r="M18" s="1225"/>
    </row>
    <row r="19" spans="2:13" s="4" customFormat="1" ht="15" x14ac:dyDescent="0.25">
      <c r="B19" s="1273"/>
      <c r="C19" s="1273"/>
      <c r="D19" s="1273"/>
      <c r="E19" s="1270"/>
      <c r="F19" s="1270"/>
      <c r="G19" s="1270"/>
      <c r="H19" s="1270"/>
      <c r="I19" s="1270"/>
      <c r="J19" s="1270"/>
      <c r="K19" s="1270"/>
      <c r="L19" s="1224" t="s">
        <v>2</v>
      </c>
      <c r="M19" s="1225"/>
    </row>
    <row r="20" spans="2:13" s="4" customFormat="1" ht="15" x14ac:dyDescent="0.25">
      <c r="B20" s="1273"/>
      <c r="C20" s="1273"/>
      <c r="D20" s="1273"/>
      <c r="E20" s="1270"/>
      <c r="F20" s="1270"/>
      <c r="G20" s="1270"/>
      <c r="H20" s="1270"/>
      <c r="I20" s="1270"/>
      <c r="J20" s="1270"/>
      <c r="K20" s="1270"/>
      <c r="L20" s="1224" t="s">
        <v>3</v>
      </c>
      <c r="M20" s="1225"/>
    </row>
    <row r="21" spans="2:13" s="4" customFormat="1" ht="15" x14ac:dyDescent="0.25">
      <c r="B21" s="1273"/>
      <c r="C21" s="1273"/>
      <c r="D21" s="1273"/>
      <c r="E21" s="1270"/>
      <c r="F21" s="1270"/>
      <c r="G21" s="1270"/>
      <c r="H21" s="1270"/>
      <c r="I21" s="1270"/>
      <c r="J21" s="1270"/>
      <c r="K21" s="1270"/>
      <c r="L21" s="1224" t="s">
        <v>5</v>
      </c>
      <c r="M21" s="1225"/>
    </row>
    <row r="22" spans="2:13" s="4" customFormat="1" ht="15" x14ac:dyDescent="0.25">
      <c r="B22" s="1273"/>
      <c r="C22" s="1273"/>
      <c r="D22" s="1273"/>
      <c r="E22" s="1270" t="s">
        <v>8</v>
      </c>
      <c r="F22" s="1270"/>
      <c r="G22" s="1270"/>
      <c r="H22" s="1270"/>
      <c r="I22" s="1270"/>
      <c r="J22" s="1270"/>
      <c r="K22" s="1270"/>
      <c r="L22" s="1224" t="s">
        <v>0</v>
      </c>
      <c r="M22" s="1225"/>
    </row>
    <row r="23" spans="2:13" s="4" customFormat="1" ht="15" x14ac:dyDescent="0.25">
      <c r="B23" s="1273"/>
      <c r="C23" s="1273"/>
      <c r="D23" s="1273"/>
      <c r="E23" s="1270"/>
      <c r="F23" s="1270"/>
      <c r="G23" s="1270"/>
      <c r="H23" s="1270"/>
      <c r="I23" s="1270"/>
      <c r="J23" s="1270"/>
      <c r="K23" s="1270"/>
      <c r="L23" s="1224" t="s">
        <v>1</v>
      </c>
      <c r="M23" s="1225"/>
    </row>
    <row r="24" spans="2:13" s="4" customFormat="1" ht="15" x14ac:dyDescent="0.25">
      <c r="B24" s="1273"/>
      <c r="C24" s="1273"/>
      <c r="D24" s="1273"/>
      <c r="E24" s="1270"/>
      <c r="F24" s="1270"/>
      <c r="G24" s="1270"/>
      <c r="H24" s="1270"/>
      <c r="I24" s="1270"/>
      <c r="J24" s="1270"/>
      <c r="K24" s="1270"/>
      <c r="L24" s="1224" t="s">
        <v>2</v>
      </c>
      <c r="M24" s="1225"/>
    </row>
    <row r="25" spans="2:13" s="4" customFormat="1" ht="15" x14ac:dyDescent="0.25">
      <c r="B25" s="1273"/>
      <c r="C25" s="1273"/>
      <c r="D25" s="1273"/>
      <c r="E25" s="1270"/>
      <c r="F25" s="1270"/>
      <c r="G25" s="1270"/>
      <c r="H25" s="1270"/>
      <c r="I25" s="1270"/>
      <c r="J25" s="1270"/>
      <c r="K25" s="1270"/>
      <c r="L25" s="1224" t="s">
        <v>3</v>
      </c>
      <c r="M25" s="1225"/>
    </row>
    <row r="26" spans="2:13" s="4" customFormat="1" ht="15" x14ac:dyDescent="0.25">
      <c r="B26" s="1273"/>
      <c r="C26" s="1273"/>
      <c r="D26" s="1273"/>
      <c r="E26" s="1270"/>
      <c r="F26" s="1270"/>
      <c r="G26" s="1270"/>
      <c r="H26" s="1270"/>
      <c r="I26" s="1270"/>
      <c r="J26" s="1270"/>
      <c r="K26" s="1270"/>
      <c r="L26" s="1224" t="s">
        <v>5</v>
      </c>
      <c r="M26" s="1225"/>
    </row>
    <row r="27" spans="2:13" s="4" customFormat="1" ht="15" x14ac:dyDescent="0.25">
      <c r="B27" s="1273"/>
      <c r="C27" s="1273"/>
      <c r="D27" s="1273"/>
      <c r="E27" s="1270"/>
      <c r="F27" s="1270"/>
      <c r="G27" s="1270"/>
      <c r="H27" s="1270"/>
      <c r="I27" s="1270"/>
      <c r="J27" s="1270"/>
      <c r="K27" s="1270"/>
      <c r="L27" s="1224" t="s">
        <v>4</v>
      </c>
      <c r="M27" s="1225"/>
    </row>
    <row r="28" spans="2:13" s="4" customFormat="1" ht="15" customHeight="1" x14ac:dyDescent="0.25">
      <c r="B28" s="1273"/>
      <c r="C28" s="1273"/>
      <c r="D28" s="1273"/>
      <c r="E28" s="1264" t="s">
        <v>9</v>
      </c>
      <c r="F28" s="1264"/>
      <c r="G28" s="1264"/>
      <c r="H28" s="1264"/>
      <c r="I28" s="1264"/>
      <c r="J28" s="1264"/>
      <c r="K28" s="1264"/>
      <c r="L28" s="1224" t="s">
        <v>0</v>
      </c>
      <c r="M28" s="1225"/>
    </row>
    <row r="29" spans="2:13" s="4" customFormat="1" ht="15" x14ac:dyDescent="0.25">
      <c r="B29" s="1273"/>
      <c r="C29" s="1273"/>
      <c r="D29" s="1273"/>
      <c r="E29" s="1264"/>
      <c r="F29" s="1264"/>
      <c r="G29" s="1264"/>
      <c r="H29" s="1264"/>
      <c r="I29" s="1264"/>
      <c r="J29" s="1264"/>
      <c r="K29" s="1264"/>
      <c r="L29" s="1224" t="s">
        <v>1</v>
      </c>
      <c r="M29" s="1225"/>
    </row>
    <row r="30" spans="2:13" s="4" customFormat="1" ht="15" x14ac:dyDescent="0.25">
      <c r="B30" s="1273"/>
      <c r="C30" s="1273"/>
      <c r="D30" s="1273"/>
      <c r="E30" s="1264"/>
      <c r="F30" s="1264"/>
      <c r="G30" s="1264"/>
      <c r="H30" s="1264"/>
      <c r="I30" s="1264"/>
      <c r="J30" s="1264"/>
      <c r="K30" s="1264"/>
      <c r="L30" s="1224" t="s">
        <v>2</v>
      </c>
      <c r="M30" s="1225"/>
    </row>
    <row r="31" spans="2:13" s="4" customFormat="1" ht="15" x14ac:dyDescent="0.25">
      <c r="B31" s="1273"/>
      <c r="C31" s="1273"/>
      <c r="D31" s="1273"/>
      <c r="E31" s="1264"/>
      <c r="F31" s="1264"/>
      <c r="G31" s="1264"/>
      <c r="H31" s="1264"/>
      <c r="I31" s="1264"/>
      <c r="J31" s="1264"/>
      <c r="K31" s="1264"/>
      <c r="L31" s="1224" t="s">
        <v>3</v>
      </c>
      <c r="M31" s="1225"/>
    </row>
    <row r="32" spans="2:13" s="4" customFormat="1" ht="15" x14ac:dyDescent="0.25">
      <c r="B32" s="1273"/>
      <c r="C32" s="1273"/>
      <c r="D32" s="1273"/>
      <c r="E32" s="1264"/>
      <c r="F32" s="1264"/>
      <c r="G32" s="1264"/>
      <c r="H32" s="1264"/>
      <c r="I32" s="1264"/>
      <c r="J32" s="1264"/>
      <c r="K32" s="1264"/>
      <c r="L32" s="1224" t="s">
        <v>5</v>
      </c>
      <c r="M32" s="1225"/>
    </row>
    <row r="33" spans="2:13" s="4" customFormat="1" ht="15" x14ac:dyDescent="0.25">
      <c r="B33" s="1273"/>
      <c r="C33" s="1273"/>
      <c r="D33" s="1273"/>
      <c r="E33" s="1264"/>
      <c r="F33" s="1264"/>
      <c r="G33" s="1264"/>
      <c r="H33" s="1264"/>
      <c r="I33" s="1264"/>
      <c r="J33" s="1264"/>
      <c r="K33" s="1264"/>
      <c r="L33" s="1224" t="s">
        <v>4</v>
      </c>
      <c r="M33" s="1225"/>
    </row>
    <row r="34" spans="2:13" s="4" customFormat="1" ht="15" x14ac:dyDescent="0.25">
      <c r="B34" s="1273"/>
      <c r="C34" s="1273"/>
      <c r="D34" s="1273"/>
      <c r="E34" s="1278" t="s">
        <v>641</v>
      </c>
      <c r="F34" s="1279"/>
      <c r="G34" s="1279"/>
      <c r="H34" s="1279"/>
      <c r="I34" s="1279"/>
      <c r="J34" s="1279"/>
      <c r="K34" s="1280"/>
      <c r="L34" s="1224" t="s">
        <v>0</v>
      </c>
      <c r="M34" s="1225"/>
    </row>
    <row r="35" spans="2:13" s="4" customFormat="1" ht="15" customHeight="1" x14ac:dyDescent="0.25">
      <c r="B35" s="1273"/>
      <c r="C35" s="1273"/>
      <c r="D35" s="1273"/>
      <c r="E35" s="1264" t="s">
        <v>128</v>
      </c>
      <c r="F35" s="1264"/>
      <c r="G35" s="1264"/>
      <c r="H35" s="1264"/>
      <c r="I35" s="1264"/>
      <c r="J35" s="1264"/>
      <c r="K35" s="1264"/>
      <c r="L35" s="1224" t="s">
        <v>0</v>
      </c>
      <c r="M35" s="1225"/>
    </row>
    <row r="36" spans="2:13" s="4" customFormat="1" ht="15" x14ac:dyDescent="0.25">
      <c r="B36" s="1273"/>
      <c r="C36" s="1273"/>
      <c r="D36" s="1273"/>
      <c r="E36" s="1264"/>
      <c r="F36" s="1264"/>
      <c r="G36" s="1264"/>
      <c r="H36" s="1264"/>
      <c r="I36" s="1264"/>
      <c r="J36" s="1264"/>
      <c r="K36" s="1264"/>
      <c r="L36" s="1224" t="s">
        <v>1</v>
      </c>
      <c r="M36" s="1225"/>
    </row>
    <row r="37" spans="2:13" s="4" customFormat="1" ht="15" x14ac:dyDescent="0.25">
      <c r="B37" s="1273"/>
      <c r="C37" s="1273"/>
      <c r="D37" s="1273"/>
      <c r="E37" s="1264"/>
      <c r="F37" s="1264"/>
      <c r="G37" s="1264"/>
      <c r="H37" s="1264"/>
      <c r="I37" s="1264"/>
      <c r="J37" s="1264"/>
      <c r="K37" s="1264"/>
      <c r="L37" s="1224" t="s">
        <v>2</v>
      </c>
      <c r="M37" s="1225"/>
    </row>
    <row r="38" spans="2:13" s="4" customFormat="1" ht="15" x14ac:dyDescent="0.25">
      <c r="B38" s="1273"/>
      <c r="C38" s="1273"/>
      <c r="D38" s="1273"/>
      <c r="E38" s="1264"/>
      <c r="F38" s="1264"/>
      <c r="G38" s="1264"/>
      <c r="H38" s="1264"/>
      <c r="I38" s="1264"/>
      <c r="J38" s="1264"/>
      <c r="K38" s="1264"/>
      <c r="L38" s="1224" t="s">
        <v>3</v>
      </c>
      <c r="M38" s="1225"/>
    </row>
    <row r="39" spans="2:13" s="4" customFormat="1" ht="15" x14ac:dyDescent="0.25">
      <c r="B39" s="1273"/>
      <c r="C39" s="1273"/>
      <c r="D39" s="1273"/>
      <c r="E39" s="1264"/>
      <c r="F39" s="1264"/>
      <c r="G39" s="1264"/>
      <c r="H39" s="1264"/>
      <c r="I39" s="1264"/>
      <c r="J39" s="1264"/>
      <c r="K39" s="1264"/>
      <c r="L39" s="1224" t="s">
        <v>5</v>
      </c>
      <c r="M39" s="1225"/>
    </row>
    <row r="40" spans="2:13" s="4" customFormat="1" ht="15" x14ac:dyDescent="0.25">
      <c r="B40" s="1273"/>
      <c r="C40" s="1273"/>
      <c r="D40" s="1273"/>
      <c r="E40" s="1264"/>
      <c r="F40" s="1264"/>
      <c r="G40" s="1264"/>
      <c r="H40" s="1264"/>
      <c r="I40" s="1264"/>
      <c r="J40" s="1264"/>
      <c r="K40" s="1264"/>
      <c r="L40" s="1224" t="s">
        <v>4</v>
      </c>
      <c r="M40" s="1225"/>
    </row>
    <row r="41" spans="2:13" s="4" customFormat="1" ht="15" customHeight="1" x14ac:dyDescent="0.25">
      <c r="B41" s="1273"/>
      <c r="C41" s="1273"/>
      <c r="D41" s="1273"/>
      <c r="E41" s="1264" t="s">
        <v>129</v>
      </c>
      <c r="F41" s="1264"/>
      <c r="G41" s="1264"/>
      <c r="H41" s="1264"/>
      <c r="I41" s="1264"/>
      <c r="J41" s="1264"/>
      <c r="K41" s="1264"/>
      <c r="L41" s="1224" t="s">
        <v>0</v>
      </c>
      <c r="M41" s="1225"/>
    </row>
    <row r="42" spans="2:13" s="4" customFormat="1" ht="15" x14ac:dyDescent="0.25">
      <c r="B42" s="1273"/>
      <c r="C42" s="1273"/>
      <c r="D42" s="1273"/>
      <c r="E42" s="1264"/>
      <c r="F42" s="1264"/>
      <c r="G42" s="1264"/>
      <c r="H42" s="1264"/>
      <c r="I42" s="1264"/>
      <c r="J42" s="1264"/>
      <c r="K42" s="1264"/>
      <c r="L42" s="1224" t="s">
        <v>1</v>
      </c>
      <c r="M42" s="1225"/>
    </row>
    <row r="43" spans="2:13" s="4" customFormat="1" ht="15" x14ac:dyDescent="0.25">
      <c r="B43" s="1273"/>
      <c r="C43" s="1273"/>
      <c r="D43" s="1273"/>
      <c r="E43" s="1264"/>
      <c r="F43" s="1264"/>
      <c r="G43" s="1264"/>
      <c r="H43" s="1264"/>
      <c r="I43" s="1264"/>
      <c r="J43" s="1264"/>
      <c r="K43" s="1264"/>
      <c r="L43" s="1224" t="s">
        <v>2</v>
      </c>
      <c r="M43" s="1225"/>
    </row>
    <row r="44" spans="2:13" s="4" customFormat="1" ht="15" x14ac:dyDescent="0.25">
      <c r="B44" s="1273"/>
      <c r="C44" s="1273"/>
      <c r="D44" s="1273"/>
      <c r="E44" s="1264"/>
      <c r="F44" s="1264"/>
      <c r="G44" s="1264"/>
      <c r="H44" s="1264"/>
      <c r="I44" s="1264"/>
      <c r="J44" s="1264"/>
      <c r="K44" s="1264"/>
      <c r="L44" s="1224" t="s">
        <v>3</v>
      </c>
      <c r="M44" s="1225"/>
    </row>
    <row r="45" spans="2:13" s="4" customFormat="1" ht="15" x14ac:dyDescent="0.25">
      <c r="B45" s="1273"/>
      <c r="C45" s="1273"/>
      <c r="D45" s="1273"/>
      <c r="E45" s="1264"/>
      <c r="F45" s="1264"/>
      <c r="G45" s="1264"/>
      <c r="H45" s="1264"/>
      <c r="I45" s="1264"/>
      <c r="J45" s="1264"/>
      <c r="K45" s="1264"/>
      <c r="L45" s="1224" t="s">
        <v>5</v>
      </c>
      <c r="M45" s="1225"/>
    </row>
    <row r="46" spans="2:13" s="4" customFormat="1" ht="15" x14ac:dyDescent="0.25">
      <c r="B46" s="1305"/>
      <c r="C46" s="1305"/>
      <c r="D46" s="1305"/>
      <c r="E46" s="1265"/>
      <c r="F46" s="1265"/>
      <c r="G46" s="1265"/>
      <c r="H46" s="1265"/>
      <c r="I46" s="1265"/>
      <c r="J46" s="1265"/>
      <c r="K46" s="1265"/>
      <c r="L46" s="1232" t="s">
        <v>4</v>
      </c>
      <c r="M46" s="1233"/>
    </row>
    <row r="47" spans="2:13" s="4" customFormat="1" ht="15" x14ac:dyDescent="0.25">
      <c r="B47" s="1271" t="s">
        <v>142</v>
      </c>
      <c r="C47" s="1271"/>
      <c r="D47" s="1272"/>
      <c r="E47" s="1275" t="s">
        <v>149</v>
      </c>
      <c r="F47" s="1276"/>
      <c r="G47" s="1276"/>
      <c r="H47" s="1276"/>
      <c r="I47" s="1276"/>
      <c r="J47" s="1276"/>
      <c r="K47" s="1277"/>
      <c r="L47" s="1224" t="s">
        <v>0</v>
      </c>
      <c r="M47" s="1225"/>
    </row>
    <row r="48" spans="2:13" s="4" customFormat="1" ht="15" x14ac:dyDescent="0.25">
      <c r="B48" s="1273"/>
      <c r="C48" s="1273"/>
      <c r="D48" s="1274"/>
      <c r="E48" s="1255"/>
      <c r="F48" s="1256"/>
      <c r="G48" s="1256"/>
      <c r="H48" s="1256"/>
      <c r="I48" s="1256"/>
      <c r="J48" s="1256"/>
      <c r="K48" s="1257"/>
      <c r="L48" s="1224" t="s">
        <v>1</v>
      </c>
      <c r="M48" s="1225"/>
    </row>
    <row r="49" spans="2:13" s="4" customFormat="1" ht="15" x14ac:dyDescent="0.25">
      <c r="B49" s="1273"/>
      <c r="C49" s="1273"/>
      <c r="D49" s="1274"/>
      <c r="E49" s="1255"/>
      <c r="F49" s="1256"/>
      <c r="G49" s="1256"/>
      <c r="H49" s="1256"/>
      <c r="I49" s="1256"/>
      <c r="J49" s="1256"/>
      <c r="K49" s="1257"/>
      <c r="L49" s="1224" t="s">
        <v>2</v>
      </c>
      <c r="M49" s="1225"/>
    </row>
    <row r="50" spans="2:13" s="4" customFormat="1" ht="15" x14ac:dyDescent="0.25">
      <c r="B50" s="1273"/>
      <c r="C50" s="1273"/>
      <c r="D50" s="1274"/>
      <c r="E50" s="1255"/>
      <c r="F50" s="1256"/>
      <c r="G50" s="1256"/>
      <c r="H50" s="1256"/>
      <c r="I50" s="1256"/>
      <c r="J50" s="1256"/>
      <c r="K50" s="1257"/>
      <c r="L50" s="1224" t="s">
        <v>3</v>
      </c>
      <c r="M50" s="1225"/>
    </row>
    <row r="51" spans="2:13" s="4" customFormat="1" ht="15" customHeight="1" x14ac:dyDescent="0.25">
      <c r="B51" s="1273"/>
      <c r="C51" s="1273"/>
      <c r="D51" s="1274"/>
      <c r="E51" s="1255"/>
      <c r="F51" s="1256"/>
      <c r="G51" s="1256"/>
      <c r="H51" s="1256"/>
      <c r="I51" s="1256"/>
      <c r="J51" s="1256"/>
      <c r="K51" s="1257"/>
      <c r="L51" s="1224" t="s">
        <v>5</v>
      </c>
      <c r="M51" s="1225"/>
    </row>
    <row r="52" spans="2:13" s="4" customFormat="1" ht="15" x14ac:dyDescent="0.25">
      <c r="B52" s="1234" t="s">
        <v>143</v>
      </c>
      <c r="C52" s="1234"/>
      <c r="D52" s="1235"/>
      <c r="E52" s="1227" t="s">
        <v>147</v>
      </c>
      <c r="F52" s="1227"/>
      <c r="G52" s="1227"/>
      <c r="H52" s="1227"/>
      <c r="I52" s="1227"/>
      <c r="J52" s="1227"/>
      <c r="K52" s="1227"/>
      <c r="L52" s="1230" t="s">
        <v>0</v>
      </c>
      <c r="M52" s="1231"/>
    </row>
    <row r="53" spans="2:13" s="4" customFormat="1" ht="15" x14ac:dyDescent="0.25">
      <c r="B53" s="1236"/>
      <c r="C53" s="1236"/>
      <c r="D53" s="1237"/>
      <c r="E53" s="1228"/>
      <c r="F53" s="1228"/>
      <c r="G53" s="1228"/>
      <c r="H53" s="1228"/>
      <c r="I53" s="1228"/>
      <c r="J53" s="1228"/>
      <c r="K53" s="1228"/>
      <c r="L53" s="1224" t="s">
        <v>1</v>
      </c>
      <c r="M53" s="1225"/>
    </row>
    <row r="54" spans="2:13" s="4" customFormat="1" ht="15" x14ac:dyDescent="0.25">
      <c r="B54" s="1236"/>
      <c r="C54" s="1236"/>
      <c r="D54" s="1237"/>
      <c r="E54" s="1228"/>
      <c r="F54" s="1228"/>
      <c r="G54" s="1228"/>
      <c r="H54" s="1228"/>
      <c r="I54" s="1228"/>
      <c r="J54" s="1228"/>
      <c r="K54" s="1228"/>
      <c r="L54" s="1224" t="s">
        <v>2</v>
      </c>
      <c r="M54" s="1225"/>
    </row>
    <row r="55" spans="2:13" s="4" customFormat="1" ht="15" x14ac:dyDescent="0.25">
      <c r="B55" s="1236"/>
      <c r="C55" s="1236"/>
      <c r="D55" s="1237"/>
      <c r="E55" s="1228"/>
      <c r="F55" s="1228"/>
      <c r="G55" s="1228"/>
      <c r="H55" s="1228"/>
      <c r="I55" s="1228"/>
      <c r="J55" s="1228"/>
      <c r="K55" s="1228"/>
      <c r="L55" s="1224" t="s">
        <v>3</v>
      </c>
      <c r="M55" s="1225"/>
    </row>
    <row r="56" spans="2:13" s="4" customFormat="1" ht="15" x14ac:dyDescent="0.25">
      <c r="B56" s="1236"/>
      <c r="C56" s="1236"/>
      <c r="D56" s="1237"/>
      <c r="E56" s="1228"/>
      <c r="F56" s="1228"/>
      <c r="G56" s="1228"/>
      <c r="H56" s="1228"/>
      <c r="I56" s="1228"/>
      <c r="J56" s="1228"/>
      <c r="K56" s="1228"/>
      <c r="L56" s="1224" t="s">
        <v>5</v>
      </c>
      <c r="M56" s="1225"/>
    </row>
    <row r="57" spans="2:13" s="4" customFormat="1" ht="15" customHeight="1" x14ac:dyDescent="0.25">
      <c r="B57" s="1234" t="s">
        <v>130</v>
      </c>
      <c r="C57" s="1234"/>
      <c r="D57" s="1235"/>
      <c r="E57" s="1227" t="s">
        <v>89</v>
      </c>
      <c r="F57" s="1227"/>
      <c r="G57" s="1227"/>
      <c r="H57" s="1227"/>
      <c r="I57" s="1227"/>
      <c r="J57" s="1227"/>
      <c r="K57" s="1227"/>
      <c r="L57" s="1248" t="s">
        <v>0</v>
      </c>
      <c r="M57" s="1266"/>
    </row>
    <row r="58" spans="2:13" s="4" customFormat="1" ht="15" x14ac:dyDescent="0.25">
      <c r="B58" s="1236"/>
      <c r="C58" s="1236"/>
      <c r="D58" s="1237"/>
      <c r="E58" s="1228"/>
      <c r="F58" s="1228"/>
      <c r="G58" s="1228"/>
      <c r="H58" s="1228"/>
      <c r="I58" s="1228"/>
      <c r="J58" s="1228"/>
      <c r="K58" s="1228"/>
      <c r="L58" s="1267"/>
      <c r="M58" s="1268"/>
    </row>
    <row r="59" spans="2:13" s="4" customFormat="1" ht="15" x14ac:dyDescent="0.25">
      <c r="B59" s="1238"/>
      <c r="C59" s="1238"/>
      <c r="D59" s="1239"/>
      <c r="E59" s="1240"/>
      <c r="F59" s="1240"/>
      <c r="G59" s="1240"/>
      <c r="H59" s="1240"/>
      <c r="I59" s="1240"/>
      <c r="J59" s="1240"/>
      <c r="K59" s="1240"/>
      <c r="L59" s="1250"/>
      <c r="M59" s="1269"/>
    </row>
    <row r="60" spans="2:13" s="4" customFormat="1" ht="15" x14ac:dyDescent="0.25">
      <c r="B60" s="1287" t="s">
        <v>144</v>
      </c>
      <c r="C60" s="1287"/>
      <c r="D60" s="1288"/>
      <c r="E60" s="1281" t="s">
        <v>148</v>
      </c>
      <c r="F60" s="1282"/>
      <c r="G60" s="1282"/>
      <c r="H60" s="1282"/>
      <c r="I60" s="1282"/>
      <c r="J60" s="1282"/>
      <c r="K60" s="1283"/>
      <c r="L60" s="1248" t="s">
        <v>0</v>
      </c>
      <c r="M60" s="1266"/>
    </row>
    <row r="61" spans="2:13" s="4" customFormat="1" ht="15" x14ac:dyDescent="0.25">
      <c r="B61" s="1287"/>
      <c r="C61" s="1287"/>
      <c r="D61" s="1288"/>
      <c r="E61" s="1284"/>
      <c r="F61" s="1285"/>
      <c r="G61" s="1285"/>
      <c r="H61" s="1285"/>
      <c r="I61" s="1285"/>
      <c r="J61" s="1285"/>
      <c r="K61" s="1286"/>
      <c r="L61" s="1263"/>
      <c r="M61" s="1299"/>
    </row>
    <row r="62" spans="2:13" s="4" customFormat="1" ht="15" x14ac:dyDescent="0.25">
      <c r="B62" s="1287"/>
      <c r="C62" s="1287"/>
      <c r="D62" s="1288"/>
      <c r="E62" s="1284"/>
      <c r="F62" s="1285"/>
      <c r="G62" s="1285"/>
      <c r="H62" s="1285"/>
      <c r="I62" s="1285"/>
      <c r="J62" s="1285"/>
      <c r="K62" s="1286"/>
      <c r="L62" s="1300" t="s">
        <v>3</v>
      </c>
      <c r="M62" s="1301"/>
    </row>
    <row r="63" spans="2:13" s="4" customFormat="1" ht="15" x14ac:dyDescent="0.25">
      <c r="B63" s="1289"/>
      <c r="C63" s="1289"/>
      <c r="D63" s="1243"/>
      <c r="E63" s="1284"/>
      <c r="F63" s="1285"/>
      <c r="G63" s="1285"/>
      <c r="H63" s="1285"/>
      <c r="I63" s="1285"/>
      <c r="J63" s="1285"/>
      <c r="K63" s="1286"/>
      <c r="L63" s="1250"/>
      <c r="M63" s="1269"/>
    </row>
    <row r="64" spans="2:13" s="4" customFormat="1" ht="15" x14ac:dyDescent="0.25">
      <c r="B64" s="1234" t="s">
        <v>131</v>
      </c>
      <c r="C64" s="1234"/>
      <c r="D64" s="1235"/>
      <c r="E64" s="1227" t="s">
        <v>90</v>
      </c>
      <c r="F64" s="1227"/>
      <c r="G64" s="1227"/>
      <c r="H64" s="1227"/>
      <c r="I64" s="1227"/>
      <c r="J64" s="1227"/>
      <c r="K64" s="1227"/>
      <c r="L64" s="1248" t="s">
        <v>0</v>
      </c>
      <c r="M64" s="1266"/>
    </row>
    <row r="65" spans="2:13" s="4" customFormat="1" ht="15" x14ac:dyDescent="0.25">
      <c r="B65" s="1238"/>
      <c r="C65" s="1238"/>
      <c r="D65" s="1239"/>
      <c r="E65" s="1240"/>
      <c r="F65" s="1240"/>
      <c r="G65" s="1240"/>
      <c r="H65" s="1240"/>
      <c r="I65" s="1240"/>
      <c r="J65" s="1240"/>
      <c r="K65" s="1240"/>
      <c r="L65" s="1250"/>
      <c r="M65" s="1269"/>
    </row>
    <row r="66" spans="2:13" s="4" customFormat="1" ht="15" x14ac:dyDescent="0.25">
      <c r="B66" s="1234" t="s">
        <v>145</v>
      </c>
      <c r="C66" s="1234"/>
      <c r="D66" s="1235"/>
      <c r="E66" s="1227" t="s">
        <v>150</v>
      </c>
      <c r="F66" s="1227"/>
      <c r="G66" s="1227"/>
      <c r="H66" s="1227"/>
      <c r="I66" s="1227"/>
      <c r="J66" s="1227"/>
      <c r="K66" s="1227"/>
      <c r="L66" s="1230" t="s">
        <v>0</v>
      </c>
      <c r="M66" s="1231"/>
    </row>
    <row r="67" spans="2:13" s="4" customFormat="1" ht="15" x14ac:dyDescent="0.25">
      <c r="B67" s="1236"/>
      <c r="C67" s="1236"/>
      <c r="D67" s="1237"/>
      <c r="E67" s="1228"/>
      <c r="F67" s="1228"/>
      <c r="G67" s="1228"/>
      <c r="H67" s="1228"/>
      <c r="I67" s="1228"/>
      <c r="J67" s="1228"/>
      <c r="K67" s="1228"/>
      <c r="L67" s="1224" t="s">
        <v>1</v>
      </c>
      <c r="M67" s="1225"/>
    </row>
    <row r="68" spans="2:13" s="4" customFormat="1" ht="15" x14ac:dyDescent="0.25">
      <c r="B68" s="1236"/>
      <c r="C68" s="1236"/>
      <c r="D68" s="1237"/>
      <c r="E68" s="1228"/>
      <c r="F68" s="1228"/>
      <c r="G68" s="1228"/>
      <c r="H68" s="1228"/>
      <c r="I68" s="1228"/>
      <c r="J68" s="1228"/>
      <c r="K68" s="1228"/>
      <c r="L68" s="1224" t="s">
        <v>2</v>
      </c>
      <c r="M68" s="1225"/>
    </row>
    <row r="69" spans="2:13" s="4" customFormat="1" ht="15" x14ac:dyDescent="0.25">
      <c r="B69" s="1236"/>
      <c r="C69" s="1236"/>
      <c r="D69" s="1237"/>
      <c r="E69" s="1228"/>
      <c r="F69" s="1228"/>
      <c r="G69" s="1228"/>
      <c r="H69" s="1228"/>
      <c r="I69" s="1228"/>
      <c r="J69" s="1228"/>
      <c r="K69" s="1228"/>
      <c r="L69" s="1224" t="s">
        <v>3</v>
      </c>
      <c r="M69" s="1225"/>
    </row>
    <row r="70" spans="2:13" s="4" customFormat="1" ht="15" x14ac:dyDescent="0.25">
      <c r="B70" s="1236"/>
      <c r="C70" s="1236"/>
      <c r="D70" s="1237"/>
      <c r="E70" s="1228"/>
      <c r="F70" s="1228"/>
      <c r="G70" s="1228"/>
      <c r="H70" s="1228"/>
      <c r="I70" s="1228"/>
      <c r="J70" s="1228"/>
      <c r="K70" s="1228"/>
      <c r="L70" s="1224" t="s">
        <v>5</v>
      </c>
      <c r="M70" s="1225"/>
    </row>
    <row r="71" spans="2:13" s="4" customFormat="1" ht="15" x14ac:dyDescent="0.25">
      <c r="B71" s="1236"/>
      <c r="C71" s="1236"/>
      <c r="D71" s="1237"/>
      <c r="E71" s="1228" t="s">
        <v>151</v>
      </c>
      <c r="F71" s="1228"/>
      <c r="G71" s="1228"/>
      <c r="H71" s="1228"/>
      <c r="I71" s="1228"/>
      <c r="J71" s="1228"/>
      <c r="K71" s="1228"/>
      <c r="L71" s="1224" t="s">
        <v>0</v>
      </c>
      <c r="M71" s="1225"/>
    </row>
    <row r="72" spans="2:13" s="4" customFormat="1" ht="15" x14ac:dyDescent="0.25">
      <c r="B72" s="1236"/>
      <c r="C72" s="1236"/>
      <c r="D72" s="1237"/>
      <c r="E72" s="1228"/>
      <c r="F72" s="1228"/>
      <c r="G72" s="1228"/>
      <c r="H72" s="1228"/>
      <c r="I72" s="1228"/>
      <c r="J72" s="1228"/>
      <c r="K72" s="1228"/>
      <c r="L72" s="1224" t="s">
        <v>1</v>
      </c>
      <c r="M72" s="1225"/>
    </row>
    <row r="73" spans="2:13" s="4" customFormat="1" ht="15" x14ac:dyDescent="0.25">
      <c r="B73" s="1236"/>
      <c r="C73" s="1236"/>
      <c r="D73" s="1237"/>
      <c r="E73" s="1228"/>
      <c r="F73" s="1228"/>
      <c r="G73" s="1228"/>
      <c r="H73" s="1228"/>
      <c r="I73" s="1228"/>
      <c r="J73" s="1228"/>
      <c r="K73" s="1228"/>
      <c r="L73" s="1224" t="s">
        <v>2</v>
      </c>
      <c r="M73" s="1225"/>
    </row>
    <row r="74" spans="2:13" s="4" customFormat="1" ht="15" x14ac:dyDescent="0.25">
      <c r="B74" s="1236"/>
      <c r="C74" s="1236"/>
      <c r="D74" s="1237"/>
      <c r="E74" s="1228"/>
      <c r="F74" s="1228"/>
      <c r="G74" s="1228"/>
      <c r="H74" s="1228"/>
      <c r="I74" s="1228"/>
      <c r="J74" s="1228"/>
      <c r="K74" s="1228"/>
      <c r="L74" s="1224" t="s">
        <v>3</v>
      </c>
      <c r="M74" s="1225"/>
    </row>
    <row r="75" spans="2:13" s="4" customFormat="1" ht="15" x14ac:dyDescent="0.25">
      <c r="B75" s="1236"/>
      <c r="C75" s="1236"/>
      <c r="D75" s="1237"/>
      <c r="E75" s="1228"/>
      <c r="F75" s="1228"/>
      <c r="G75" s="1228"/>
      <c r="H75" s="1228"/>
      <c r="I75" s="1228"/>
      <c r="J75" s="1228"/>
      <c r="K75" s="1228"/>
      <c r="L75" s="1224" t="s">
        <v>5</v>
      </c>
      <c r="M75" s="1225"/>
    </row>
    <row r="76" spans="2:13" s="4" customFormat="1" ht="15" x14ac:dyDescent="0.25">
      <c r="B76" s="1234" t="s">
        <v>132</v>
      </c>
      <c r="C76" s="1234"/>
      <c r="D76" s="1290"/>
      <c r="E76" s="1227" t="s">
        <v>37</v>
      </c>
      <c r="F76" s="1227"/>
      <c r="G76" s="1227"/>
      <c r="H76" s="1227"/>
      <c r="I76" s="1227"/>
      <c r="J76" s="1227"/>
      <c r="K76" s="1227"/>
      <c r="L76" s="1230" t="s">
        <v>0</v>
      </c>
      <c r="M76" s="1231"/>
    </row>
    <row r="77" spans="2:13" s="4" customFormat="1" ht="15" x14ac:dyDescent="0.25">
      <c r="B77" s="1236"/>
      <c r="C77" s="1236"/>
      <c r="D77" s="1291"/>
      <c r="E77" s="1228"/>
      <c r="F77" s="1228"/>
      <c r="G77" s="1228"/>
      <c r="H77" s="1228"/>
      <c r="I77" s="1228"/>
      <c r="J77" s="1228"/>
      <c r="K77" s="1228"/>
      <c r="L77" s="1224" t="s">
        <v>1</v>
      </c>
      <c r="M77" s="1225"/>
    </row>
    <row r="78" spans="2:13" s="4" customFormat="1" ht="15" x14ac:dyDescent="0.25">
      <c r="B78" s="1236"/>
      <c r="C78" s="1236"/>
      <c r="D78" s="1291"/>
      <c r="E78" s="1228"/>
      <c r="F78" s="1228"/>
      <c r="G78" s="1228"/>
      <c r="H78" s="1228"/>
      <c r="I78" s="1228"/>
      <c r="J78" s="1228"/>
      <c r="K78" s="1228"/>
      <c r="L78" s="1224" t="s">
        <v>2</v>
      </c>
      <c r="M78" s="1225"/>
    </row>
    <row r="79" spans="2:13" s="4" customFormat="1" ht="15" x14ac:dyDescent="0.25">
      <c r="B79" s="1236"/>
      <c r="C79" s="1236"/>
      <c r="D79" s="1291"/>
      <c r="E79" s="1228"/>
      <c r="F79" s="1228"/>
      <c r="G79" s="1228"/>
      <c r="H79" s="1228"/>
      <c r="I79" s="1228"/>
      <c r="J79" s="1228"/>
      <c r="K79" s="1228"/>
      <c r="L79" s="1224" t="s">
        <v>3</v>
      </c>
      <c r="M79" s="1225"/>
    </row>
    <row r="80" spans="2:13" s="4" customFormat="1" ht="15" x14ac:dyDescent="0.25">
      <c r="B80" s="1236"/>
      <c r="C80" s="1236"/>
      <c r="D80" s="1291"/>
      <c r="E80" s="1228"/>
      <c r="F80" s="1228"/>
      <c r="G80" s="1228"/>
      <c r="H80" s="1228"/>
      <c r="I80" s="1228"/>
      <c r="J80" s="1228"/>
      <c r="K80" s="1228"/>
      <c r="L80" s="1224" t="s">
        <v>5</v>
      </c>
      <c r="M80" s="1225"/>
    </row>
    <row r="81" spans="2:13" s="4" customFormat="1" ht="15" x14ac:dyDescent="0.25">
      <c r="B81" s="1236"/>
      <c r="C81" s="1236"/>
      <c r="D81" s="1291"/>
      <c r="E81" s="1228"/>
      <c r="F81" s="1228"/>
      <c r="G81" s="1228"/>
      <c r="H81" s="1228"/>
      <c r="I81" s="1228"/>
      <c r="J81" s="1228"/>
      <c r="K81" s="1228"/>
      <c r="L81" s="1224" t="s">
        <v>4</v>
      </c>
      <c r="M81" s="1225"/>
    </row>
    <row r="82" spans="2:13" s="4" customFormat="1" ht="15" x14ac:dyDescent="0.25">
      <c r="B82" s="1292"/>
      <c r="C82" s="1292"/>
      <c r="D82" s="1291"/>
      <c r="E82" s="1228" t="s">
        <v>38</v>
      </c>
      <c r="F82" s="1228"/>
      <c r="G82" s="1228"/>
      <c r="H82" s="1228"/>
      <c r="I82" s="1228"/>
      <c r="J82" s="1228"/>
      <c r="K82" s="1228"/>
      <c r="L82" s="1224" t="s">
        <v>0</v>
      </c>
      <c r="M82" s="1225"/>
    </row>
    <row r="83" spans="2:13" s="4" customFormat="1" ht="15" x14ac:dyDescent="0.25">
      <c r="B83" s="1292"/>
      <c r="C83" s="1292"/>
      <c r="D83" s="1291"/>
      <c r="E83" s="1228"/>
      <c r="F83" s="1228"/>
      <c r="G83" s="1228"/>
      <c r="H83" s="1228"/>
      <c r="I83" s="1228"/>
      <c r="J83" s="1228"/>
      <c r="K83" s="1228"/>
      <c r="L83" s="1224" t="s">
        <v>1</v>
      </c>
      <c r="M83" s="1225"/>
    </row>
    <row r="84" spans="2:13" s="4" customFormat="1" ht="15" x14ac:dyDescent="0.25">
      <c r="B84" s="1292"/>
      <c r="C84" s="1292"/>
      <c r="D84" s="1291"/>
      <c r="E84" s="1228"/>
      <c r="F84" s="1228"/>
      <c r="G84" s="1228"/>
      <c r="H84" s="1228"/>
      <c r="I84" s="1228"/>
      <c r="J84" s="1228"/>
      <c r="K84" s="1228"/>
      <c r="L84" s="1224" t="s">
        <v>2</v>
      </c>
      <c r="M84" s="1225"/>
    </row>
    <row r="85" spans="2:13" s="4" customFormat="1" ht="15" x14ac:dyDescent="0.25">
      <c r="B85" s="1292"/>
      <c r="C85" s="1292"/>
      <c r="D85" s="1291"/>
      <c r="E85" s="1228"/>
      <c r="F85" s="1228"/>
      <c r="G85" s="1228"/>
      <c r="H85" s="1228"/>
      <c r="I85" s="1228"/>
      <c r="J85" s="1228"/>
      <c r="K85" s="1228"/>
      <c r="L85" s="1224" t="s">
        <v>3</v>
      </c>
      <c r="M85" s="1225"/>
    </row>
    <row r="86" spans="2:13" s="4" customFormat="1" ht="15" x14ac:dyDescent="0.25">
      <c r="B86" s="1292"/>
      <c r="C86" s="1292"/>
      <c r="D86" s="1291"/>
      <c r="E86" s="1228"/>
      <c r="F86" s="1228"/>
      <c r="G86" s="1228"/>
      <c r="H86" s="1228"/>
      <c r="I86" s="1228"/>
      <c r="J86" s="1228"/>
      <c r="K86" s="1228"/>
      <c r="L86" s="1224" t="s">
        <v>5</v>
      </c>
      <c r="M86" s="1225"/>
    </row>
    <row r="87" spans="2:13" s="4" customFormat="1" ht="15" x14ac:dyDescent="0.25">
      <c r="B87" s="1292"/>
      <c r="C87" s="1292"/>
      <c r="D87" s="1291"/>
      <c r="E87" s="1228"/>
      <c r="F87" s="1228"/>
      <c r="G87" s="1228"/>
      <c r="H87" s="1228"/>
      <c r="I87" s="1228"/>
      <c r="J87" s="1228"/>
      <c r="K87" s="1228"/>
      <c r="L87" s="1224" t="s">
        <v>4</v>
      </c>
      <c r="M87" s="1225"/>
    </row>
    <row r="88" spans="2:13" s="4" customFormat="1" ht="15" x14ac:dyDescent="0.25">
      <c r="B88" s="1292"/>
      <c r="C88" s="1292"/>
      <c r="D88" s="1291"/>
      <c r="E88" s="1228" t="s">
        <v>39</v>
      </c>
      <c r="F88" s="1228"/>
      <c r="G88" s="1228"/>
      <c r="H88" s="1228"/>
      <c r="I88" s="1228"/>
      <c r="J88" s="1228"/>
      <c r="K88" s="1228"/>
      <c r="L88" s="1224" t="s">
        <v>0</v>
      </c>
      <c r="M88" s="1225"/>
    </row>
    <row r="89" spans="2:13" s="4" customFormat="1" ht="15" x14ac:dyDescent="0.25">
      <c r="B89" s="1292"/>
      <c r="C89" s="1292"/>
      <c r="D89" s="1291"/>
      <c r="E89" s="1228"/>
      <c r="F89" s="1228"/>
      <c r="G89" s="1228"/>
      <c r="H89" s="1228"/>
      <c r="I89" s="1228"/>
      <c r="J89" s="1228"/>
      <c r="K89" s="1228"/>
      <c r="L89" s="1224" t="s">
        <v>1</v>
      </c>
      <c r="M89" s="1225"/>
    </row>
    <row r="90" spans="2:13" s="4" customFormat="1" ht="15" x14ac:dyDescent="0.25">
      <c r="B90" s="1292"/>
      <c r="C90" s="1292"/>
      <c r="D90" s="1291"/>
      <c r="E90" s="1228"/>
      <c r="F90" s="1228"/>
      <c r="G90" s="1228"/>
      <c r="H90" s="1228"/>
      <c r="I90" s="1228"/>
      <c r="J90" s="1228"/>
      <c r="K90" s="1228"/>
      <c r="L90" s="1224" t="s">
        <v>2</v>
      </c>
      <c r="M90" s="1225"/>
    </row>
    <row r="91" spans="2:13" s="4" customFormat="1" ht="15" x14ac:dyDescent="0.25">
      <c r="B91" s="1294"/>
      <c r="C91" s="1294"/>
      <c r="D91" s="1295"/>
      <c r="E91" s="1240"/>
      <c r="F91" s="1240"/>
      <c r="G91" s="1240"/>
      <c r="H91" s="1240"/>
      <c r="I91" s="1240"/>
      <c r="J91" s="1240"/>
      <c r="K91" s="1240"/>
      <c r="L91" s="1232" t="s">
        <v>3</v>
      </c>
      <c r="M91" s="1233"/>
    </row>
    <row r="92" spans="2:13" s="4" customFormat="1" ht="15" x14ac:dyDescent="0.25">
      <c r="B92" s="1234" t="s">
        <v>133</v>
      </c>
      <c r="C92" s="1234"/>
      <c r="D92" s="1290"/>
      <c r="E92" s="1227" t="s">
        <v>57</v>
      </c>
      <c r="F92" s="1227"/>
      <c r="G92" s="1227"/>
      <c r="H92" s="1227"/>
      <c r="I92" s="1227"/>
      <c r="J92" s="1227"/>
      <c r="K92" s="1227"/>
      <c r="L92" s="1230" t="s">
        <v>0</v>
      </c>
      <c r="M92" s="1231"/>
    </row>
    <row r="93" spans="2:13" s="4" customFormat="1" ht="15" x14ac:dyDescent="0.25">
      <c r="B93" s="1236"/>
      <c r="C93" s="1236"/>
      <c r="D93" s="1291"/>
      <c r="E93" s="1228"/>
      <c r="F93" s="1228"/>
      <c r="G93" s="1228"/>
      <c r="H93" s="1228"/>
      <c r="I93" s="1228"/>
      <c r="J93" s="1228"/>
      <c r="K93" s="1228"/>
      <c r="L93" s="1224" t="s">
        <v>1</v>
      </c>
      <c r="M93" s="1225"/>
    </row>
    <row r="94" spans="2:13" s="4" customFormat="1" ht="15" x14ac:dyDescent="0.25">
      <c r="B94" s="1236"/>
      <c r="C94" s="1236"/>
      <c r="D94" s="1291"/>
      <c r="E94" s="1228"/>
      <c r="F94" s="1228"/>
      <c r="G94" s="1228"/>
      <c r="H94" s="1228"/>
      <c r="I94" s="1228"/>
      <c r="J94" s="1228"/>
      <c r="K94" s="1228"/>
      <c r="L94" s="1224" t="s">
        <v>2</v>
      </c>
      <c r="M94" s="1225"/>
    </row>
    <row r="95" spans="2:13" s="4" customFormat="1" ht="15" x14ac:dyDescent="0.25">
      <c r="B95" s="1236"/>
      <c r="C95" s="1236"/>
      <c r="D95" s="1291"/>
      <c r="E95" s="1228"/>
      <c r="F95" s="1228"/>
      <c r="G95" s="1228"/>
      <c r="H95" s="1228"/>
      <c r="I95" s="1228"/>
      <c r="J95" s="1228"/>
      <c r="K95" s="1228"/>
      <c r="L95" s="1224" t="s">
        <v>3</v>
      </c>
      <c r="M95" s="1225"/>
    </row>
    <row r="96" spans="2:13" s="4" customFormat="1" ht="15" x14ac:dyDescent="0.25">
      <c r="B96" s="1236"/>
      <c r="C96" s="1236"/>
      <c r="D96" s="1291"/>
      <c r="E96" s="1228"/>
      <c r="F96" s="1228"/>
      <c r="G96" s="1228"/>
      <c r="H96" s="1228"/>
      <c r="I96" s="1228"/>
      <c r="J96" s="1228"/>
      <c r="K96" s="1228"/>
      <c r="L96" s="1224" t="s">
        <v>5</v>
      </c>
      <c r="M96" s="1225"/>
    </row>
    <row r="97" spans="2:13" s="4" customFormat="1" ht="15" x14ac:dyDescent="0.25">
      <c r="B97" s="1236"/>
      <c r="C97" s="1236"/>
      <c r="D97" s="1291"/>
      <c r="E97" s="1228" t="s">
        <v>58</v>
      </c>
      <c r="F97" s="1228"/>
      <c r="G97" s="1228"/>
      <c r="H97" s="1228"/>
      <c r="I97" s="1228"/>
      <c r="J97" s="1228"/>
      <c r="K97" s="1228"/>
      <c r="L97" s="1224" t="s">
        <v>0</v>
      </c>
      <c r="M97" s="1225"/>
    </row>
    <row r="98" spans="2:13" s="4" customFormat="1" ht="15" x14ac:dyDescent="0.25">
      <c r="B98" s="1236"/>
      <c r="C98" s="1236"/>
      <c r="D98" s="1291"/>
      <c r="E98" s="1228"/>
      <c r="F98" s="1228"/>
      <c r="G98" s="1228"/>
      <c r="H98" s="1228"/>
      <c r="I98" s="1228"/>
      <c r="J98" s="1228"/>
      <c r="K98" s="1228"/>
      <c r="L98" s="1224" t="s">
        <v>1</v>
      </c>
      <c r="M98" s="1225"/>
    </row>
    <row r="99" spans="2:13" s="4" customFormat="1" ht="15" x14ac:dyDescent="0.25">
      <c r="B99" s="1236"/>
      <c r="C99" s="1236"/>
      <c r="D99" s="1291"/>
      <c r="E99" s="1228"/>
      <c r="F99" s="1228"/>
      <c r="G99" s="1228"/>
      <c r="H99" s="1228"/>
      <c r="I99" s="1228"/>
      <c r="J99" s="1228"/>
      <c r="K99" s="1228"/>
      <c r="L99" s="1224" t="s">
        <v>2</v>
      </c>
      <c r="M99" s="1225"/>
    </row>
    <row r="100" spans="2:13" s="4" customFormat="1" ht="15" x14ac:dyDescent="0.25">
      <c r="B100" s="1236"/>
      <c r="C100" s="1236"/>
      <c r="D100" s="1291"/>
      <c r="E100" s="1228"/>
      <c r="F100" s="1228"/>
      <c r="G100" s="1228"/>
      <c r="H100" s="1228"/>
      <c r="I100" s="1228"/>
      <c r="J100" s="1228"/>
      <c r="K100" s="1228"/>
      <c r="L100" s="1224" t="s">
        <v>3</v>
      </c>
      <c r="M100" s="1225"/>
    </row>
    <row r="101" spans="2:13" s="4" customFormat="1" ht="15" x14ac:dyDescent="0.25">
      <c r="B101" s="1236"/>
      <c r="C101" s="1236"/>
      <c r="D101" s="1291"/>
      <c r="E101" s="1228"/>
      <c r="F101" s="1228"/>
      <c r="G101" s="1228"/>
      <c r="H101" s="1228"/>
      <c r="I101" s="1228"/>
      <c r="J101" s="1228"/>
      <c r="K101" s="1228"/>
      <c r="L101" s="1224" t="s">
        <v>5</v>
      </c>
      <c r="M101" s="1225"/>
    </row>
    <row r="102" spans="2:13" s="4" customFormat="1" ht="15" x14ac:dyDescent="0.25">
      <c r="B102" s="1292"/>
      <c r="C102" s="1292"/>
      <c r="D102" s="1291"/>
      <c r="E102" s="1228" t="s">
        <v>59</v>
      </c>
      <c r="F102" s="1228"/>
      <c r="G102" s="1228"/>
      <c r="H102" s="1228"/>
      <c r="I102" s="1228"/>
      <c r="J102" s="1228"/>
      <c r="K102" s="1228"/>
      <c r="L102" s="1224" t="s">
        <v>0</v>
      </c>
      <c r="M102" s="1225"/>
    </row>
    <row r="103" spans="2:13" s="4" customFormat="1" ht="15" x14ac:dyDescent="0.25">
      <c r="B103" s="1292"/>
      <c r="C103" s="1292"/>
      <c r="D103" s="1291"/>
      <c r="E103" s="1228"/>
      <c r="F103" s="1228"/>
      <c r="G103" s="1228"/>
      <c r="H103" s="1228"/>
      <c r="I103" s="1228"/>
      <c r="J103" s="1228"/>
      <c r="K103" s="1228"/>
      <c r="L103" s="1224" t="s">
        <v>1</v>
      </c>
      <c r="M103" s="1225"/>
    </row>
    <row r="104" spans="2:13" s="4" customFormat="1" ht="15" x14ac:dyDescent="0.25">
      <c r="B104" s="1292"/>
      <c r="C104" s="1292"/>
      <c r="D104" s="1291"/>
      <c r="E104" s="1228"/>
      <c r="F104" s="1228"/>
      <c r="G104" s="1228"/>
      <c r="H104" s="1228"/>
      <c r="I104" s="1228"/>
      <c r="J104" s="1228"/>
      <c r="K104" s="1228"/>
      <c r="L104" s="1224" t="s">
        <v>2</v>
      </c>
      <c r="M104" s="1225"/>
    </row>
    <row r="105" spans="2:13" s="4" customFormat="1" ht="15" x14ac:dyDescent="0.25">
      <c r="B105" s="1292"/>
      <c r="C105" s="1292"/>
      <c r="D105" s="1291"/>
      <c r="E105" s="1228"/>
      <c r="F105" s="1228"/>
      <c r="G105" s="1228"/>
      <c r="H105" s="1228"/>
      <c r="I105" s="1228"/>
      <c r="J105" s="1228"/>
      <c r="K105" s="1228"/>
      <c r="L105" s="1224" t="s">
        <v>3</v>
      </c>
      <c r="M105" s="1225"/>
    </row>
    <row r="106" spans="2:13" s="4" customFormat="1" ht="15" x14ac:dyDescent="0.25">
      <c r="B106" s="1294"/>
      <c r="C106" s="1294"/>
      <c r="D106" s="1295"/>
      <c r="E106" s="1240"/>
      <c r="F106" s="1240"/>
      <c r="G106" s="1240"/>
      <c r="H106" s="1240"/>
      <c r="I106" s="1240"/>
      <c r="J106" s="1240"/>
      <c r="K106" s="1240"/>
      <c r="L106" s="1232" t="s">
        <v>5</v>
      </c>
      <c r="M106" s="1233"/>
    </row>
    <row r="107" spans="2:13" s="4" customFormat="1" ht="15" x14ac:dyDescent="0.25">
      <c r="B107" s="1297" t="s">
        <v>134</v>
      </c>
      <c r="C107" s="1297"/>
      <c r="D107" s="1298"/>
      <c r="E107" s="1261" t="s">
        <v>82</v>
      </c>
      <c r="F107" s="1261"/>
      <c r="G107" s="1261"/>
      <c r="H107" s="1261"/>
      <c r="I107" s="1261"/>
      <c r="J107" s="1261"/>
      <c r="K107" s="1261"/>
      <c r="L107" s="1262" t="s">
        <v>1</v>
      </c>
      <c r="M107" s="1263"/>
    </row>
    <row r="108" spans="2:13" s="4" customFormat="1" ht="15" x14ac:dyDescent="0.25">
      <c r="B108" s="1236"/>
      <c r="C108" s="1236"/>
      <c r="D108" s="1237"/>
      <c r="E108" s="1229"/>
      <c r="F108" s="1229"/>
      <c r="G108" s="1229"/>
      <c r="H108" s="1229"/>
      <c r="I108" s="1229"/>
      <c r="J108" s="1229"/>
      <c r="K108" s="1229"/>
      <c r="L108" s="1224" t="s">
        <v>2</v>
      </c>
      <c r="M108" s="1225"/>
    </row>
    <row r="109" spans="2:13" s="4" customFormat="1" ht="15" x14ac:dyDescent="0.25">
      <c r="B109" s="1236"/>
      <c r="C109" s="1236"/>
      <c r="D109" s="1237"/>
      <c r="E109" s="1229"/>
      <c r="F109" s="1229"/>
      <c r="G109" s="1229"/>
      <c r="H109" s="1229"/>
      <c r="I109" s="1229"/>
      <c r="J109" s="1229"/>
      <c r="K109" s="1229"/>
      <c r="L109" s="1224" t="s">
        <v>3</v>
      </c>
      <c r="M109" s="1225"/>
    </row>
    <row r="110" spans="2:13" s="4" customFormat="1" ht="15" x14ac:dyDescent="0.25">
      <c r="B110" s="1236"/>
      <c r="C110" s="1236"/>
      <c r="D110" s="1237"/>
      <c r="E110" s="1229"/>
      <c r="F110" s="1229"/>
      <c r="G110" s="1229"/>
      <c r="H110" s="1229"/>
      <c r="I110" s="1229"/>
      <c r="J110" s="1229"/>
      <c r="K110" s="1229"/>
      <c r="L110" s="1224" t="s">
        <v>5</v>
      </c>
      <c r="M110" s="1225"/>
    </row>
    <row r="111" spans="2:13" s="4" customFormat="1" ht="15" x14ac:dyDescent="0.25">
      <c r="B111" s="1236"/>
      <c r="C111" s="1236"/>
      <c r="D111" s="1237"/>
      <c r="E111" s="1229"/>
      <c r="F111" s="1229"/>
      <c r="G111" s="1229"/>
      <c r="H111" s="1229"/>
      <c r="I111" s="1229"/>
      <c r="J111" s="1229"/>
      <c r="K111" s="1229"/>
      <c r="L111" s="1224" t="s">
        <v>4</v>
      </c>
      <c r="M111" s="1225"/>
    </row>
    <row r="112" spans="2:13" s="4" customFormat="1" ht="15" x14ac:dyDescent="0.25">
      <c r="B112" s="1236"/>
      <c r="C112" s="1236"/>
      <c r="D112" s="1237"/>
      <c r="E112" s="1228" t="s">
        <v>83</v>
      </c>
      <c r="F112" s="1228"/>
      <c r="G112" s="1228"/>
      <c r="H112" s="1228"/>
      <c r="I112" s="1228"/>
      <c r="J112" s="1228"/>
      <c r="K112" s="1228"/>
      <c r="L112" s="1224" t="s">
        <v>0</v>
      </c>
      <c r="M112" s="1225"/>
    </row>
    <row r="113" spans="2:13" s="4" customFormat="1" ht="15" x14ac:dyDescent="0.25">
      <c r="B113" s="1236"/>
      <c r="C113" s="1236"/>
      <c r="D113" s="1237"/>
      <c r="E113" s="1228"/>
      <c r="F113" s="1228"/>
      <c r="G113" s="1228"/>
      <c r="H113" s="1228"/>
      <c r="I113" s="1228"/>
      <c r="J113" s="1228"/>
      <c r="K113" s="1228"/>
      <c r="L113" s="1224" t="s">
        <v>1</v>
      </c>
      <c r="M113" s="1225"/>
    </row>
    <row r="114" spans="2:13" s="4" customFormat="1" ht="15" x14ac:dyDescent="0.25">
      <c r="B114" s="1236"/>
      <c r="C114" s="1236"/>
      <c r="D114" s="1237"/>
      <c r="E114" s="1228"/>
      <c r="F114" s="1228"/>
      <c r="G114" s="1228"/>
      <c r="H114" s="1228"/>
      <c r="I114" s="1228"/>
      <c r="J114" s="1228"/>
      <c r="K114" s="1228"/>
      <c r="L114" s="1224" t="s">
        <v>2</v>
      </c>
      <c r="M114" s="1225"/>
    </row>
    <row r="115" spans="2:13" s="4" customFormat="1" ht="15" x14ac:dyDescent="0.25">
      <c r="B115" s="1236"/>
      <c r="C115" s="1236"/>
      <c r="D115" s="1237"/>
      <c r="E115" s="1228"/>
      <c r="F115" s="1228"/>
      <c r="G115" s="1228"/>
      <c r="H115" s="1228"/>
      <c r="I115" s="1228"/>
      <c r="J115" s="1228"/>
      <c r="K115" s="1228"/>
      <c r="L115" s="1224" t="s">
        <v>3</v>
      </c>
      <c r="M115" s="1225"/>
    </row>
    <row r="116" spans="2:13" s="4" customFormat="1" ht="15" x14ac:dyDescent="0.25">
      <c r="B116" s="1236"/>
      <c r="C116" s="1236"/>
      <c r="D116" s="1237"/>
      <c r="E116" s="1228"/>
      <c r="F116" s="1228"/>
      <c r="G116" s="1228"/>
      <c r="H116" s="1228"/>
      <c r="I116" s="1228"/>
      <c r="J116" s="1228"/>
      <c r="K116" s="1228"/>
      <c r="L116" s="1224" t="s">
        <v>5</v>
      </c>
      <c r="M116" s="1225"/>
    </row>
    <row r="117" spans="2:13" s="4" customFormat="1" ht="15" x14ac:dyDescent="0.25">
      <c r="B117" s="1236"/>
      <c r="C117" s="1236"/>
      <c r="D117" s="1237"/>
      <c r="E117" s="1228"/>
      <c r="F117" s="1228"/>
      <c r="G117" s="1228"/>
      <c r="H117" s="1228"/>
      <c r="I117" s="1228"/>
      <c r="J117" s="1228"/>
      <c r="K117" s="1228"/>
      <c r="L117" s="1224" t="s">
        <v>4</v>
      </c>
      <c r="M117" s="1225"/>
    </row>
    <row r="118" spans="2:13" s="4" customFormat="1" ht="15" x14ac:dyDescent="0.25">
      <c r="B118" s="1236"/>
      <c r="C118" s="1236"/>
      <c r="D118" s="1237"/>
      <c r="E118" s="1229" t="s">
        <v>84</v>
      </c>
      <c r="F118" s="1229"/>
      <c r="G118" s="1229"/>
      <c r="H118" s="1229"/>
      <c r="I118" s="1229"/>
      <c r="J118" s="1229"/>
      <c r="K118" s="1229"/>
      <c r="L118" s="1224" t="s">
        <v>0</v>
      </c>
      <c r="M118" s="1225"/>
    </row>
    <row r="119" spans="2:13" s="4" customFormat="1" ht="15" x14ac:dyDescent="0.25">
      <c r="B119" s="1238"/>
      <c r="C119" s="1238"/>
      <c r="D119" s="1239"/>
      <c r="E119" s="1296"/>
      <c r="F119" s="1296"/>
      <c r="G119" s="1296"/>
      <c r="H119" s="1296"/>
      <c r="I119" s="1296"/>
      <c r="J119" s="1296"/>
      <c r="K119" s="1296"/>
      <c r="L119" s="1232"/>
      <c r="M119" s="1233"/>
    </row>
    <row r="120" spans="2:13" s="4" customFormat="1" ht="15" x14ac:dyDescent="0.25">
      <c r="B120" s="1234" t="s">
        <v>135</v>
      </c>
      <c r="C120" s="1234"/>
      <c r="D120" s="1290"/>
      <c r="E120" s="1227" t="s">
        <v>40</v>
      </c>
      <c r="F120" s="1227"/>
      <c r="G120" s="1227"/>
      <c r="H120" s="1227"/>
      <c r="I120" s="1227"/>
      <c r="J120" s="1227"/>
      <c r="K120" s="1227"/>
      <c r="L120" s="1230" t="s">
        <v>0</v>
      </c>
      <c r="M120" s="1231"/>
    </row>
    <row r="121" spans="2:13" s="4" customFormat="1" ht="15" x14ac:dyDescent="0.25">
      <c r="B121" s="1236"/>
      <c r="C121" s="1236"/>
      <c r="D121" s="1291"/>
      <c r="E121" s="1228"/>
      <c r="F121" s="1228"/>
      <c r="G121" s="1228"/>
      <c r="H121" s="1228"/>
      <c r="I121" s="1228"/>
      <c r="J121" s="1228"/>
      <c r="K121" s="1228"/>
      <c r="L121" s="1224" t="s">
        <v>1</v>
      </c>
      <c r="M121" s="1225"/>
    </row>
    <row r="122" spans="2:13" s="4" customFormat="1" ht="15" x14ac:dyDescent="0.25">
      <c r="B122" s="1236"/>
      <c r="C122" s="1236"/>
      <c r="D122" s="1291"/>
      <c r="E122" s="1228"/>
      <c r="F122" s="1228"/>
      <c r="G122" s="1228"/>
      <c r="H122" s="1228"/>
      <c r="I122" s="1228"/>
      <c r="J122" s="1228"/>
      <c r="K122" s="1228"/>
      <c r="L122" s="1224" t="s">
        <v>2</v>
      </c>
      <c r="M122" s="1225"/>
    </row>
    <row r="123" spans="2:13" s="4" customFormat="1" ht="15" x14ac:dyDescent="0.25">
      <c r="B123" s="1236"/>
      <c r="C123" s="1236"/>
      <c r="D123" s="1291"/>
      <c r="E123" s="1228"/>
      <c r="F123" s="1228"/>
      <c r="G123" s="1228"/>
      <c r="H123" s="1228"/>
      <c r="I123" s="1228"/>
      <c r="J123" s="1228"/>
      <c r="K123" s="1228"/>
      <c r="L123" s="1224" t="s">
        <v>3</v>
      </c>
      <c r="M123" s="1225"/>
    </row>
    <row r="124" spans="2:13" s="4" customFormat="1" ht="15" x14ac:dyDescent="0.25">
      <c r="B124" s="1236"/>
      <c r="C124" s="1236"/>
      <c r="D124" s="1291"/>
      <c r="E124" s="1228"/>
      <c r="F124" s="1228"/>
      <c r="G124" s="1228"/>
      <c r="H124" s="1228"/>
      <c r="I124" s="1228"/>
      <c r="J124" s="1228"/>
      <c r="K124" s="1228"/>
      <c r="L124" s="1224" t="s">
        <v>5</v>
      </c>
      <c r="M124" s="1225"/>
    </row>
    <row r="125" spans="2:13" s="4" customFormat="1" ht="15" x14ac:dyDescent="0.25">
      <c r="B125" s="1236"/>
      <c r="C125" s="1236"/>
      <c r="D125" s="1291"/>
      <c r="E125" s="1228"/>
      <c r="F125" s="1228"/>
      <c r="G125" s="1228"/>
      <c r="H125" s="1228"/>
      <c r="I125" s="1228"/>
      <c r="J125" s="1228"/>
      <c r="K125" s="1228"/>
      <c r="L125" s="1224" t="s">
        <v>4</v>
      </c>
      <c r="M125" s="1225"/>
    </row>
    <row r="126" spans="2:13" s="4" customFormat="1" ht="15" customHeight="1" x14ac:dyDescent="0.25">
      <c r="B126" s="1236"/>
      <c r="C126" s="1236"/>
      <c r="D126" s="1291"/>
      <c r="E126" s="1229" t="s">
        <v>41</v>
      </c>
      <c r="F126" s="1229"/>
      <c r="G126" s="1229"/>
      <c r="H126" s="1229"/>
      <c r="I126" s="1229"/>
      <c r="J126" s="1229"/>
      <c r="K126" s="1229"/>
      <c r="L126" s="1224" t="s">
        <v>0</v>
      </c>
      <c r="M126" s="1225"/>
    </row>
    <row r="127" spans="2:13" s="4" customFormat="1" ht="15" x14ac:dyDescent="0.25">
      <c r="B127" s="1236"/>
      <c r="C127" s="1236"/>
      <c r="D127" s="1291"/>
      <c r="E127" s="1229"/>
      <c r="F127" s="1229"/>
      <c r="G127" s="1229"/>
      <c r="H127" s="1229"/>
      <c r="I127" s="1229"/>
      <c r="J127" s="1229"/>
      <c r="K127" s="1229"/>
      <c r="L127" s="1224" t="s">
        <v>1</v>
      </c>
      <c r="M127" s="1225"/>
    </row>
    <row r="128" spans="2:13" s="4" customFormat="1" ht="15" x14ac:dyDescent="0.25">
      <c r="B128" s="1236"/>
      <c r="C128" s="1236"/>
      <c r="D128" s="1291"/>
      <c r="E128" s="1229"/>
      <c r="F128" s="1229"/>
      <c r="G128" s="1229"/>
      <c r="H128" s="1229"/>
      <c r="I128" s="1229"/>
      <c r="J128" s="1229"/>
      <c r="K128" s="1229"/>
      <c r="L128" s="1224" t="s">
        <v>2</v>
      </c>
      <c r="M128" s="1225"/>
    </row>
    <row r="129" spans="2:13" s="4" customFormat="1" ht="15" x14ac:dyDescent="0.25">
      <c r="B129" s="1236"/>
      <c r="C129" s="1236"/>
      <c r="D129" s="1291"/>
      <c r="E129" s="1229"/>
      <c r="F129" s="1229"/>
      <c r="G129" s="1229"/>
      <c r="H129" s="1229"/>
      <c r="I129" s="1229"/>
      <c r="J129" s="1229"/>
      <c r="K129" s="1229"/>
      <c r="L129" s="1224" t="s">
        <v>3</v>
      </c>
      <c r="M129" s="1225"/>
    </row>
    <row r="130" spans="2:13" s="4" customFormat="1" ht="15" x14ac:dyDescent="0.25">
      <c r="B130" s="1236"/>
      <c r="C130" s="1236"/>
      <c r="D130" s="1291"/>
      <c r="E130" s="1229"/>
      <c r="F130" s="1229"/>
      <c r="G130" s="1229"/>
      <c r="H130" s="1229"/>
      <c r="I130" s="1229"/>
      <c r="J130" s="1229"/>
      <c r="K130" s="1229"/>
      <c r="L130" s="1224" t="s">
        <v>5</v>
      </c>
      <c r="M130" s="1225"/>
    </row>
    <row r="131" spans="2:13" s="4" customFormat="1" ht="15" x14ac:dyDescent="0.25">
      <c r="B131" s="1292"/>
      <c r="C131" s="1292"/>
      <c r="D131" s="1291"/>
      <c r="E131" s="1229"/>
      <c r="F131" s="1229"/>
      <c r="G131" s="1229"/>
      <c r="H131" s="1229"/>
      <c r="I131" s="1229"/>
      <c r="J131" s="1229"/>
      <c r="K131" s="1229"/>
      <c r="L131" s="1224" t="s">
        <v>4</v>
      </c>
      <c r="M131" s="1225"/>
    </row>
    <row r="132" spans="2:13" s="4" customFormat="1" ht="15" x14ac:dyDescent="0.25">
      <c r="B132" s="1292"/>
      <c r="C132" s="1292"/>
      <c r="D132" s="1291"/>
      <c r="E132" s="1228" t="s">
        <v>42</v>
      </c>
      <c r="F132" s="1228"/>
      <c r="G132" s="1228"/>
      <c r="H132" s="1228"/>
      <c r="I132" s="1228"/>
      <c r="J132" s="1228"/>
      <c r="K132" s="1228"/>
      <c r="L132" s="1224" t="s">
        <v>0</v>
      </c>
      <c r="M132" s="1225"/>
    </row>
    <row r="133" spans="2:13" s="4" customFormat="1" ht="15" customHeight="1" x14ac:dyDescent="0.25">
      <c r="B133" s="1292"/>
      <c r="C133" s="1292"/>
      <c r="D133" s="1291"/>
      <c r="E133" s="1228"/>
      <c r="F133" s="1228"/>
      <c r="G133" s="1228"/>
      <c r="H133" s="1228"/>
      <c r="I133" s="1228"/>
      <c r="J133" s="1228"/>
      <c r="K133" s="1228"/>
      <c r="L133" s="1224" t="s">
        <v>1</v>
      </c>
      <c r="M133" s="1225"/>
    </row>
    <row r="134" spans="2:13" s="4" customFormat="1" ht="15" customHeight="1" x14ac:dyDescent="0.25">
      <c r="B134" s="1292"/>
      <c r="C134" s="1292"/>
      <c r="D134" s="1291"/>
      <c r="E134" s="1228"/>
      <c r="F134" s="1228"/>
      <c r="G134" s="1228"/>
      <c r="H134" s="1228"/>
      <c r="I134" s="1228"/>
      <c r="J134" s="1228"/>
      <c r="K134" s="1228"/>
      <c r="L134" s="1224" t="s">
        <v>2</v>
      </c>
      <c r="M134" s="1225"/>
    </row>
    <row r="135" spans="2:13" s="4" customFormat="1" ht="15" customHeight="1" x14ac:dyDescent="0.25">
      <c r="B135" s="1292"/>
      <c r="C135" s="1292"/>
      <c r="D135" s="1291"/>
      <c r="E135" s="1228"/>
      <c r="F135" s="1228"/>
      <c r="G135" s="1228"/>
      <c r="H135" s="1228"/>
      <c r="I135" s="1228"/>
      <c r="J135" s="1228"/>
      <c r="K135" s="1228"/>
      <c r="L135" s="1224" t="s">
        <v>3</v>
      </c>
      <c r="M135" s="1225"/>
    </row>
    <row r="136" spans="2:13" s="4" customFormat="1" ht="15" customHeight="1" x14ac:dyDescent="0.25">
      <c r="B136" s="1292"/>
      <c r="C136" s="1292"/>
      <c r="D136" s="1291"/>
      <c r="E136" s="1228"/>
      <c r="F136" s="1228"/>
      <c r="G136" s="1228"/>
      <c r="H136" s="1228"/>
      <c r="I136" s="1228"/>
      <c r="J136" s="1228"/>
      <c r="K136" s="1228"/>
      <c r="L136" s="1224" t="s">
        <v>5</v>
      </c>
      <c r="M136" s="1225"/>
    </row>
    <row r="137" spans="2:13" s="4" customFormat="1" ht="15" customHeight="1" x14ac:dyDescent="0.25">
      <c r="B137" s="1292"/>
      <c r="C137" s="1292"/>
      <c r="D137" s="1291"/>
      <c r="E137" s="1228"/>
      <c r="F137" s="1228"/>
      <c r="G137" s="1228"/>
      <c r="H137" s="1228"/>
      <c r="I137" s="1228"/>
      <c r="J137" s="1228"/>
      <c r="K137" s="1228"/>
      <c r="L137" s="1224" t="s">
        <v>4</v>
      </c>
      <c r="M137" s="1225"/>
    </row>
    <row r="138" spans="2:13" s="4" customFormat="1" ht="15" customHeight="1" x14ac:dyDescent="0.25">
      <c r="B138" s="1292"/>
      <c r="C138" s="1292"/>
      <c r="D138" s="1291"/>
      <c r="E138" s="1228" t="s">
        <v>43</v>
      </c>
      <c r="F138" s="1228"/>
      <c r="G138" s="1228"/>
      <c r="H138" s="1228"/>
      <c r="I138" s="1228"/>
      <c r="J138" s="1228"/>
      <c r="K138" s="1228"/>
      <c r="L138" s="1224" t="s">
        <v>0</v>
      </c>
      <c r="M138" s="1225"/>
    </row>
    <row r="139" spans="2:13" s="4" customFormat="1" ht="15" x14ac:dyDescent="0.25">
      <c r="B139" s="1292"/>
      <c r="C139" s="1292"/>
      <c r="D139" s="1291"/>
      <c r="E139" s="1228"/>
      <c r="F139" s="1228"/>
      <c r="G139" s="1228"/>
      <c r="H139" s="1228"/>
      <c r="I139" s="1228"/>
      <c r="J139" s="1228"/>
      <c r="K139" s="1228"/>
      <c r="L139" s="1224" t="s">
        <v>1</v>
      </c>
      <c r="M139" s="1225"/>
    </row>
    <row r="140" spans="2:13" s="4" customFormat="1" ht="15" x14ac:dyDescent="0.25">
      <c r="B140" s="1292"/>
      <c r="C140" s="1292"/>
      <c r="D140" s="1291"/>
      <c r="E140" s="1228"/>
      <c r="F140" s="1228"/>
      <c r="G140" s="1228"/>
      <c r="H140" s="1228"/>
      <c r="I140" s="1228"/>
      <c r="J140" s="1228"/>
      <c r="K140" s="1228"/>
      <c r="L140" s="1224" t="s">
        <v>2</v>
      </c>
      <c r="M140" s="1225"/>
    </row>
    <row r="141" spans="2:13" s="4" customFormat="1" ht="15" x14ac:dyDescent="0.25">
      <c r="B141" s="1292"/>
      <c r="C141" s="1292"/>
      <c r="D141" s="1291"/>
      <c r="E141" s="1228"/>
      <c r="F141" s="1228"/>
      <c r="G141" s="1228"/>
      <c r="H141" s="1228"/>
      <c r="I141" s="1228"/>
      <c r="J141" s="1228"/>
      <c r="K141" s="1228"/>
      <c r="L141" s="1224" t="s">
        <v>3</v>
      </c>
      <c r="M141" s="1225"/>
    </row>
    <row r="142" spans="2:13" s="4" customFormat="1" ht="15" x14ac:dyDescent="0.25">
      <c r="B142" s="1292"/>
      <c r="C142" s="1292"/>
      <c r="D142" s="1291"/>
      <c r="E142" s="1228" t="s">
        <v>146</v>
      </c>
      <c r="F142" s="1228"/>
      <c r="G142" s="1228"/>
      <c r="H142" s="1228"/>
      <c r="I142" s="1228"/>
      <c r="J142" s="1228"/>
      <c r="K142" s="1228"/>
      <c r="L142" s="1224" t="s">
        <v>0</v>
      </c>
      <c r="M142" s="1225"/>
    </row>
    <row r="143" spans="2:13" s="4" customFormat="1" ht="15" x14ac:dyDescent="0.25">
      <c r="B143" s="1292"/>
      <c r="C143" s="1292"/>
      <c r="D143" s="1291"/>
      <c r="E143" s="1228" t="s">
        <v>60</v>
      </c>
      <c r="F143" s="1228"/>
      <c r="G143" s="1228"/>
      <c r="H143" s="1228"/>
      <c r="I143" s="1228"/>
      <c r="J143" s="1228"/>
      <c r="K143" s="1228"/>
      <c r="L143" s="1224" t="s">
        <v>0</v>
      </c>
      <c r="M143" s="1225"/>
    </row>
    <row r="144" spans="2:13" s="4" customFormat="1" ht="15" x14ac:dyDescent="0.25">
      <c r="B144" s="1292"/>
      <c r="C144" s="1292"/>
      <c r="D144" s="1291"/>
      <c r="E144" s="1228"/>
      <c r="F144" s="1228"/>
      <c r="G144" s="1228"/>
      <c r="H144" s="1228"/>
      <c r="I144" s="1228"/>
      <c r="J144" s="1228"/>
      <c r="K144" s="1228"/>
      <c r="L144" s="1224" t="s">
        <v>1</v>
      </c>
      <c r="M144" s="1225"/>
    </row>
    <row r="145" spans="2:13" s="4" customFormat="1" ht="15" x14ac:dyDescent="0.25">
      <c r="B145" s="1292"/>
      <c r="C145" s="1292"/>
      <c r="D145" s="1291"/>
      <c r="E145" s="1228"/>
      <c r="F145" s="1228"/>
      <c r="G145" s="1228"/>
      <c r="H145" s="1228"/>
      <c r="I145" s="1228"/>
      <c r="J145" s="1228"/>
      <c r="K145" s="1228"/>
      <c r="L145" s="1224" t="s">
        <v>2</v>
      </c>
      <c r="M145" s="1225"/>
    </row>
    <row r="146" spans="2:13" s="4" customFormat="1" ht="15" x14ac:dyDescent="0.25">
      <c r="B146" s="1294"/>
      <c r="C146" s="1294"/>
      <c r="D146" s="1295"/>
      <c r="E146" s="1240"/>
      <c r="F146" s="1240"/>
      <c r="G146" s="1240"/>
      <c r="H146" s="1240"/>
      <c r="I146" s="1240"/>
      <c r="J146" s="1240"/>
      <c r="K146" s="1240"/>
      <c r="L146" s="1232" t="s">
        <v>3</v>
      </c>
      <c r="M146" s="1233"/>
    </row>
    <row r="147" spans="2:13" s="4" customFormat="1" ht="15" x14ac:dyDescent="0.25">
      <c r="B147" s="1234" t="s">
        <v>136</v>
      </c>
      <c r="C147" s="1234"/>
      <c r="D147" s="1290"/>
      <c r="E147" s="1227" t="s">
        <v>61</v>
      </c>
      <c r="F147" s="1227"/>
      <c r="G147" s="1227"/>
      <c r="H147" s="1227"/>
      <c r="I147" s="1227"/>
      <c r="J147" s="1227"/>
      <c r="K147" s="1227"/>
      <c r="L147" s="1230" t="s">
        <v>0</v>
      </c>
      <c r="M147" s="1231"/>
    </row>
    <row r="148" spans="2:13" s="4" customFormat="1" ht="15" x14ac:dyDescent="0.25">
      <c r="B148" s="1236"/>
      <c r="C148" s="1236"/>
      <c r="D148" s="1291"/>
      <c r="E148" s="1228"/>
      <c r="F148" s="1228"/>
      <c r="G148" s="1228"/>
      <c r="H148" s="1228"/>
      <c r="I148" s="1228"/>
      <c r="J148" s="1228"/>
      <c r="K148" s="1228"/>
      <c r="L148" s="1224" t="s">
        <v>1</v>
      </c>
      <c r="M148" s="1225"/>
    </row>
    <row r="149" spans="2:13" s="4" customFormat="1" ht="15" x14ac:dyDescent="0.25">
      <c r="B149" s="1236"/>
      <c r="C149" s="1236"/>
      <c r="D149" s="1291"/>
      <c r="E149" s="1228"/>
      <c r="F149" s="1228"/>
      <c r="G149" s="1228"/>
      <c r="H149" s="1228"/>
      <c r="I149" s="1228"/>
      <c r="J149" s="1228"/>
      <c r="K149" s="1228"/>
      <c r="L149" s="1224" t="s">
        <v>2</v>
      </c>
      <c r="M149" s="1225"/>
    </row>
    <row r="150" spans="2:13" s="4" customFormat="1" ht="15" x14ac:dyDescent="0.25">
      <c r="B150" s="1236"/>
      <c r="C150" s="1236"/>
      <c r="D150" s="1291"/>
      <c r="E150" s="1228"/>
      <c r="F150" s="1228"/>
      <c r="G150" s="1228"/>
      <c r="H150" s="1228"/>
      <c r="I150" s="1228"/>
      <c r="J150" s="1228"/>
      <c r="K150" s="1228"/>
      <c r="L150" s="1224" t="s">
        <v>3</v>
      </c>
      <c r="M150" s="1225"/>
    </row>
    <row r="151" spans="2:13" s="4" customFormat="1" ht="15" x14ac:dyDescent="0.25">
      <c r="B151" s="1236"/>
      <c r="C151" s="1236"/>
      <c r="D151" s="1291"/>
      <c r="E151" s="1228"/>
      <c r="F151" s="1228"/>
      <c r="G151" s="1228"/>
      <c r="H151" s="1228"/>
      <c r="I151" s="1228"/>
      <c r="J151" s="1228"/>
      <c r="K151" s="1228"/>
      <c r="L151" s="1224" t="s">
        <v>5</v>
      </c>
      <c r="M151" s="1225"/>
    </row>
    <row r="152" spans="2:13" s="4" customFormat="1" ht="15" x14ac:dyDescent="0.25">
      <c r="B152" s="1236"/>
      <c r="C152" s="1236"/>
      <c r="D152" s="1291"/>
      <c r="E152" s="1228"/>
      <c r="F152" s="1228"/>
      <c r="G152" s="1228"/>
      <c r="H152" s="1228"/>
      <c r="I152" s="1228"/>
      <c r="J152" s="1228"/>
      <c r="K152" s="1228"/>
      <c r="L152" s="1224" t="s">
        <v>4</v>
      </c>
      <c r="M152" s="1225"/>
    </row>
    <row r="153" spans="2:13" s="4" customFormat="1" ht="15" x14ac:dyDescent="0.25">
      <c r="B153" s="1236"/>
      <c r="C153" s="1236"/>
      <c r="D153" s="1291"/>
      <c r="E153" s="1228" t="s">
        <v>62</v>
      </c>
      <c r="F153" s="1228"/>
      <c r="G153" s="1228"/>
      <c r="H153" s="1228"/>
      <c r="I153" s="1228"/>
      <c r="J153" s="1228"/>
      <c r="K153" s="1228"/>
      <c r="L153" s="1224" t="s">
        <v>0</v>
      </c>
      <c r="M153" s="1225"/>
    </row>
    <row r="154" spans="2:13" s="4" customFormat="1" ht="15" x14ac:dyDescent="0.25">
      <c r="B154" s="1236"/>
      <c r="C154" s="1236"/>
      <c r="D154" s="1291"/>
      <c r="E154" s="1228"/>
      <c r="F154" s="1228"/>
      <c r="G154" s="1228"/>
      <c r="H154" s="1228"/>
      <c r="I154" s="1228"/>
      <c r="J154" s="1228"/>
      <c r="K154" s="1228"/>
      <c r="L154" s="1224" t="s">
        <v>1</v>
      </c>
      <c r="M154" s="1225"/>
    </row>
    <row r="155" spans="2:13" s="4" customFormat="1" ht="15" x14ac:dyDescent="0.25">
      <c r="B155" s="1236"/>
      <c r="C155" s="1236"/>
      <c r="D155" s="1291"/>
      <c r="E155" s="1228"/>
      <c r="F155" s="1228"/>
      <c r="G155" s="1228"/>
      <c r="H155" s="1228"/>
      <c r="I155" s="1228"/>
      <c r="J155" s="1228"/>
      <c r="K155" s="1228"/>
      <c r="L155" s="1224" t="s">
        <v>2</v>
      </c>
      <c r="M155" s="1225"/>
    </row>
    <row r="156" spans="2:13" s="4" customFormat="1" ht="15" x14ac:dyDescent="0.25">
      <c r="B156" s="1236"/>
      <c r="C156" s="1236"/>
      <c r="D156" s="1291"/>
      <c r="E156" s="1228"/>
      <c r="F156" s="1228"/>
      <c r="G156" s="1228"/>
      <c r="H156" s="1228"/>
      <c r="I156" s="1228"/>
      <c r="J156" s="1228"/>
      <c r="K156" s="1228"/>
      <c r="L156" s="1224" t="s">
        <v>3</v>
      </c>
      <c r="M156" s="1225"/>
    </row>
    <row r="157" spans="2:13" s="4" customFormat="1" ht="15" x14ac:dyDescent="0.25">
      <c r="B157" s="1236"/>
      <c r="C157" s="1236"/>
      <c r="D157" s="1291"/>
      <c r="E157" s="1228"/>
      <c r="F157" s="1228"/>
      <c r="G157" s="1228"/>
      <c r="H157" s="1228"/>
      <c r="I157" s="1228"/>
      <c r="J157" s="1228"/>
      <c r="K157" s="1228"/>
      <c r="L157" s="1224" t="s">
        <v>5</v>
      </c>
      <c r="M157" s="1225"/>
    </row>
    <row r="158" spans="2:13" s="4" customFormat="1" ht="15" x14ac:dyDescent="0.25">
      <c r="B158" s="1292"/>
      <c r="C158" s="1292"/>
      <c r="D158" s="1291"/>
      <c r="E158" s="1228"/>
      <c r="F158" s="1228"/>
      <c r="G158" s="1228"/>
      <c r="H158" s="1228"/>
      <c r="I158" s="1228"/>
      <c r="J158" s="1228"/>
      <c r="K158" s="1228"/>
      <c r="L158" s="1224" t="s">
        <v>4</v>
      </c>
      <c r="M158" s="1225"/>
    </row>
    <row r="159" spans="2:13" s="4" customFormat="1" ht="15" x14ac:dyDescent="0.25">
      <c r="B159" s="1292"/>
      <c r="C159" s="1292"/>
      <c r="D159" s="1291"/>
      <c r="E159" s="1228" t="s">
        <v>63</v>
      </c>
      <c r="F159" s="1228"/>
      <c r="G159" s="1228"/>
      <c r="H159" s="1228"/>
      <c r="I159" s="1228"/>
      <c r="J159" s="1228"/>
      <c r="K159" s="1228"/>
      <c r="L159" s="1224" t="s">
        <v>0</v>
      </c>
      <c r="M159" s="1225"/>
    </row>
    <row r="160" spans="2:13" s="4" customFormat="1" ht="15" x14ac:dyDescent="0.25">
      <c r="B160" s="1292"/>
      <c r="C160" s="1292"/>
      <c r="D160" s="1291"/>
      <c r="E160" s="1228"/>
      <c r="F160" s="1228"/>
      <c r="G160" s="1228"/>
      <c r="H160" s="1228"/>
      <c r="I160" s="1228"/>
      <c r="J160" s="1228"/>
      <c r="K160" s="1228"/>
      <c r="L160" s="1224" t="s">
        <v>1</v>
      </c>
      <c r="M160" s="1225"/>
    </row>
    <row r="161" spans="2:13" s="4" customFormat="1" ht="15" x14ac:dyDescent="0.25">
      <c r="B161" s="1292"/>
      <c r="C161" s="1292"/>
      <c r="D161" s="1291"/>
      <c r="E161" s="1228"/>
      <c r="F161" s="1228"/>
      <c r="G161" s="1228"/>
      <c r="H161" s="1228"/>
      <c r="I161" s="1228"/>
      <c r="J161" s="1228"/>
      <c r="K161" s="1228"/>
      <c r="L161" s="1224" t="s">
        <v>2</v>
      </c>
      <c r="M161" s="1225"/>
    </row>
    <row r="162" spans="2:13" s="4" customFormat="1" ht="15" x14ac:dyDescent="0.25">
      <c r="B162" s="1292"/>
      <c r="C162" s="1292"/>
      <c r="D162" s="1291"/>
      <c r="E162" s="1228"/>
      <c r="F162" s="1228"/>
      <c r="G162" s="1228"/>
      <c r="H162" s="1228"/>
      <c r="I162" s="1228"/>
      <c r="J162" s="1228"/>
      <c r="K162" s="1228"/>
      <c r="L162" s="1224" t="s">
        <v>3</v>
      </c>
      <c r="M162" s="1225"/>
    </row>
    <row r="163" spans="2:13" s="4" customFormat="1" ht="15" x14ac:dyDescent="0.25">
      <c r="B163" s="1292"/>
      <c r="C163" s="1292"/>
      <c r="D163" s="1291"/>
      <c r="E163" s="1228"/>
      <c r="F163" s="1228"/>
      <c r="G163" s="1228"/>
      <c r="H163" s="1228"/>
      <c r="I163" s="1228"/>
      <c r="J163" s="1228"/>
      <c r="K163" s="1228"/>
      <c r="L163" s="1224" t="s">
        <v>5</v>
      </c>
      <c r="M163" s="1225"/>
    </row>
    <row r="164" spans="2:13" s="4" customFormat="1" ht="15" x14ac:dyDescent="0.25">
      <c r="B164" s="1294"/>
      <c r="C164" s="1294"/>
      <c r="D164" s="1295"/>
      <c r="E164" s="1240"/>
      <c r="F164" s="1240"/>
      <c r="G164" s="1240"/>
      <c r="H164" s="1240"/>
      <c r="I164" s="1240"/>
      <c r="J164" s="1240"/>
      <c r="K164" s="1240"/>
      <c r="L164" s="1232" t="s">
        <v>4</v>
      </c>
      <c r="M164" s="1233"/>
    </row>
    <row r="165" spans="2:13" s="4" customFormat="1" ht="15" x14ac:dyDescent="0.25">
      <c r="B165" s="1234" t="s">
        <v>137</v>
      </c>
      <c r="C165" s="1234"/>
      <c r="D165" s="1235"/>
      <c r="E165" s="1227" t="s">
        <v>34</v>
      </c>
      <c r="F165" s="1227"/>
      <c r="G165" s="1227"/>
      <c r="H165" s="1227"/>
      <c r="I165" s="1227"/>
      <c r="J165" s="1227"/>
      <c r="K165" s="1227"/>
      <c r="L165" s="1230" t="s">
        <v>0</v>
      </c>
      <c r="M165" s="1231"/>
    </row>
    <row r="166" spans="2:13" s="4" customFormat="1" ht="15" x14ac:dyDescent="0.25">
      <c r="B166" s="1236"/>
      <c r="C166" s="1236"/>
      <c r="D166" s="1237"/>
      <c r="E166" s="1228"/>
      <c r="F166" s="1228"/>
      <c r="G166" s="1228"/>
      <c r="H166" s="1228"/>
      <c r="I166" s="1228"/>
      <c r="J166" s="1228"/>
      <c r="K166" s="1228"/>
      <c r="L166" s="1224" t="s">
        <v>1</v>
      </c>
      <c r="M166" s="1225"/>
    </row>
    <row r="167" spans="2:13" s="4" customFormat="1" ht="15" x14ac:dyDescent="0.25">
      <c r="B167" s="1236"/>
      <c r="C167" s="1236"/>
      <c r="D167" s="1237"/>
      <c r="E167" s="1228"/>
      <c r="F167" s="1228"/>
      <c r="G167" s="1228"/>
      <c r="H167" s="1228"/>
      <c r="I167" s="1228"/>
      <c r="J167" s="1228"/>
      <c r="K167" s="1228"/>
      <c r="L167" s="1224" t="s">
        <v>2</v>
      </c>
      <c r="M167" s="1225"/>
    </row>
    <row r="168" spans="2:13" s="4" customFormat="1" ht="15" x14ac:dyDescent="0.25">
      <c r="B168" s="1236"/>
      <c r="C168" s="1236"/>
      <c r="D168" s="1237"/>
      <c r="E168" s="1228"/>
      <c r="F168" s="1228"/>
      <c r="G168" s="1228"/>
      <c r="H168" s="1228"/>
      <c r="I168" s="1228"/>
      <c r="J168" s="1228"/>
      <c r="K168" s="1228"/>
      <c r="L168" s="1224" t="s">
        <v>3</v>
      </c>
      <c r="M168" s="1225"/>
    </row>
    <row r="169" spans="2:13" s="4" customFormat="1" ht="15" x14ac:dyDescent="0.25">
      <c r="B169" s="1236"/>
      <c r="C169" s="1236"/>
      <c r="D169" s="1237"/>
      <c r="E169" s="1228"/>
      <c r="F169" s="1228"/>
      <c r="G169" s="1228"/>
      <c r="H169" s="1228"/>
      <c r="I169" s="1228"/>
      <c r="J169" s="1228"/>
      <c r="K169" s="1228"/>
      <c r="L169" s="1224" t="s">
        <v>5</v>
      </c>
      <c r="M169" s="1225"/>
    </row>
    <row r="170" spans="2:13" s="4" customFormat="1" ht="15" customHeight="1" x14ac:dyDescent="0.25">
      <c r="B170" s="1234" t="s">
        <v>138</v>
      </c>
      <c r="C170" s="1234"/>
      <c r="D170" s="1290"/>
      <c r="E170" s="1293" t="s">
        <v>19</v>
      </c>
      <c r="F170" s="1293"/>
      <c r="G170" s="1293"/>
      <c r="H170" s="1293"/>
      <c r="I170" s="1293"/>
      <c r="J170" s="1293"/>
      <c r="K170" s="1293"/>
      <c r="L170" s="1230" t="s">
        <v>0</v>
      </c>
      <c r="M170" s="1231"/>
    </row>
    <row r="171" spans="2:13" s="4" customFormat="1" ht="15" customHeight="1" x14ac:dyDescent="0.25">
      <c r="B171" s="1236"/>
      <c r="C171" s="1236"/>
      <c r="D171" s="1291"/>
      <c r="E171" s="1229"/>
      <c r="F171" s="1229"/>
      <c r="G171" s="1229"/>
      <c r="H171" s="1229"/>
      <c r="I171" s="1229"/>
      <c r="J171" s="1229"/>
      <c r="K171" s="1229"/>
      <c r="L171" s="1224" t="s">
        <v>1</v>
      </c>
      <c r="M171" s="1225"/>
    </row>
    <row r="172" spans="2:13" s="4" customFormat="1" ht="15" customHeight="1" x14ac:dyDescent="0.25">
      <c r="B172" s="1236"/>
      <c r="C172" s="1236"/>
      <c r="D172" s="1291"/>
      <c r="E172" s="1229"/>
      <c r="F172" s="1229"/>
      <c r="G172" s="1229"/>
      <c r="H172" s="1229"/>
      <c r="I172" s="1229"/>
      <c r="J172" s="1229"/>
      <c r="K172" s="1229"/>
      <c r="L172" s="1224" t="s">
        <v>2</v>
      </c>
      <c r="M172" s="1225"/>
    </row>
    <row r="173" spans="2:13" s="4" customFormat="1" ht="15" customHeight="1" x14ac:dyDescent="0.25">
      <c r="B173" s="1236"/>
      <c r="C173" s="1236"/>
      <c r="D173" s="1291"/>
      <c r="E173" s="1229"/>
      <c r="F173" s="1229"/>
      <c r="G173" s="1229"/>
      <c r="H173" s="1229"/>
      <c r="I173" s="1229"/>
      <c r="J173" s="1229"/>
      <c r="K173" s="1229"/>
      <c r="L173" s="1224" t="s">
        <v>3</v>
      </c>
      <c r="M173" s="1225"/>
    </row>
    <row r="174" spans="2:13" s="4" customFormat="1" ht="15" customHeight="1" x14ac:dyDescent="0.25">
      <c r="B174" s="1236"/>
      <c r="C174" s="1236"/>
      <c r="D174" s="1291"/>
      <c r="E174" s="1229"/>
      <c r="F174" s="1229"/>
      <c r="G174" s="1229"/>
      <c r="H174" s="1229"/>
      <c r="I174" s="1229"/>
      <c r="J174" s="1229"/>
      <c r="K174" s="1229"/>
      <c r="L174" s="1224" t="s">
        <v>5</v>
      </c>
      <c r="M174" s="1225"/>
    </row>
    <row r="175" spans="2:13" s="4" customFormat="1" ht="15" customHeight="1" x14ac:dyDescent="0.25">
      <c r="B175" s="1234" t="s">
        <v>139</v>
      </c>
      <c r="C175" s="1234"/>
      <c r="D175" s="1235"/>
      <c r="E175" s="1227" t="s">
        <v>30</v>
      </c>
      <c r="F175" s="1227"/>
      <c r="G175" s="1227"/>
      <c r="H175" s="1227"/>
      <c r="I175" s="1227"/>
      <c r="J175" s="1227"/>
      <c r="K175" s="1227"/>
      <c r="L175" s="1230" t="s">
        <v>0</v>
      </c>
      <c r="M175" s="1231"/>
    </row>
    <row r="176" spans="2:13" s="4" customFormat="1" ht="15" customHeight="1" x14ac:dyDescent="0.25">
      <c r="B176" s="1236"/>
      <c r="C176" s="1236"/>
      <c r="D176" s="1237"/>
      <c r="E176" s="1228"/>
      <c r="F176" s="1228"/>
      <c r="G176" s="1228"/>
      <c r="H176" s="1228"/>
      <c r="I176" s="1228"/>
      <c r="J176" s="1228"/>
      <c r="K176" s="1228"/>
      <c r="L176" s="1224" t="s">
        <v>1</v>
      </c>
      <c r="M176" s="1225"/>
    </row>
    <row r="177" spans="2:13" s="4" customFormat="1" ht="15" customHeight="1" x14ac:dyDescent="0.25">
      <c r="B177" s="1236"/>
      <c r="C177" s="1236"/>
      <c r="D177" s="1237"/>
      <c r="E177" s="1228"/>
      <c r="F177" s="1228"/>
      <c r="G177" s="1228"/>
      <c r="H177" s="1228"/>
      <c r="I177" s="1228"/>
      <c r="J177" s="1228"/>
      <c r="K177" s="1228"/>
      <c r="L177" s="1224" t="s">
        <v>2</v>
      </c>
      <c r="M177" s="1225"/>
    </row>
    <row r="178" spans="2:13" s="4" customFormat="1" ht="15" customHeight="1" x14ac:dyDescent="0.25">
      <c r="B178" s="1236"/>
      <c r="C178" s="1236"/>
      <c r="D178" s="1237"/>
      <c r="E178" s="1228"/>
      <c r="F178" s="1228"/>
      <c r="G178" s="1228"/>
      <c r="H178" s="1228"/>
      <c r="I178" s="1228"/>
      <c r="J178" s="1228"/>
      <c r="K178" s="1228"/>
      <c r="L178" s="1224" t="s">
        <v>3</v>
      </c>
      <c r="M178" s="1225"/>
    </row>
    <row r="179" spans="2:13" s="4" customFormat="1" ht="15" customHeight="1" x14ac:dyDescent="0.25">
      <c r="B179" s="1236"/>
      <c r="C179" s="1236"/>
      <c r="D179" s="1237"/>
      <c r="E179" s="1228"/>
      <c r="F179" s="1228"/>
      <c r="G179" s="1228"/>
      <c r="H179" s="1228"/>
      <c r="I179" s="1228"/>
      <c r="J179" s="1228"/>
      <c r="K179" s="1228"/>
      <c r="L179" s="1224" t="s">
        <v>5</v>
      </c>
      <c r="M179" s="1225"/>
    </row>
    <row r="180" spans="2:13" s="4" customFormat="1" ht="15" customHeight="1" x14ac:dyDescent="0.25">
      <c r="B180" s="1236"/>
      <c r="C180" s="1236"/>
      <c r="D180" s="1237"/>
      <c r="E180" s="1228"/>
      <c r="F180" s="1228"/>
      <c r="G180" s="1228"/>
      <c r="H180" s="1228"/>
      <c r="I180" s="1228"/>
      <c r="J180" s="1228"/>
      <c r="K180" s="1228"/>
      <c r="L180" s="1224" t="s">
        <v>4</v>
      </c>
      <c r="M180" s="1225"/>
    </row>
    <row r="181" spans="2:13" s="4" customFormat="1" ht="15" x14ac:dyDescent="0.25">
      <c r="B181" s="1238"/>
      <c r="C181" s="1238"/>
      <c r="D181" s="1239"/>
      <c r="E181" s="1240" t="s">
        <v>31</v>
      </c>
      <c r="F181" s="1240"/>
      <c r="G181" s="1240"/>
      <c r="H181" s="1240"/>
      <c r="I181" s="1240"/>
      <c r="J181" s="1240"/>
      <c r="K181" s="1240"/>
      <c r="L181" s="1232" t="s">
        <v>0</v>
      </c>
      <c r="M181" s="1233"/>
    </row>
    <row r="182" spans="2:13" s="4" customFormat="1" ht="15" customHeight="1" x14ac:dyDescent="0.25">
      <c r="B182" s="1234" t="s">
        <v>140</v>
      </c>
      <c r="C182" s="1234"/>
      <c r="D182" s="1290"/>
      <c r="E182" s="1227" t="s">
        <v>20</v>
      </c>
      <c r="F182" s="1227"/>
      <c r="G182" s="1227"/>
      <c r="H182" s="1227"/>
      <c r="I182" s="1227"/>
      <c r="J182" s="1227"/>
      <c r="K182" s="1227"/>
      <c r="L182" s="1230" t="s">
        <v>0</v>
      </c>
      <c r="M182" s="1231"/>
    </row>
    <row r="183" spans="2:13" s="4" customFormat="1" ht="15" customHeight="1" x14ac:dyDescent="0.25">
      <c r="B183" s="1236"/>
      <c r="C183" s="1236"/>
      <c r="D183" s="1291"/>
      <c r="E183" s="1228"/>
      <c r="F183" s="1228"/>
      <c r="G183" s="1228"/>
      <c r="H183" s="1228"/>
      <c r="I183" s="1228"/>
      <c r="J183" s="1228"/>
      <c r="K183" s="1228"/>
      <c r="L183" s="1224" t="s">
        <v>1</v>
      </c>
      <c r="M183" s="1225"/>
    </row>
    <row r="184" spans="2:13" s="4" customFormat="1" ht="15" customHeight="1" x14ac:dyDescent="0.25">
      <c r="B184" s="1236"/>
      <c r="C184" s="1236"/>
      <c r="D184" s="1291"/>
      <c r="E184" s="1228"/>
      <c r="F184" s="1228"/>
      <c r="G184" s="1228"/>
      <c r="H184" s="1228"/>
      <c r="I184" s="1228"/>
      <c r="J184" s="1228"/>
      <c r="K184" s="1228"/>
      <c r="L184" s="1224" t="s">
        <v>2</v>
      </c>
      <c r="M184" s="1225"/>
    </row>
    <row r="185" spans="2:13" s="4" customFormat="1" ht="15" customHeight="1" x14ac:dyDescent="0.25">
      <c r="B185" s="1236"/>
      <c r="C185" s="1236"/>
      <c r="D185" s="1291"/>
      <c r="E185" s="1228"/>
      <c r="F185" s="1228"/>
      <c r="G185" s="1228"/>
      <c r="H185" s="1228"/>
      <c r="I185" s="1228"/>
      <c r="J185" s="1228"/>
      <c r="K185" s="1228"/>
      <c r="L185" s="1224" t="s">
        <v>3</v>
      </c>
      <c r="M185" s="1225"/>
    </row>
    <row r="186" spans="2:13" s="4" customFormat="1" ht="15" customHeight="1" x14ac:dyDescent="0.25">
      <c r="B186" s="1236"/>
      <c r="C186" s="1236"/>
      <c r="D186" s="1291"/>
      <c r="E186" s="1228"/>
      <c r="F186" s="1228"/>
      <c r="G186" s="1228"/>
      <c r="H186" s="1228"/>
      <c r="I186" s="1228"/>
      <c r="J186" s="1228"/>
      <c r="K186" s="1228"/>
      <c r="L186" s="1224" t="s">
        <v>5</v>
      </c>
      <c r="M186" s="1225"/>
    </row>
    <row r="187" spans="2:13" s="4" customFormat="1" ht="15" customHeight="1" x14ac:dyDescent="0.25">
      <c r="B187" s="1236"/>
      <c r="C187" s="1236"/>
      <c r="D187" s="1291"/>
      <c r="E187" s="1228"/>
      <c r="F187" s="1228"/>
      <c r="G187" s="1228"/>
      <c r="H187" s="1228"/>
      <c r="I187" s="1228"/>
      <c r="J187" s="1228"/>
      <c r="K187" s="1228"/>
      <c r="L187" s="1224" t="s">
        <v>4</v>
      </c>
      <c r="M187" s="1225"/>
    </row>
    <row r="188" spans="2:13" s="4" customFormat="1" ht="15" customHeight="1" x14ac:dyDescent="0.25">
      <c r="B188" s="1236"/>
      <c r="C188" s="1236"/>
      <c r="D188" s="1291"/>
      <c r="E188" s="1229" t="s">
        <v>21</v>
      </c>
      <c r="F188" s="1229"/>
      <c r="G188" s="1229"/>
      <c r="H188" s="1229"/>
      <c r="I188" s="1229"/>
      <c r="J188" s="1229"/>
      <c r="K188" s="1229"/>
      <c r="L188" s="1224" t="s">
        <v>0</v>
      </c>
      <c r="M188" s="1225"/>
    </row>
    <row r="189" spans="2:13" s="4" customFormat="1" ht="15" customHeight="1" x14ac:dyDescent="0.25">
      <c r="B189" s="1236"/>
      <c r="C189" s="1236"/>
      <c r="D189" s="1291"/>
      <c r="E189" s="1229"/>
      <c r="F189" s="1229"/>
      <c r="G189" s="1229"/>
      <c r="H189" s="1229"/>
      <c r="I189" s="1229"/>
      <c r="J189" s="1229"/>
      <c r="K189" s="1229"/>
      <c r="L189" s="1224" t="s">
        <v>1</v>
      </c>
      <c r="M189" s="1225"/>
    </row>
    <row r="190" spans="2:13" s="4" customFormat="1" ht="15" customHeight="1" x14ac:dyDescent="0.25">
      <c r="B190" s="1236"/>
      <c r="C190" s="1236"/>
      <c r="D190" s="1291"/>
      <c r="E190" s="1229"/>
      <c r="F190" s="1229"/>
      <c r="G190" s="1229"/>
      <c r="H190" s="1229"/>
      <c r="I190" s="1229"/>
      <c r="J190" s="1229"/>
      <c r="K190" s="1229"/>
      <c r="L190" s="1224" t="s">
        <v>2</v>
      </c>
      <c r="M190" s="1225"/>
    </row>
    <row r="191" spans="2:13" s="4" customFormat="1" ht="15" customHeight="1" x14ac:dyDescent="0.25">
      <c r="B191" s="1236"/>
      <c r="C191" s="1236"/>
      <c r="D191" s="1291"/>
      <c r="E191" s="1229"/>
      <c r="F191" s="1229"/>
      <c r="G191" s="1229"/>
      <c r="H191" s="1229"/>
      <c r="I191" s="1229"/>
      <c r="J191" s="1229"/>
      <c r="K191" s="1229"/>
      <c r="L191" s="1224" t="s">
        <v>3</v>
      </c>
      <c r="M191" s="1225"/>
    </row>
    <row r="192" spans="2:13" s="4" customFormat="1" ht="15" customHeight="1" x14ac:dyDescent="0.25">
      <c r="B192" s="1292"/>
      <c r="C192" s="1292"/>
      <c r="D192" s="1291"/>
      <c r="E192" s="1229"/>
      <c r="F192" s="1229"/>
      <c r="G192" s="1229"/>
      <c r="H192" s="1229"/>
      <c r="I192" s="1229"/>
      <c r="J192" s="1229"/>
      <c r="K192" s="1229"/>
      <c r="L192" s="1224" t="s">
        <v>5</v>
      </c>
      <c r="M192" s="1225"/>
    </row>
    <row r="193" spans="2:13" s="4" customFormat="1" ht="15" x14ac:dyDescent="0.25">
      <c r="B193" s="1234" t="s">
        <v>141</v>
      </c>
      <c r="C193" s="1234"/>
      <c r="D193" s="1235"/>
      <c r="E193" s="1227" t="s">
        <v>22</v>
      </c>
      <c r="F193" s="1227"/>
      <c r="G193" s="1227"/>
      <c r="H193" s="1227"/>
      <c r="I193" s="1227"/>
      <c r="J193" s="1227"/>
      <c r="K193" s="1227"/>
      <c r="L193" s="1230" t="s">
        <v>0</v>
      </c>
      <c r="M193" s="1231"/>
    </row>
    <row r="194" spans="2:13" s="4" customFormat="1" ht="15" x14ac:dyDescent="0.25">
      <c r="B194" s="1236"/>
      <c r="C194" s="1236"/>
      <c r="D194" s="1237"/>
      <c r="E194" s="1228"/>
      <c r="F194" s="1228"/>
      <c r="G194" s="1228"/>
      <c r="H194" s="1228"/>
      <c r="I194" s="1228"/>
      <c r="J194" s="1228"/>
      <c r="K194" s="1228"/>
      <c r="L194" s="1224" t="s">
        <v>1</v>
      </c>
      <c r="M194" s="1225"/>
    </row>
    <row r="195" spans="2:13" s="4" customFormat="1" ht="15" x14ac:dyDescent="0.25">
      <c r="B195" s="1236"/>
      <c r="C195" s="1236"/>
      <c r="D195" s="1237"/>
      <c r="E195" s="1228"/>
      <c r="F195" s="1228"/>
      <c r="G195" s="1228"/>
      <c r="H195" s="1228"/>
      <c r="I195" s="1228"/>
      <c r="J195" s="1228"/>
      <c r="K195" s="1228"/>
      <c r="L195" s="1224" t="s">
        <v>2</v>
      </c>
      <c r="M195" s="1225"/>
    </row>
    <row r="196" spans="2:13" s="4" customFormat="1" ht="15" x14ac:dyDescent="0.25">
      <c r="B196" s="1236"/>
      <c r="C196" s="1236"/>
      <c r="D196" s="1237"/>
      <c r="E196" s="1228"/>
      <c r="F196" s="1228"/>
      <c r="G196" s="1228"/>
      <c r="H196" s="1228"/>
      <c r="I196" s="1228"/>
      <c r="J196" s="1228"/>
      <c r="K196" s="1228"/>
      <c r="L196" s="1224" t="s">
        <v>3</v>
      </c>
      <c r="M196" s="1225"/>
    </row>
    <row r="197" spans="2:13" s="4" customFormat="1" ht="15" x14ac:dyDescent="0.25">
      <c r="B197" s="1236"/>
      <c r="C197" s="1236"/>
      <c r="D197" s="1237"/>
      <c r="E197" s="1228"/>
      <c r="F197" s="1228"/>
      <c r="G197" s="1228"/>
      <c r="H197" s="1228"/>
      <c r="I197" s="1228"/>
      <c r="J197" s="1228"/>
      <c r="K197" s="1228"/>
      <c r="L197" s="1224" t="s">
        <v>5</v>
      </c>
      <c r="M197" s="1225"/>
    </row>
    <row r="198" spans="2:13" s="4" customFormat="1" ht="15" x14ac:dyDescent="0.25">
      <c r="B198" s="1236"/>
      <c r="C198" s="1236"/>
      <c r="D198" s="1237"/>
      <c r="E198" s="1228"/>
      <c r="F198" s="1228"/>
      <c r="G198" s="1228"/>
      <c r="H198" s="1228"/>
      <c r="I198" s="1228"/>
      <c r="J198" s="1228"/>
      <c r="K198" s="1228"/>
      <c r="L198" s="1224" t="s">
        <v>4</v>
      </c>
      <c r="M198" s="1225"/>
    </row>
    <row r="199" spans="2:13" s="4" customFormat="1" ht="15" x14ac:dyDescent="0.25">
      <c r="B199" s="1236"/>
      <c r="C199" s="1236"/>
      <c r="D199" s="1237"/>
      <c r="E199" s="1229" t="s">
        <v>23</v>
      </c>
      <c r="F199" s="1229"/>
      <c r="G199" s="1229"/>
      <c r="H199" s="1229"/>
      <c r="I199" s="1229"/>
      <c r="J199" s="1229"/>
      <c r="K199" s="1229"/>
      <c r="L199" s="1224" t="s">
        <v>0</v>
      </c>
      <c r="M199" s="1225"/>
    </row>
    <row r="200" spans="2:13" s="4" customFormat="1" ht="15" x14ac:dyDescent="0.25">
      <c r="B200" s="1236"/>
      <c r="C200" s="1236"/>
      <c r="D200" s="1237"/>
      <c r="E200" s="1229"/>
      <c r="F200" s="1229"/>
      <c r="G200" s="1229"/>
      <c r="H200" s="1229"/>
      <c r="I200" s="1229"/>
      <c r="J200" s="1229"/>
      <c r="K200" s="1229"/>
      <c r="L200" s="1226" t="s">
        <v>1</v>
      </c>
      <c r="M200" s="1226"/>
    </row>
    <row r="201" spans="2:13" s="4" customFormat="1" ht="15" x14ac:dyDescent="0.25">
      <c r="B201" s="1236"/>
      <c r="C201" s="1236"/>
      <c r="D201" s="1237"/>
      <c r="E201" s="1229"/>
      <c r="F201" s="1229"/>
      <c r="G201" s="1229"/>
      <c r="H201" s="1229"/>
      <c r="I201" s="1229"/>
      <c r="J201" s="1229"/>
      <c r="K201" s="1229"/>
      <c r="L201" s="1224" t="s">
        <v>2</v>
      </c>
      <c r="M201" s="1225"/>
    </row>
    <row r="202" spans="2:13" s="4" customFormat="1" ht="15" x14ac:dyDescent="0.25">
      <c r="B202" s="1236"/>
      <c r="C202" s="1236"/>
      <c r="D202" s="1237"/>
      <c r="E202" s="1229"/>
      <c r="F202" s="1229"/>
      <c r="G202" s="1229"/>
      <c r="H202" s="1229"/>
      <c r="I202" s="1229"/>
      <c r="J202" s="1229"/>
      <c r="K202" s="1229"/>
      <c r="L202" s="1224" t="s">
        <v>3</v>
      </c>
      <c r="M202" s="1225"/>
    </row>
    <row r="203" spans="2:13" s="4" customFormat="1" ht="15" customHeight="1" x14ac:dyDescent="0.25">
      <c r="B203" s="1236"/>
      <c r="C203" s="1236"/>
      <c r="D203" s="1237"/>
      <c r="E203" s="1229"/>
      <c r="F203" s="1229"/>
      <c r="G203" s="1229"/>
      <c r="H203" s="1229"/>
      <c r="I203" s="1229"/>
      <c r="J203" s="1229"/>
      <c r="K203" s="1229"/>
      <c r="L203" s="1224" t="s">
        <v>5</v>
      </c>
      <c r="M203" s="1225"/>
    </row>
    <row r="204" spans="2:13" s="4" customFormat="1" ht="15" x14ac:dyDescent="0.25">
      <c r="B204" s="1241" t="s">
        <v>152</v>
      </c>
      <c r="C204" s="1241"/>
      <c r="D204" s="1242"/>
      <c r="E204" s="1245" t="s">
        <v>25</v>
      </c>
      <c r="F204" s="1245"/>
      <c r="G204" s="1245"/>
      <c r="H204" s="1245"/>
      <c r="I204" s="1245"/>
      <c r="J204" s="1245"/>
      <c r="K204" s="1245"/>
      <c r="L204" s="1247" t="s">
        <v>0</v>
      </c>
      <c r="M204" s="1248"/>
    </row>
    <row r="205" spans="2:13" s="4" customFormat="1" ht="15" x14ac:dyDescent="0.25">
      <c r="B205" s="1243"/>
      <c r="C205" s="1243"/>
      <c r="D205" s="1244"/>
      <c r="E205" s="1246"/>
      <c r="F205" s="1246"/>
      <c r="G205" s="1246"/>
      <c r="H205" s="1246"/>
      <c r="I205" s="1246"/>
      <c r="J205" s="1246"/>
      <c r="K205" s="1246"/>
      <c r="L205" s="1249"/>
      <c r="M205" s="1250"/>
    </row>
    <row r="206" spans="2:13" s="4" customFormat="1" ht="15" x14ac:dyDescent="0.25">
      <c r="B206" s="1234" t="s">
        <v>153</v>
      </c>
      <c r="C206" s="1234"/>
      <c r="D206" s="1235"/>
      <c r="E206" s="1227" t="s">
        <v>35</v>
      </c>
      <c r="F206" s="1227"/>
      <c r="G206" s="1227"/>
      <c r="H206" s="1227"/>
      <c r="I206" s="1227"/>
      <c r="J206" s="1227"/>
      <c r="K206" s="1227"/>
      <c r="L206" s="1230" t="s">
        <v>0</v>
      </c>
      <c r="M206" s="1231"/>
    </row>
    <row r="207" spans="2:13" s="4" customFormat="1" ht="15" x14ac:dyDescent="0.25">
      <c r="B207" s="1236"/>
      <c r="C207" s="1236"/>
      <c r="D207" s="1237"/>
      <c r="E207" s="1228"/>
      <c r="F207" s="1228"/>
      <c r="G207" s="1228"/>
      <c r="H207" s="1228"/>
      <c r="I207" s="1228"/>
      <c r="J207" s="1228"/>
      <c r="K207" s="1228"/>
      <c r="L207" s="1224" t="s">
        <v>1</v>
      </c>
      <c r="M207" s="1225"/>
    </row>
    <row r="208" spans="2:13" s="4" customFormat="1" ht="15" x14ac:dyDescent="0.25">
      <c r="B208" s="1236"/>
      <c r="C208" s="1236"/>
      <c r="D208" s="1237"/>
      <c r="E208" s="1228"/>
      <c r="F208" s="1228"/>
      <c r="G208" s="1228"/>
      <c r="H208" s="1228"/>
      <c r="I208" s="1228"/>
      <c r="J208" s="1228"/>
      <c r="K208" s="1228"/>
      <c r="L208" s="1224" t="s">
        <v>2</v>
      </c>
      <c r="M208" s="1225"/>
    </row>
    <row r="209" spans="2:13" s="4" customFormat="1" ht="15" customHeight="1" x14ac:dyDescent="0.25">
      <c r="B209" s="1236"/>
      <c r="C209" s="1236"/>
      <c r="D209" s="1237"/>
      <c r="E209" s="1228"/>
      <c r="F209" s="1228"/>
      <c r="G209" s="1228"/>
      <c r="H209" s="1228"/>
      <c r="I209" s="1228"/>
      <c r="J209" s="1228"/>
      <c r="K209" s="1228"/>
      <c r="L209" s="1224" t="s">
        <v>3</v>
      </c>
      <c r="M209" s="1225"/>
    </row>
    <row r="210" spans="2:13" s="4" customFormat="1" ht="15" x14ac:dyDescent="0.25">
      <c r="B210" s="1238"/>
      <c r="C210" s="1238"/>
      <c r="D210" s="1239"/>
      <c r="E210" s="1240"/>
      <c r="F210" s="1240"/>
      <c r="G210" s="1240"/>
      <c r="H210" s="1240"/>
      <c r="I210" s="1240"/>
      <c r="J210" s="1240"/>
      <c r="K210" s="1240"/>
      <c r="L210" s="1232" t="s">
        <v>5</v>
      </c>
      <c r="M210" s="1233"/>
    </row>
    <row r="211" spans="2:13" s="4" customFormat="1" ht="15" x14ac:dyDescent="0.25"/>
    <row r="212" spans="2:13" s="4" customFormat="1" ht="15" x14ac:dyDescent="0.25"/>
    <row r="213" spans="2:13" s="4" customFormat="1" ht="15" x14ac:dyDescent="0.25"/>
    <row r="214" spans="2:13" s="4" customFormat="1" ht="15" x14ac:dyDescent="0.25"/>
    <row r="215" spans="2:13" s="4" customFormat="1" ht="15" x14ac:dyDescent="0.25"/>
    <row r="216" spans="2:13" s="4" customFormat="1" ht="15" x14ac:dyDescent="0.25"/>
    <row r="217" spans="2:13" s="4" customFormat="1" ht="15" x14ac:dyDescent="0.25"/>
    <row r="218" spans="2:13" s="4" customFormat="1" ht="15" x14ac:dyDescent="0.25"/>
    <row r="219" spans="2:13" s="4" customFormat="1" ht="15" x14ac:dyDescent="0.25"/>
    <row r="220" spans="2:13" s="4" customFormat="1" ht="15" x14ac:dyDescent="0.25"/>
    <row r="221" spans="2:13" s="4" customFormat="1" ht="15" x14ac:dyDescent="0.25"/>
    <row r="222" spans="2:13" s="4" customFormat="1" ht="15" x14ac:dyDescent="0.25"/>
    <row r="223" spans="2:13" s="4" customFormat="1" ht="15" x14ac:dyDescent="0.25"/>
    <row r="224" spans="2:13" s="4" customFormat="1" ht="15" x14ac:dyDescent="0.25"/>
    <row r="225" s="4" customFormat="1" ht="15" x14ac:dyDescent="0.25"/>
    <row r="226" s="4" customFormat="1" ht="15" x14ac:dyDescent="0.25"/>
    <row r="227" s="4" customFormat="1" ht="15" x14ac:dyDescent="0.25"/>
    <row r="228" s="4" customFormat="1" ht="15" x14ac:dyDescent="0.25"/>
    <row r="229" s="4" customFormat="1" ht="15" x14ac:dyDescent="0.25"/>
    <row r="230" s="4" customFormat="1" ht="15" x14ac:dyDescent="0.25"/>
    <row r="231" s="4" customFormat="1" ht="15" x14ac:dyDescent="0.25"/>
    <row r="232" s="4" customFormat="1" ht="15" x14ac:dyDescent="0.25"/>
    <row r="233" s="4" customFormat="1" ht="15" x14ac:dyDescent="0.25"/>
    <row r="234" s="4" customFormat="1" ht="15" x14ac:dyDescent="0.25"/>
    <row r="235" s="4" customFormat="1" ht="15" x14ac:dyDescent="0.25"/>
    <row r="236" s="4" customFormat="1" ht="15" x14ac:dyDescent="0.25"/>
    <row r="237" s="4" customFormat="1" ht="15" x14ac:dyDescent="0.25"/>
    <row r="238" s="4" customFormat="1" ht="15" x14ac:dyDescent="0.25"/>
    <row r="239" s="4" customFormat="1" ht="15" x14ac:dyDescent="0.25"/>
    <row r="240" s="4" customFormat="1" ht="15" x14ac:dyDescent="0.25"/>
    <row r="241" s="4" customFormat="1" ht="15" x14ac:dyDescent="0.25"/>
    <row r="242" s="4" customFormat="1" ht="15" x14ac:dyDescent="0.25"/>
    <row r="243" s="4" customFormat="1" ht="15" x14ac:dyDescent="0.25"/>
    <row r="244" s="4" customFormat="1" ht="15" x14ac:dyDescent="0.25"/>
    <row r="245" s="4" customFormat="1" ht="15" x14ac:dyDescent="0.25"/>
    <row r="246" s="4" customFormat="1" ht="15" x14ac:dyDescent="0.25"/>
    <row r="247" s="4" customFormat="1" ht="15" x14ac:dyDescent="0.25"/>
    <row r="248" s="4" customFormat="1" ht="15" x14ac:dyDescent="0.25"/>
    <row r="249" s="4" customFormat="1" ht="15" x14ac:dyDescent="0.25"/>
    <row r="250" s="4" customFormat="1" ht="15" x14ac:dyDescent="0.25"/>
    <row r="251" s="4" customFormat="1" ht="15" x14ac:dyDescent="0.25"/>
    <row r="252" s="4" customFormat="1" ht="15" x14ac:dyDescent="0.25"/>
    <row r="253" s="4" customFormat="1" ht="15" x14ac:dyDescent="0.25"/>
    <row r="254" s="4" customFormat="1" ht="15" x14ac:dyDescent="0.25"/>
    <row r="255" s="4" customFormat="1" ht="15" x14ac:dyDescent="0.25"/>
    <row r="256" s="4" customFormat="1" ht="15" x14ac:dyDescent="0.25"/>
    <row r="257" s="4" customFormat="1" ht="15" x14ac:dyDescent="0.25"/>
    <row r="258" s="4" customFormat="1" ht="15" x14ac:dyDescent="0.25"/>
    <row r="259" s="4" customFormat="1" ht="15" x14ac:dyDescent="0.25"/>
    <row r="260" s="4" customFormat="1" ht="15" x14ac:dyDescent="0.25"/>
    <row r="261" s="4" customFormat="1" ht="15" x14ac:dyDescent="0.25"/>
    <row r="262" s="4" customFormat="1" ht="15" x14ac:dyDescent="0.25"/>
    <row r="263" s="4" customFormat="1" ht="15" x14ac:dyDescent="0.25"/>
    <row r="264" s="4" customFormat="1" ht="15" x14ac:dyDescent="0.25"/>
    <row r="265" s="4" customFormat="1" ht="15" x14ac:dyDescent="0.25"/>
    <row r="266" s="4" customFormat="1" ht="15" x14ac:dyDescent="0.25"/>
    <row r="267" s="4" customFormat="1" ht="15" x14ac:dyDescent="0.25"/>
    <row r="268" s="4" customFormat="1" ht="15" x14ac:dyDescent="0.25"/>
    <row r="269" s="4" customFormat="1" ht="15" x14ac:dyDescent="0.25"/>
    <row r="270" s="4" customFormat="1" ht="15" x14ac:dyDescent="0.25"/>
    <row r="271" s="4" customFormat="1" ht="15" x14ac:dyDescent="0.25"/>
    <row r="272" s="4" customFormat="1" ht="15" x14ac:dyDescent="0.25"/>
    <row r="273" s="4" customFormat="1" ht="15" x14ac:dyDescent="0.25"/>
    <row r="274" s="4" customFormat="1" ht="15" x14ac:dyDescent="0.25"/>
    <row r="275" s="4" customFormat="1" ht="15" x14ac:dyDescent="0.25"/>
    <row r="276" s="4" customFormat="1" ht="15" x14ac:dyDescent="0.25"/>
    <row r="277" s="4" customFormat="1" ht="15" x14ac:dyDescent="0.25"/>
    <row r="278" s="4" customFormat="1" ht="15" x14ac:dyDescent="0.25"/>
    <row r="279" s="4" customFormat="1" ht="15" x14ac:dyDescent="0.25"/>
    <row r="280" s="4" customFormat="1" ht="15" x14ac:dyDescent="0.25"/>
    <row r="281" s="4" customFormat="1" ht="15" x14ac:dyDescent="0.25"/>
    <row r="282" s="4" customFormat="1" ht="15" x14ac:dyDescent="0.25"/>
    <row r="283" s="4" customFormat="1" ht="15" x14ac:dyDescent="0.25"/>
    <row r="284" s="4" customFormat="1" ht="15" x14ac:dyDescent="0.25"/>
    <row r="285" s="4" customFormat="1" ht="15" x14ac:dyDescent="0.25"/>
    <row r="286" s="4" customFormat="1" ht="15" x14ac:dyDescent="0.25"/>
    <row r="287" s="4" customFormat="1" ht="15" x14ac:dyDescent="0.25"/>
    <row r="288" s="4" customFormat="1" ht="15" x14ac:dyDescent="0.25"/>
    <row r="289" s="4" customFormat="1" ht="15" x14ac:dyDescent="0.25"/>
    <row r="290" s="4" customFormat="1" ht="15" x14ac:dyDescent="0.25"/>
    <row r="291" s="4" customFormat="1" ht="15" x14ac:dyDescent="0.25"/>
    <row r="292" s="4" customFormat="1" ht="15" x14ac:dyDescent="0.25"/>
    <row r="293" s="4" customFormat="1" ht="15" x14ac:dyDescent="0.25"/>
    <row r="294" s="4" customFormat="1" ht="15" x14ac:dyDescent="0.25"/>
    <row r="295" s="4" customFormat="1" ht="15" x14ac:dyDescent="0.25"/>
    <row r="296" s="4" customFormat="1" ht="15" x14ac:dyDescent="0.25"/>
    <row r="297" s="4" customFormat="1" ht="15" x14ac:dyDescent="0.25"/>
    <row r="298" s="4" customFormat="1" ht="15" x14ac:dyDescent="0.25"/>
    <row r="299" s="4" customFormat="1" ht="15" x14ac:dyDescent="0.25"/>
    <row r="300" s="4" customFormat="1" ht="15" x14ac:dyDescent="0.25"/>
    <row r="301" s="4" customFormat="1" ht="15" x14ac:dyDescent="0.25"/>
    <row r="302" s="4" customFormat="1" ht="15" x14ac:dyDescent="0.25"/>
    <row r="303" s="4" customFormat="1" ht="15" x14ac:dyDescent="0.25"/>
    <row r="304" s="4" customFormat="1" ht="15" x14ac:dyDescent="0.25"/>
    <row r="305" s="4" customFormat="1" ht="15" x14ac:dyDescent="0.25"/>
  </sheetData>
  <sheetProtection algorithmName="SHA-512" hashValue="5FB9S7T87gmS+ayXj/KACYuZt10eUuVJQYTr/rPoiyxm8D3XwSi8/d5xspqTx8GJ6PXRNebEMK3DcA4Ktf1L9A==" saltValue="k//PB+2ameyBDvwZFN/4LQ==" spinCount="100000" sheet="1" formatCells="0" formatColumns="0" formatRows="0"/>
  <mergeCells count="270">
    <mergeCell ref="L17:M17"/>
    <mergeCell ref="L22:M22"/>
    <mergeCell ref="L28:M28"/>
    <mergeCell ref="J1:J2"/>
    <mergeCell ref="K1:K2"/>
    <mergeCell ref="L1:L2"/>
    <mergeCell ref="M1:M2"/>
    <mergeCell ref="B6:M8"/>
    <mergeCell ref="B11:D11"/>
    <mergeCell ref="L11:M11"/>
    <mergeCell ref="D1:D2"/>
    <mergeCell ref="E1:E2"/>
    <mergeCell ref="F1:F2"/>
    <mergeCell ref="G1:G2"/>
    <mergeCell ref="H1:H2"/>
    <mergeCell ref="E17:K21"/>
    <mergeCell ref="C1:C2"/>
    <mergeCell ref="I1:I2"/>
    <mergeCell ref="B12:D46"/>
    <mergeCell ref="L12:M12"/>
    <mergeCell ref="E11:K11"/>
    <mergeCell ref="L43:M43"/>
    <mergeCell ref="L26:M26"/>
    <mergeCell ref="L27:M27"/>
    <mergeCell ref="A1:A2"/>
    <mergeCell ref="B1:B2"/>
    <mergeCell ref="L40:M40"/>
    <mergeCell ref="L41:M41"/>
    <mergeCell ref="L133:M133"/>
    <mergeCell ref="L139:M139"/>
    <mergeCell ref="L146:M146"/>
    <mergeCell ref="L32:M32"/>
    <mergeCell ref="L33:M33"/>
    <mergeCell ref="L35:M35"/>
    <mergeCell ref="L114:M114"/>
    <mergeCell ref="L37:M37"/>
    <mergeCell ref="L38:M38"/>
    <mergeCell ref="L118:M119"/>
    <mergeCell ref="L42:M42"/>
    <mergeCell ref="L76:M76"/>
    <mergeCell ref="L82:M82"/>
    <mergeCell ref="L91:M91"/>
    <mergeCell ref="L92:M92"/>
    <mergeCell ref="L34:M34"/>
    <mergeCell ref="B120:D146"/>
    <mergeCell ref="L23:M23"/>
    <mergeCell ref="L24:M24"/>
    <mergeCell ref="L25:M25"/>
    <mergeCell ref="L120:M120"/>
    <mergeCell ref="E57:K59"/>
    <mergeCell ref="E64:K65"/>
    <mergeCell ref="E66:K70"/>
    <mergeCell ref="L71:M71"/>
    <mergeCell ref="L72:M72"/>
    <mergeCell ref="E71:K75"/>
    <mergeCell ref="E88:K91"/>
    <mergeCell ref="E82:K87"/>
    <mergeCell ref="L93:M93"/>
    <mergeCell ref="L79:M79"/>
    <mergeCell ref="L80:M80"/>
    <mergeCell ref="L81:M81"/>
    <mergeCell ref="L83:M83"/>
    <mergeCell ref="L84:M84"/>
    <mergeCell ref="L85:M85"/>
    <mergeCell ref="L105:M105"/>
    <mergeCell ref="L106:M106"/>
    <mergeCell ref="E92:K96"/>
    <mergeCell ref="E97:K101"/>
    <mergeCell ref="E102:K106"/>
    <mergeCell ref="L99:M99"/>
    <mergeCell ref="L100:M100"/>
    <mergeCell ref="L101:M101"/>
    <mergeCell ref="B92:D106"/>
    <mergeCell ref="E118:K119"/>
    <mergeCell ref="B107:D119"/>
    <mergeCell ref="B57:D59"/>
    <mergeCell ref="B64:D65"/>
    <mergeCell ref="B76:D91"/>
    <mergeCell ref="B66:D75"/>
    <mergeCell ref="L66:M66"/>
    <mergeCell ref="L67:M67"/>
    <mergeCell ref="L68:M68"/>
    <mergeCell ref="L64:M65"/>
    <mergeCell ref="L73:M73"/>
    <mergeCell ref="L74:M74"/>
    <mergeCell ref="L75:M75"/>
    <mergeCell ref="E76:K81"/>
    <mergeCell ref="L77:M77"/>
    <mergeCell ref="L78:M78"/>
    <mergeCell ref="L86:M86"/>
    <mergeCell ref="L60:M61"/>
    <mergeCell ref="L62:M63"/>
    <mergeCell ref="L87:M87"/>
    <mergeCell ref="L88:M88"/>
    <mergeCell ref="L89:M89"/>
    <mergeCell ref="L90:M90"/>
    <mergeCell ref="B52:D56"/>
    <mergeCell ref="E60:K63"/>
    <mergeCell ref="B60:D63"/>
    <mergeCell ref="B182:D192"/>
    <mergeCell ref="L182:M182"/>
    <mergeCell ref="L188:M188"/>
    <mergeCell ref="L189:M189"/>
    <mergeCell ref="L190:M190"/>
    <mergeCell ref="B170:D174"/>
    <mergeCell ref="E170:K174"/>
    <mergeCell ref="B175:D181"/>
    <mergeCell ref="E181:K181"/>
    <mergeCell ref="L181:M181"/>
    <mergeCell ref="L175:M175"/>
    <mergeCell ref="L172:M172"/>
    <mergeCell ref="L173:M173"/>
    <mergeCell ref="B165:D169"/>
    <mergeCell ref="L164:M164"/>
    <mergeCell ref="L158:M158"/>
    <mergeCell ref="L69:M69"/>
    <mergeCell ref="L70:M70"/>
    <mergeCell ref="L55:M55"/>
    <mergeCell ref="B147:D164"/>
    <mergeCell ref="L148:M148"/>
    <mergeCell ref="E22:K27"/>
    <mergeCell ref="L18:M18"/>
    <mergeCell ref="L19:M19"/>
    <mergeCell ref="L20:M20"/>
    <mergeCell ref="L21:M21"/>
    <mergeCell ref="B47:D51"/>
    <mergeCell ref="E47:K51"/>
    <mergeCell ref="L47:M47"/>
    <mergeCell ref="L48:M48"/>
    <mergeCell ref="L49:M49"/>
    <mergeCell ref="L29:M29"/>
    <mergeCell ref="L30:M30"/>
    <mergeCell ref="L31:M31"/>
    <mergeCell ref="E28:K33"/>
    <mergeCell ref="L36:M36"/>
    <mergeCell ref="L39:M39"/>
    <mergeCell ref="E35:K40"/>
    <mergeCell ref="E34:K34"/>
    <mergeCell ref="L50:M50"/>
    <mergeCell ref="L51:M51"/>
    <mergeCell ref="L52:M52"/>
    <mergeCell ref="L53:M53"/>
    <mergeCell ref="L54:M54"/>
    <mergeCell ref="L44:M44"/>
    <mergeCell ref="L45:M45"/>
    <mergeCell ref="L46:M46"/>
    <mergeCell ref="E41:K46"/>
    <mergeCell ref="L56:M56"/>
    <mergeCell ref="L57:M59"/>
    <mergeCell ref="E52:K56"/>
    <mergeCell ref="L102:M102"/>
    <mergeCell ref="L103:M103"/>
    <mergeCell ref="L104:M104"/>
    <mergeCell ref="L94:M94"/>
    <mergeCell ref="L95:M95"/>
    <mergeCell ref="L96:M96"/>
    <mergeCell ref="L97:M97"/>
    <mergeCell ref="L98:M98"/>
    <mergeCell ref="L113:M113"/>
    <mergeCell ref="L115:M115"/>
    <mergeCell ref="L116:M116"/>
    <mergeCell ref="L117:M117"/>
    <mergeCell ref="E107:K111"/>
    <mergeCell ref="E112:K117"/>
    <mergeCell ref="L107:M107"/>
    <mergeCell ref="L108:M108"/>
    <mergeCell ref="L109:M109"/>
    <mergeCell ref="L110:M110"/>
    <mergeCell ref="L111:M111"/>
    <mergeCell ref="L112:M112"/>
    <mergeCell ref="L137:M137"/>
    <mergeCell ref="L138:M138"/>
    <mergeCell ref="L140:M140"/>
    <mergeCell ref="L141:M141"/>
    <mergeCell ref="L143:M143"/>
    <mergeCell ref="E120:K125"/>
    <mergeCell ref="E126:K131"/>
    <mergeCell ref="E132:K137"/>
    <mergeCell ref="E138:K141"/>
    <mergeCell ref="L130:M130"/>
    <mergeCell ref="L131:M131"/>
    <mergeCell ref="L132:M132"/>
    <mergeCell ref="L134:M134"/>
    <mergeCell ref="L135:M135"/>
    <mergeCell ref="L136:M136"/>
    <mergeCell ref="L121:M121"/>
    <mergeCell ref="L122:M122"/>
    <mergeCell ref="L123:M123"/>
    <mergeCell ref="L124:M124"/>
    <mergeCell ref="L125:M125"/>
    <mergeCell ref="L126:M126"/>
    <mergeCell ref="L127:M127"/>
    <mergeCell ref="L128:M128"/>
    <mergeCell ref="L129:M129"/>
    <mergeCell ref="L147:M147"/>
    <mergeCell ref="E165:K169"/>
    <mergeCell ref="L167:M167"/>
    <mergeCell ref="L168:M168"/>
    <mergeCell ref="L169:M169"/>
    <mergeCell ref="E142:K142"/>
    <mergeCell ref="L142:M142"/>
    <mergeCell ref="L144:M144"/>
    <mergeCell ref="L145:M145"/>
    <mergeCell ref="E143:K146"/>
    <mergeCell ref="L149:M149"/>
    <mergeCell ref="L156:M156"/>
    <mergeCell ref="L157:M157"/>
    <mergeCell ref="L159:M159"/>
    <mergeCell ref="L160:M160"/>
    <mergeCell ref="L161:M161"/>
    <mergeCell ref="L162:M162"/>
    <mergeCell ref="L150:M150"/>
    <mergeCell ref="L151:M151"/>
    <mergeCell ref="L152:M152"/>
    <mergeCell ref="L153:M153"/>
    <mergeCell ref="L154:M154"/>
    <mergeCell ref="L155:M155"/>
    <mergeCell ref="L13:M13"/>
    <mergeCell ref="L14:M14"/>
    <mergeCell ref="L15:M15"/>
    <mergeCell ref="L16:M16"/>
    <mergeCell ref="E12:K16"/>
    <mergeCell ref="L185:M185"/>
    <mergeCell ref="L187:M187"/>
    <mergeCell ref="L174:M174"/>
    <mergeCell ref="L176:M176"/>
    <mergeCell ref="L177:M177"/>
    <mergeCell ref="L178:M178"/>
    <mergeCell ref="L179:M179"/>
    <mergeCell ref="L170:M170"/>
    <mergeCell ref="L171:M171"/>
    <mergeCell ref="L163:M163"/>
    <mergeCell ref="E159:K164"/>
    <mergeCell ref="E153:K158"/>
    <mergeCell ref="L180:M180"/>
    <mergeCell ref="E175:K180"/>
    <mergeCell ref="L183:M183"/>
    <mergeCell ref="L184:M184"/>
    <mergeCell ref="E147:K152"/>
    <mergeCell ref="L165:M165"/>
    <mergeCell ref="L166:M166"/>
    <mergeCell ref="L209:M209"/>
    <mergeCell ref="L198:M198"/>
    <mergeCell ref="L199:M199"/>
    <mergeCell ref="L196:M196"/>
    <mergeCell ref="L197:M197"/>
    <mergeCell ref="L210:M210"/>
    <mergeCell ref="B206:D210"/>
    <mergeCell ref="E206:K210"/>
    <mergeCell ref="B204:D205"/>
    <mergeCell ref="E204:K205"/>
    <mergeCell ref="L204:M205"/>
    <mergeCell ref="L206:M206"/>
    <mergeCell ref="L207:M207"/>
    <mergeCell ref="L208:M208"/>
    <mergeCell ref="B193:D203"/>
    <mergeCell ref="L186:M186"/>
    <mergeCell ref="L200:M200"/>
    <mergeCell ref="L201:M201"/>
    <mergeCell ref="L202:M202"/>
    <mergeCell ref="L203:M203"/>
    <mergeCell ref="E193:K198"/>
    <mergeCell ref="E199:K203"/>
    <mergeCell ref="L194:M194"/>
    <mergeCell ref="L195:M195"/>
    <mergeCell ref="L191:M191"/>
    <mergeCell ref="L192:M192"/>
    <mergeCell ref="E182:K187"/>
    <mergeCell ref="E188:K192"/>
    <mergeCell ref="L193:M193"/>
  </mergeCells>
  <hyperlinks>
    <hyperlink ref="B6:M8" r:id="rId1" display="A tabela abaixo apresenta a correlação dos conteúdos GRI cobertos neste Databook. Em cada um, você poderá clicar nos hiperlinks da coluna &quot;Onde encontrar&quot; para acessar facilmente as informações que respondem a esse framework. Para mais informações sobre a gestão de sustentabilidade e os conteúdos GRI respondidos pela CSN, acesse a versão PDF do Relato Integrado, disponível neste link." xr:uid="{5D8B06F1-2291-4BA4-9701-012206F4BCF4}"/>
    <hyperlink ref="L36:M36" location="Siderurgia!A8" display="Siderurgia" xr:uid="{F9B47CCC-6AD3-44AA-B08A-5CB78E3935E0}"/>
    <hyperlink ref="L23:M23" location="Siderurgia!A35" display="Siderurgia" xr:uid="{929B1986-1E55-4175-8AEE-AFE053F756F7}"/>
    <hyperlink ref="L29:M29" location="Siderurgia!A73" display="Siderurgia" xr:uid="{47132183-D42D-4526-96DD-A5431DA69437}"/>
    <hyperlink ref="L18:M18" location="Siderurgia!A409" display="Siderurgia" xr:uid="{D9239233-A5D0-4D9D-B516-46F370839D2A}"/>
    <hyperlink ref="L48:M48" location="Siderurgia!A783" display="Siderurgia" xr:uid="{B67E7B18-1AD7-4A4E-AEA7-D7B88F805901}"/>
    <hyperlink ref="L53:M53" location="Siderurgia!A426" display="Siderurgia" xr:uid="{C54E7B53-F369-4850-9FC0-45F110CA00A8}"/>
    <hyperlink ref="L67:M67" location="Siderurgia!A797" display="Siderurgia" xr:uid="{2BC049B0-F5CC-4679-AC1E-24B8F161D88D}"/>
    <hyperlink ref="L72:M72" location="Siderurgia!A798" display="Siderurgia" xr:uid="{4AF5F9CE-B9AC-4A15-9B12-2E71D6DC25AE}"/>
    <hyperlink ref="L77:M77" location="Siderurgia!A477" display="Siderurgia" xr:uid="{4786ED6A-EDCD-4B89-81F9-83BEE27C85CA}"/>
    <hyperlink ref="L83:M83" location="Siderurgia!A502" display="Siderurgia" xr:uid="{56D10745-0BD7-4059-AA76-5069C340FC1C}"/>
    <hyperlink ref="L89:M89" location="Siderurgia!A511" display="Siderurgia" xr:uid="{DF11AD42-1D25-4E4D-8A6C-683F2F10BB15}"/>
    <hyperlink ref="L93:M93" location="Siderurgia!A599" display="Siderurgia" xr:uid="{956CC4F1-BBD9-4F32-8984-4254835C1887}"/>
    <hyperlink ref="L98:M98" location="Siderurgia!A616" display="Siderurgia" xr:uid="{37E6DA51-D3CA-4C24-B7ED-F6704CB5A674}"/>
    <hyperlink ref="L103:M103" location="Siderurgia!A634" display="Siderurgia" xr:uid="{E387B013-B3A8-46C0-8195-2FF3835AF8B2}"/>
    <hyperlink ref="L107:M107" location="Siderurgia!A756" display="Siderurgia" xr:uid="{89AE9968-4316-40E8-8F0F-1BFE5341B6C7}"/>
    <hyperlink ref="L113:M113" location="Siderurgia!A765" display="Siderurgia" xr:uid="{FF89AEA6-DD3D-4988-95B3-FE2DCA373196}"/>
    <hyperlink ref="L121:M121" location="Siderurgia!A521" display="Siderurgia" xr:uid="{FAC03843-AD9F-4326-A108-B2033B3F6924}"/>
    <hyperlink ref="L127:M127" location="Siderurgia!A522" display="Siderurgia" xr:uid="{D63C51DB-CFE0-4A11-8730-EB0FD2CAD547}"/>
    <hyperlink ref="L133:M133" location="Siderurgia!A523" display="Siderurgia" xr:uid="{87ED6E87-7E98-45BD-A1D4-D1C592E67F91}"/>
    <hyperlink ref="L139:M139" location="Siderurgia!A538" display="Siderurgia" xr:uid="{43F1FD5E-A355-4EAE-B000-2E8FF81C4461}"/>
    <hyperlink ref="L144:M144" location="Siderurgia!A657" display="Siderurgia" xr:uid="{B8B7F0F8-92C4-4CEE-801C-ED299557C655}"/>
    <hyperlink ref="L148:M148" location="Siderurgia!A671" display="Siderurgia" xr:uid="{480000F4-FF3A-428A-9297-B09EB7CBA72B}"/>
    <hyperlink ref="L154:M154" location="Siderurgia!A699" display="Siderurgia" xr:uid="{F7372F1C-2FA7-4ED2-A658-E928A42896B7}"/>
    <hyperlink ref="L160:M160" location="Siderurgia!A721" display="Siderurgia" xr:uid="{D2AA3781-110C-443F-A6E6-B28F4FC36B81}"/>
    <hyperlink ref="L166:M166" location="Siderurgia!A437" display="Siderurgia" xr:uid="{663B36F3-2B80-476F-BC1A-023F4D72EEEF}"/>
    <hyperlink ref="L171:M171" location="Siderurgia!A85" display="Siderurgia" xr:uid="{07BCDD21-2F60-4BA7-8D7A-6258A981C8B7}"/>
    <hyperlink ref="L176:M176" location="Siderurgia!A333" display="Siderurgia" xr:uid="{428A3C0B-06B9-4974-AE24-33BECAFC5F7A}"/>
    <hyperlink ref="L183:M183" location="Siderurgia!A151" display="Siderurgia" xr:uid="{B16A07BB-7BE5-4C4B-864C-63B4BED65BE9}"/>
    <hyperlink ref="L189:M189" location="Siderurgia!A196" display="Siderurgia" xr:uid="{FCE21EE5-F305-4B60-A248-CA96322881FA}"/>
    <hyperlink ref="L194:M194" location="Siderurgia!A223" display="Siderurgia" xr:uid="{85A4E013-A6FA-4CCC-960F-9169C7840300}"/>
    <hyperlink ref="L207:M207" location="Siderurgia!A448" display="Siderurgia" xr:uid="{7126FD51-4FA3-44AA-9242-EB0DBB0B3609}"/>
    <hyperlink ref="L42:M42" location="Siderurgia!A22" display="Siderurgia" xr:uid="{9851DE7D-9E34-44DA-B019-CD66E5DF4670}"/>
    <hyperlink ref="I1:I2" location="'Índice GRI'!A3" display="Índice GRI" xr:uid="{43412772-BFBD-495C-B42E-C3CF8B0DD4A3}"/>
    <hyperlink ref="J1:J2" location="'Índice SASB'!A3" display="Índice SASB" xr:uid="{E7CC26E2-981D-4805-A354-F1D5CB3DB3F1}"/>
    <hyperlink ref="D1:D2" location="Siderurgia!A3" display="Siderurgia" xr:uid="{23408066-5621-480A-A37F-3A5DFC488099}"/>
    <hyperlink ref="B1:B2" location="Início!A3" display="Início" xr:uid="{F80AABF1-E8FA-4F2D-81F7-62114A10BD5D}"/>
    <hyperlink ref="C1:C2" location="'Grupo CSN'!A3" display="Grupo CSN" xr:uid="{BB4B77D5-E288-4849-8D73-834FAACCBB6C}"/>
    <hyperlink ref="E1:E2" location="Mineração!A3" display="Mineração" xr:uid="{40AEC666-EBF1-40B6-B3B2-9A5AF67BA008}"/>
    <hyperlink ref="F1:F2" location="Cimentos!A3" display="Cimentos" xr:uid="{AAF67F42-F4A1-48D8-A5D7-0517A726604F}"/>
    <hyperlink ref="G1:G2" location="Logística!A3" display="Logística" xr:uid="{F643F338-0F86-4D2C-972E-E2A001CC9DBE}"/>
    <hyperlink ref="H1:H2" location="Energia!A3" display="Energia" xr:uid="{0C582442-3513-4706-81E3-3F716451DB94}"/>
    <hyperlink ref="K1:K2" location="Materialidade!A3" display="Materialidade" xr:uid="{58FC8E1E-5727-4C01-9C48-A90F903A2F49}"/>
    <hyperlink ref="L1:L2" location="TCFD_TNFD!A3" display="TCFD e TNFD" xr:uid="{58EB8143-AEDC-47B8-8AFD-EDE1E6F209E7}"/>
    <hyperlink ref="M1:M2" location="Ratings!A3" display="Ratings" xr:uid="{EBB59D02-0B0A-4FFA-BEAF-E9286B513828}"/>
    <hyperlink ref="L12:M12" location="'Grupo CSN'!A3" display="Grupo CSN" xr:uid="{ED34A870-09DA-4D01-86A7-B9CDC10D3A43}"/>
    <hyperlink ref="L13:M13" location="Siderurgia!A3" display="Siderurgia" xr:uid="{206BD04D-2234-44FF-9A49-915256EAA68E}"/>
    <hyperlink ref="L14:M14" location="Mineração!A3" display="Mineração" xr:uid="{9F893D82-E568-4541-BE56-3E1F133C1F28}"/>
    <hyperlink ref="L15:M15" location="Cimentos!A3" display="Cimentos" xr:uid="{4A52180F-AB26-4DAA-A195-F3B6B95E9C85}"/>
    <hyperlink ref="L16:M16" location="Logística!A3" display="Logística" xr:uid="{BBC5C313-8E5D-4957-953E-95E2B60BFCD8}"/>
    <hyperlink ref="L17:M17" location="'Grupo CSN'!A444" display="Grupo CSN" xr:uid="{1911EEA0-2217-46E0-86B3-D62F136D0FE9}"/>
    <hyperlink ref="L19:M19" location="Mineração!A437" display="Mineração" xr:uid="{7A7FE9EA-CCBF-48C0-B907-0CA3297281C8}"/>
    <hyperlink ref="L20:M20" location="Cimentos!A285" display="Cimentos" xr:uid="{2927E061-2E4F-405A-B1FA-3B2AAB11FE92}"/>
    <hyperlink ref="L21:M21" location="Logística!A246" display="Logística" xr:uid="{7FE1A276-B4C2-4D9E-9B2F-ECDF4AE38034}"/>
    <hyperlink ref="L22:M22" location="'Grupo CSN'!A80" display="Grupo CSN" xr:uid="{98C7FA17-50AA-446C-995B-6B0678CA4575}"/>
    <hyperlink ref="L24:M24" location="Mineração!A54" display="Mineração" xr:uid="{C83B4280-1863-4E3D-98F9-58141AA3E59E}"/>
    <hyperlink ref="L25:M25" location="Cimentos!A42" display="Cimentos" xr:uid="{981CE9A7-D1EC-4B35-89EE-933A7CA871C8}"/>
    <hyperlink ref="L26:M26" location="Logística!A31" display="Logística" xr:uid="{091BB51F-C26B-4006-ACCA-9B894D58C716}"/>
    <hyperlink ref="L27:M27" location="Energia!A26" display="Energia" xr:uid="{CBC57B48-8FAA-49E1-A098-2D8A094625A9}"/>
    <hyperlink ref="L28:M28" location="'Grupo CSN'!A117" display="Grupo CSN" xr:uid="{08A9697F-BB87-4843-A718-105167173555}"/>
    <hyperlink ref="L30:M30" location="Mineração!A87" display="Mineração" xr:uid="{AC54DEBC-15AB-41D8-9D41-C35644E42EBD}"/>
    <hyperlink ref="L31:M31" location="Cimentos!A69" display="Cimentos" xr:uid="{C991650B-D636-4A34-B813-8334AE6ADE07}"/>
    <hyperlink ref="L32:M32" location="Logística!A55" display="Logística" xr:uid="{E596B429-56C4-4F68-A8F0-73E7132594CD}"/>
    <hyperlink ref="L33:M33" location="Energia!A53" display="Energia" xr:uid="{53310B80-5121-4BE2-ADAC-57C4558ED11D}"/>
    <hyperlink ref="L34:M34" location="'Grupo CSN'!A130" display="Grupo CSN" xr:uid="{DAAF8D0B-A725-4DFA-B305-46A2828A2E05}"/>
    <hyperlink ref="L35:M35" location="'Grupo CSN'!A8" display="Grupo CSN" xr:uid="{F148FB62-D52C-4D3E-9A4D-813B7743259C}"/>
    <hyperlink ref="L37:M37" location="Mineração!A8" display="Mineração" xr:uid="{6C4FC733-07CF-4E6D-B847-D1FC0E5EF58C}"/>
    <hyperlink ref="L38:M38" location="Cimentos!A8" display="Cimentos" xr:uid="{647BA5AD-0ADE-4E38-9681-0CD7384304E3}"/>
    <hyperlink ref="L39:M39" location="Logística!A8" display="Logística" xr:uid="{CAAA952C-6747-4C7A-8075-1DF7AE8A77D1}"/>
    <hyperlink ref="L40:M40" location="Energia!A8" display="Energia" xr:uid="{E75CD3FD-5BAF-4669-86C6-F2D662E3E784}"/>
    <hyperlink ref="L41:M41" location="'Grupo CSN'!A65" display="Grupo CSN" xr:uid="{AC45B05E-EEEA-44F5-9AAD-EB0C63C6FF4D}"/>
    <hyperlink ref="L43:M43" location="Mineração!A28" display="Mineração" xr:uid="{2A700D2C-9379-493F-A061-9851769ABA40}"/>
    <hyperlink ref="L44:M44" location="Cimentos!A32" display="Cimentos" xr:uid="{D580833B-7999-4CFA-B1AB-FDBE0F1C2FFC}"/>
    <hyperlink ref="L45:M45" location="Logística!A20" display="Logística" xr:uid="{470D3D00-AA26-45B2-8E06-C91FCC5F499A}"/>
    <hyperlink ref="L46:M46" location="Energia!A14" display="Energia" xr:uid="{111D56C4-F58B-429C-8743-3C9F8231CD80}"/>
    <hyperlink ref="L47:M47" location="'Grupo CSN'!A747" display="Grupo CSN" xr:uid="{4BBAA45D-C6A8-4557-8C43-CB72EC7A03CE}"/>
    <hyperlink ref="L49:M49" location="Mineração!A873" display="Mineração" xr:uid="{E7D3A9E3-44FB-441A-8C11-F5B377692A3D}"/>
    <hyperlink ref="L50:M50" location="Cimentos!A643" display="Cimentos" xr:uid="{CF8F8976-1B1F-4F74-AE09-900269F7D873}"/>
    <hyperlink ref="L51:M51" location="Logística!A469" display="Logística" xr:uid="{26F334C5-943A-4AC9-82C0-F741B5D6B4AC}"/>
    <hyperlink ref="L52:M52" location="'Grupo CSN'!A454" display="Grupo CSN" xr:uid="{EBD1CA20-C1E4-4500-B70F-0FB6EC80A728}"/>
    <hyperlink ref="L54:M54" location="Mineração!A448" display="Mineração" xr:uid="{11F8EE0E-662A-4A67-AC1D-59B43F0A73FB}"/>
    <hyperlink ref="L55:M55" location="Cimentos!A295" display="Cimentos" xr:uid="{566A5F93-2185-4D85-BA08-BF5886DC2C1D}"/>
    <hyperlink ref="L56:M56" location="Logística!A256" display="Logística" xr:uid="{CEF376F7-914F-4886-B9BD-FCBBF9C6FBFB}"/>
    <hyperlink ref="L57:M59" location="'Grupo CSN'!A15" display="Grupo CSN" xr:uid="{6423B7B0-F0AD-4E75-9D82-9B7B40F080A8}"/>
    <hyperlink ref="L60:M61" location="'Grupo CSN'!A9" display="Grupo CSN" xr:uid="{7C340FE4-5215-419E-84C3-D8CD43937625}"/>
    <hyperlink ref="L62:M63" location="Cimentos!A9" display="Cimentos" xr:uid="{24CB08B0-996F-4E8F-B969-B81E6B344A22}"/>
    <hyperlink ref="L64:M65" location="'Grupo CSN'!A44" display="Grupo CSN" xr:uid="{C7469259-1AD3-4E7D-A768-7864A41510BB}"/>
    <hyperlink ref="L66:M66" location="'Grupo CSN'!A756" display="Grupo CSN" xr:uid="{365E70A2-0AC5-4D0E-9DAF-A8CF05489A10}"/>
    <hyperlink ref="L68:M68" location="Mineração!A884" display="Mineração" xr:uid="{E8923CD3-3077-4A78-B42B-2D8890C5EDCD}"/>
    <hyperlink ref="L69:M69" location="Cimentos!A653" display="Cimentos" xr:uid="{CDE3E81A-9CD1-46C9-ABE2-45B20567AA3A}"/>
    <hyperlink ref="L70:M70" location="Logística!A479" display="Logística" xr:uid="{149B5130-AF8E-4093-8DA6-D07E01D47A6D}"/>
    <hyperlink ref="L71:M71" location="'Grupo CSN'!A757" display="Grupo CSN" xr:uid="{C92C5F60-BD42-490D-8BA7-E38B170009E3}"/>
    <hyperlink ref="L73:M73" location="Mineração!A885" display="Mineração" xr:uid="{DCD3ED3B-9AFD-4965-AA6F-62CEB5EB5B41}"/>
    <hyperlink ref="L74:M74" location="Cimentos!A654" display="Cimentos" xr:uid="{6FC119EB-4979-484F-ABB4-AB9C42906B1A}"/>
    <hyperlink ref="L75:M75" location="Logística!A480" display="Logística" xr:uid="{6794BFC6-D147-4F3B-B7BF-EA50C26DAFCA}"/>
    <hyperlink ref="L76:M76" location="'Grupo CSN'!A490" display="Grupo CSN" xr:uid="{7D75B52B-AD25-429E-A214-261110A67FFA}"/>
    <hyperlink ref="L78:M78" location="Mineração!A496" display="Mineração" xr:uid="{04D97E3F-41B9-4D87-9F31-8F1E6D6914CC}"/>
    <hyperlink ref="L79:M79" location="Cimentos!A330" display="Cimentos" xr:uid="{3F3C4DF3-FD7C-4142-80E1-2D05EB13E86E}"/>
    <hyperlink ref="L80:M80" location="Logística!A292" display="Logística" xr:uid="{84B9F262-31C0-496D-B698-85DA74F96E6E}"/>
    <hyperlink ref="L81:M81" location="Energia!A140" display="Energia" xr:uid="{247327A3-C6C2-4106-91E5-09C015C31FED}"/>
    <hyperlink ref="L82:M82" location="'Grupo CSN'!A518" display="Grupo CSN" xr:uid="{9929AFEB-976B-45CF-B288-F2CFE0710B65}"/>
    <hyperlink ref="L84:M84" location="Mineração!A517" display="Mineração" xr:uid="{8108C651-3AE2-42C2-84E7-3305E0A291AC}"/>
    <hyperlink ref="L85:M85" location="Cimentos!A352" display="Cimentos" xr:uid="{06A8A804-EE13-49F9-9C15-14095C2F3B27}"/>
    <hyperlink ref="L86:M86" location="Logística!A310" display="Logística" xr:uid="{D86432F9-99A3-4434-B4CE-CC51F607B049}"/>
    <hyperlink ref="L87:M87" location="Energia!A159" display="Energia" xr:uid="{98862E99-C920-4D4E-8D31-2E6CA5FF66B6}"/>
    <hyperlink ref="L88:M88" location="'Grupo CSN'!A525" display="Grupo CSN" xr:uid="{F3EB3E18-A61C-4CC2-AAF6-4CCF6C79BF08}"/>
    <hyperlink ref="L90:M90" location="Mineração!A527" display="Mineração" xr:uid="{56391E34-5EEC-46B5-B06D-8518084EE218}"/>
    <hyperlink ref="L91:M91" location="Cimentos!A360" display="Cimentos" xr:uid="{CAE60759-3680-4DDD-BBE0-679A73C7B497}"/>
    <hyperlink ref="L92:M92" location="'Grupo CSN'!A566" display="Grupo CSN" xr:uid="{A7337BC1-0267-4CA8-9519-EB4848E4137D}"/>
    <hyperlink ref="L94:M94" location="Mineração!A598" display="Mineração" xr:uid="{1261D43B-E6F7-46B3-B15F-A405D3CCAE92}"/>
    <hyperlink ref="L95:M95" location="Cimentos!A435" display="Cimentos" xr:uid="{4FDDA1B3-226B-495C-B27F-795FEB73FD7B}"/>
    <hyperlink ref="L96:M96" location="Logística!A339" display="Logística" xr:uid="{0224260B-5AD6-4B46-9813-6E3E257525DE}"/>
    <hyperlink ref="L97:M97" location="'Grupo CSN'!A588" display="Grupo CSN" xr:uid="{C8DF900A-085D-470E-9041-01F45350F178}"/>
    <hyperlink ref="L99:M99" location="Mineração!A616" display="Mineração" xr:uid="{62A65BC2-4C92-4AD3-BA27-5317F2927FF1}"/>
    <hyperlink ref="L100:M100" location="Cimentos!A451" display="Cimentos" xr:uid="{346E9D4F-85AA-403F-B525-14C22A67B146}"/>
    <hyperlink ref="L101:M101" location="Logística!A351" display="Logística" xr:uid="{B42D3A36-9B22-470E-8DD4-A96D8D761907}"/>
    <hyperlink ref="L102:M102" location="'Grupo CSN'!A610" display="Grupo CSN" xr:uid="{818B4533-99BD-40FC-97F8-535CBBA2F6DB}"/>
    <hyperlink ref="L104:M104" location="Mineração!A634" display="Mineração" xr:uid="{E7BD450E-198F-4E1B-B1D6-7A9B1CF8BEFB}"/>
    <hyperlink ref="L105:M105" location="Cimentos!A468" display="Cimentos" xr:uid="{01B55925-FCA7-45BB-8A5C-F44258FB7954}"/>
    <hyperlink ref="L106:M106" location="Logística!A363" display="Logística" xr:uid="{C0640578-BEA6-48BB-9490-415386ABF4A1}"/>
    <hyperlink ref="L108:M108" location="Mineração!A805" display="Mineração" xr:uid="{81A1EDDC-707E-4A84-A8D0-F5FC6B12599B}"/>
    <hyperlink ref="L109:M109" location="Cimentos!A592" display="Cimentos" xr:uid="{4BD4F82E-2362-4A57-B587-96E08BBD475E}"/>
    <hyperlink ref="L110:M110" location="Logística!A440" display="Logística" xr:uid="{0DE34442-7DC9-4205-BA6B-B0DC3CAD6894}"/>
    <hyperlink ref="L111:M111" location="Energia!A246" display="Energia" xr:uid="{A1E556F0-E611-4D37-BA59-4ACC543FCA5F}"/>
    <hyperlink ref="L112:M112" location="'Grupo CSN'!A717" display="Grupo CSN" xr:uid="{CD1032C0-0529-48AC-A03B-228DBD410DFC}"/>
    <hyperlink ref="L114:M114" location="Mineração!A817" display="Mineração" xr:uid="{FB1D06F6-C632-4260-9AD7-20A2478661A7}"/>
    <hyperlink ref="L115:M115" location="Cimentos!A610" display="Cimentos" xr:uid="{904689C9-A9F1-4978-B84A-188083E1776C}"/>
    <hyperlink ref="L116:M116" location="Logística!A452" display="Logística" xr:uid="{E0BE79A4-E3EE-44FE-90A9-C69B462CC3F8}"/>
    <hyperlink ref="L117:M117" location="Energia!A256" display="Energia" xr:uid="{9CC8B7D1-E953-4021-8E18-9C7050BA825B}"/>
    <hyperlink ref="L118:M119" location="'Grupo CSN'!A730" display="Grupo CSN" xr:uid="{34594A51-D62E-415B-B285-F14C3B2022D0}"/>
    <hyperlink ref="L120:M120" location="'Grupo CSN'!A535" display="Grupo CSN" xr:uid="{BFD0B332-EB7C-46A5-95B1-62DB0273F2DD}"/>
    <hyperlink ref="L122:M122" location="Mineração!A537" display="Mineração" xr:uid="{12D4EAEE-A628-4ED2-84CD-96B216931836}"/>
    <hyperlink ref="L123:M123" location="Cimentos!A369" display="Cimentos" xr:uid="{5A3AD07C-6D05-4381-BA15-FE3989EF156B}"/>
    <hyperlink ref="L124:M124" location="Logística!A318" display="Logística" xr:uid="{AEADEEA1-FE36-42CB-BD55-CC0AF1A672D4}"/>
    <hyperlink ref="L125:M125" location="Energia!A167" display="Energia" xr:uid="{145C5772-E7D5-4AD4-9708-756C5ED7C554}"/>
    <hyperlink ref="L126:M126" location="'Grupo CSN'!A536" display="Grupo CSN" xr:uid="{AECC12F4-CB5E-4326-888E-2735096A5703}"/>
    <hyperlink ref="L128:M128" location="Mineração!A538" display="Mineração" xr:uid="{ECAE5CCD-C815-444C-9862-CB832D6F29AD}"/>
    <hyperlink ref="L129:M129" location="Cimentos!A370" display="Cimentos" xr:uid="{BA25E524-6FC0-4104-9528-9404439C79DB}"/>
    <hyperlink ref="L130:M130" location="Logística!A319" display="Logística" xr:uid="{02C1C33B-B7CE-4EAE-A0F5-44F62F763E1C}"/>
    <hyperlink ref="L131:M131" location="Energia!A168" display="Energia" xr:uid="{19D8755E-1A98-47CB-BC76-AC281CC50CEA}"/>
    <hyperlink ref="L132:M132" location="'Grupo CSN'!A537" display="Grupo CSN" xr:uid="{0443DA3D-30CC-49E6-8814-60148B6BC8F7}"/>
    <hyperlink ref="L134:M134" location="Mineração!A539" display="Mineração" xr:uid="{ECD6A3B3-6599-44BE-BDAE-7FA82BBB8E67}"/>
    <hyperlink ref="L135:M135" location="Cimentos!A371" display="Cimentos" xr:uid="{5A676A48-D6A1-48D3-BD57-1A7672175D8A}"/>
    <hyperlink ref="L136:M136" location="Logística!A320" display="Logística" xr:uid="{2A936C36-CBC5-48A7-9267-AEBEED1E9D31}"/>
    <hyperlink ref="L137:M137" location="Energia!A169" display="Energia" xr:uid="{93FEBD8B-DEBC-4C50-9ACC-454B8CA9A1DF}"/>
    <hyperlink ref="L138:M138" location="'Grupo CSN'!A551" display="Grupo CSN" xr:uid="{EC141934-7E67-4D22-A9B9-29D9CCA86578}"/>
    <hyperlink ref="L140:M140" location="Mineração!A555" display="Mineração" xr:uid="{D3A4E89C-F13E-41AB-A781-DCE10A0BC972}"/>
    <hyperlink ref="L141:M141" location="Cimentos!A385" display="Cimentos" xr:uid="{03AC1914-027A-4A1A-8BE4-AE126F7EA1F4}"/>
    <hyperlink ref="L142:M142" location="'Grupo CSN'!A768" display="Grupo CSN" xr:uid="{491279C1-7AC1-4FCB-A287-09809951FB4A}"/>
    <hyperlink ref="L143:M143" location="'Grupo CSN'!A21" display="Grupo CSN" xr:uid="{A06C9EE9-0C87-43DE-94AD-8F1080C05EB7}"/>
    <hyperlink ref="L145:M145" location="Mineração!A660" display="Mineração" xr:uid="{F0402141-D67C-4E36-98BC-1F880C302883}"/>
    <hyperlink ref="L146:M146" location="Cimentos!A492" display="Cimentos" xr:uid="{FAC51E22-2B34-499C-AC9D-A88B1B59CA2B}"/>
    <hyperlink ref="L147:M147" location="'Grupo CSN'!A637" display="Grupo CSN" xr:uid="{44FF74C5-B517-47E8-8BA0-17867AC98B4D}"/>
    <hyperlink ref="L149:M149" location="Mineração!A682" display="Mineração" xr:uid="{18A41753-1BE6-4900-8888-DA4A4EF201F1}"/>
    <hyperlink ref="L150:M150" location="Cimentos!A508" display="Cimentos" xr:uid="{374CBB6D-1DBF-40BF-9C44-F239BBB12DB4}"/>
    <hyperlink ref="L151:M151" location="Logística!A373" display="Logística" xr:uid="{712C179D-0F10-49F2-A189-230F660D1129}"/>
    <hyperlink ref="L152:M152" location="Energia!A188" display="Energia" xr:uid="{1AB819E8-89D9-43BE-B0A4-4ED9A09ADAA7}"/>
    <hyperlink ref="L153:M153" location="'Grupo CSN'!A668" display="Grupo CSN" xr:uid="{757DC801-B056-4D01-97AD-3C9A27683A66}"/>
    <hyperlink ref="L155:M155" location="Mineração!A703" display="Mineração" xr:uid="{3C35A001-244E-4E27-A877-C055B00C0DBD}"/>
    <hyperlink ref="L156:M156" location="Cimentos!A533" display="Cimentos" xr:uid="{68375453-D6E5-4748-84B4-5CCED4D753E2}"/>
    <hyperlink ref="L157:M157" location="Logística!A394" display="Logística" xr:uid="{F28DEFD0-4EB4-47FC-BDE6-9768C4B8DC06}"/>
    <hyperlink ref="L158:M158" location="Energia!A207" display="Energia" xr:uid="{5BD86FC0-D8EE-44E9-8160-3A3B41CB223E}"/>
    <hyperlink ref="L159:M159" location="'Grupo CSN'!A691" display="Grupo CSN" xr:uid="{A466D626-43E0-46BE-B63D-E32B0E3782DB}"/>
    <hyperlink ref="L161:M161" location="Mineração!A722" display="Mineração" xr:uid="{686688F5-141E-4960-AA5F-9E7A73A41FAA}"/>
    <hyperlink ref="L162:M162" location="Cimentos!A554" display="Cimentos" xr:uid="{C1CB54F8-1732-498D-BD50-7895F024818E}"/>
    <hyperlink ref="L163:M163" location="Logística!A414" display="Logística" xr:uid="{3F5482F6-BEC4-4EEF-939D-84BC51F4AD36}"/>
    <hyperlink ref="L164:M164" location="Energia!A223" display="Energia" xr:uid="{1E717D0A-E0A4-4A5F-ACA7-84CCD012775A}"/>
    <hyperlink ref="L165:M165" location="'Grupo CSN'!A465" display="Grupo CSN" xr:uid="{484DA8A4-8AB5-499C-8FE8-4AF6D3D051F7}"/>
    <hyperlink ref="L167:M167" location="Mineração!A459" display="Mineração" xr:uid="{56761C42-84C7-469F-87AE-99067E3A514D}"/>
    <hyperlink ref="L168:M168" location="Cimentos!A307" display="Cimentos" xr:uid="{F30451E3-67D1-4226-83A8-059889B4C31D}"/>
    <hyperlink ref="L169:M169" location="Logística!A268" display="Logística" xr:uid="{05BE8050-773D-4332-9881-55D418DAB1CE}"/>
    <hyperlink ref="L170:M170" location="'Grupo CSN'!A142" display="Grupo CSN" xr:uid="{62E287DE-75EE-4D4E-B76F-729D6E4B28EE}"/>
    <hyperlink ref="L172:M172" location="Mineração!A101" display="Mineração" xr:uid="{ABE412BD-C47F-4730-8F37-28D830E91CFC}"/>
    <hyperlink ref="L173:M173" location="Cimentos!A81" display="Cimentos" xr:uid="{21651731-2E44-457B-9525-D2EBAB6AF819}"/>
    <hyperlink ref="L174:M174" location="Logística!A65" display="Logística" xr:uid="{8A546B94-268C-49D8-B3C2-D8276B4D5FD1}"/>
    <hyperlink ref="L175:M175" location="'Grupo CSN'!A403" display="Grupo CSN" xr:uid="{95B35B79-63CC-4CCF-96AC-F6B19653E475}"/>
    <hyperlink ref="L177:M177" location="Mineração!A353" display="Mineração" xr:uid="{0478FFAB-F87E-469C-B1A0-9A5772EE10BD}"/>
    <hyperlink ref="L178:M178" location="Cimentos!A234" display="Cimentos" xr:uid="{59202241-2DE1-4135-BD03-3B7704572CEE}"/>
    <hyperlink ref="L179:M179" location="Logística!A218" display="Logística" xr:uid="{D6AB0AC8-AC7F-41C7-983C-163B294599CB}"/>
    <hyperlink ref="L180:M180" location="Energia!A118" display="Energia" xr:uid="{2C3BAB53-1F4E-4D50-8E90-F6F99D17DF03}"/>
    <hyperlink ref="L181:M181" location="'Grupo CSN'!A430" display="Grupo CSN" xr:uid="{9C03B165-E211-41A4-A444-E44A20A32BD9}"/>
    <hyperlink ref="L182:M182" location="'Grupo CSN'!A187" display="Grupo CSN" xr:uid="{0CDE8CCB-F8B5-42C2-9A66-6EBB0B8B6C0D}"/>
    <hyperlink ref="L184:M184" location="Mineração!A166" display="Mineração" xr:uid="{37C95AA0-4997-4AA9-AF9D-BF5B3A851532}"/>
    <hyperlink ref="L185:M185" location="Cimentos!A120" display="Cimentos" xr:uid="{73422637-854B-4066-A82E-2366BA2CA86D}"/>
    <hyperlink ref="L186:M186" location="Logística!A102" display="Logística" xr:uid="{E73F7446-0C3D-407A-AAE7-215731115EFA}"/>
    <hyperlink ref="L187:M187" location="Energia!A63" display="Energia" xr:uid="{799E7074-4DB4-40C5-9051-B23FBB25507F}"/>
    <hyperlink ref="L188:M188" location="'Grupo CSN'!A242" display="Grupo CSN" xr:uid="{BDC71434-8D54-4641-877F-E100276E8135}"/>
    <hyperlink ref="L190:M190" location="Mineração!A193" display="Mineração" xr:uid="{B17100EE-4179-4816-B325-3A63FDADD391}"/>
    <hyperlink ref="L191:M191" location="Cimentos!A146" display="Cimentos" xr:uid="{8455F977-411F-43BC-867B-589B2B1AD4F0}"/>
    <hyperlink ref="L192:M192" location="Logística!A129" display="Logística" xr:uid="{8F775242-52AE-481C-A637-903D5113A869}"/>
    <hyperlink ref="L193:M193" location="'Grupo CSN'!A268" display="Grupo CSN" xr:uid="{2E0FBB6F-6C34-49E0-BC0B-BF8007F92E28}"/>
    <hyperlink ref="L195:M195" location="Mineração!A216" display="Mineração" xr:uid="{6A070B1D-2382-4253-937A-201AFBFD01C2}"/>
    <hyperlink ref="L196:M196" location="Cimentos!A170" display="Cimentos" xr:uid="{CEEF6E2E-1D5F-4331-8C2B-972E39FEC5CF}"/>
    <hyperlink ref="L197:M197" location="Logística!A154" display="Logística" xr:uid="{1877BB42-27E0-4011-9245-49978C9C402A}"/>
    <hyperlink ref="L198:M198" location="Energia!A86" display="Energia" xr:uid="{CD212C27-5F31-416A-9439-887A169A3E2C}"/>
    <hyperlink ref="L199:M199" location="'Grupo CSN'!A360" display="Grupo CSN" xr:uid="{921411CA-0214-4888-A1EA-7F0D4448AE81}"/>
    <hyperlink ref="L200:M200" location="Siderurgia!A290" display="Siderurgia" xr:uid="{4909E788-7527-4991-BCDB-4E605E0F3606}"/>
    <hyperlink ref="L201:M201" location="Mineração!A284" display="Mineração" xr:uid="{6C629396-9B2A-4D6D-91B7-8C3BEDEC5656}"/>
    <hyperlink ref="L202:M202" location="Cimentos!A206" display="Cimentos" xr:uid="{D1976A09-4529-45BB-ABAD-F5CBD8A9B50D}"/>
    <hyperlink ref="L203:M203" location="Logística!A190" display="Logística" xr:uid="{03D3B186-6391-444F-B314-6E924F457BF2}"/>
    <hyperlink ref="L204:M205" location="'Grupo CSN'!A392" display="Grupo CSN" xr:uid="{CC80D745-1052-4D70-AFAF-0F5069B106E0}"/>
    <hyperlink ref="L206:M206" location="'Grupo CSN'!A476" display="Grupo CSN" xr:uid="{80835731-8CDC-4D1E-B733-0D42AB24BC19}"/>
    <hyperlink ref="L208:M208" location="Mineração!A471" display="Mineração" xr:uid="{0C9862D4-A99F-478A-B2FA-77910B9D2A37}"/>
    <hyperlink ref="L209:M209" location="Cimentos!A317" display="Cimentos" xr:uid="{593166F7-400D-4328-B1E6-5FFB4CB27F17}"/>
    <hyperlink ref="L210:M210" location="Logística!A279" display="Logística" xr:uid="{11CCF252-C83C-4749-A633-DCA0AE446EAB}"/>
  </hyperlinks>
  <pageMargins left="0.25" right="0.25"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2F37-3517-4E01-956D-BA332FC2450A}">
  <dimension ref="A1:M193"/>
  <sheetViews>
    <sheetView showGridLines="0" showRowColHeaders="0" zoomScaleNormal="100" workbookViewId="0">
      <pane ySplit="2" topLeftCell="A3" activePane="bottomLeft" state="frozen"/>
      <selection pane="bottomLeft" activeCell="A3" sqref="A3"/>
    </sheetView>
  </sheetViews>
  <sheetFormatPr defaultColWidth="8.78515625" defaultRowHeight="13.5" x14ac:dyDescent="0.25"/>
  <cols>
    <col min="1" max="2" width="7" style="1" customWidth="1"/>
    <col min="3" max="13" width="10.5" style="1" customWidth="1"/>
    <col min="14" max="14" width="2" style="1" customWidth="1"/>
    <col min="15" max="16384" width="8.78515625" style="1"/>
  </cols>
  <sheetData>
    <row r="1" spans="1:13" ht="12.75" customHeight="1" x14ac:dyDescent="0.25">
      <c r="A1" s="725" t="e" vm="1">
        <v>#VALUE!</v>
      </c>
      <c r="B1" s="726" t="s">
        <v>6</v>
      </c>
      <c r="C1" s="726" t="s">
        <v>0</v>
      </c>
      <c r="D1" s="727" t="s">
        <v>1</v>
      </c>
      <c r="E1" s="728" t="s">
        <v>2</v>
      </c>
      <c r="F1" s="724" t="s">
        <v>3</v>
      </c>
      <c r="G1" s="729" t="s">
        <v>5</v>
      </c>
      <c r="H1" s="730" t="s">
        <v>4</v>
      </c>
      <c r="I1" s="731" t="s">
        <v>12</v>
      </c>
      <c r="J1" s="731" t="s">
        <v>13</v>
      </c>
      <c r="K1" s="733" t="s">
        <v>11</v>
      </c>
      <c r="L1" s="732" t="s">
        <v>889</v>
      </c>
      <c r="M1" s="732" t="s">
        <v>695</v>
      </c>
    </row>
    <row r="2" spans="1:13" ht="12.75" customHeight="1" x14ac:dyDescent="0.25">
      <c r="A2" s="725"/>
      <c r="B2" s="726"/>
      <c r="C2" s="726"/>
      <c r="D2" s="727"/>
      <c r="E2" s="728"/>
      <c r="F2" s="724"/>
      <c r="G2" s="729"/>
      <c r="H2" s="730"/>
      <c r="I2" s="731"/>
      <c r="J2" s="731"/>
      <c r="K2" s="733"/>
      <c r="L2" s="732"/>
      <c r="M2" s="732"/>
    </row>
    <row r="3" spans="1:13" s="4" customFormat="1" ht="15" x14ac:dyDescent="0.25"/>
    <row r="4" spans="1:13" s="4" customFormat="1" ht="15" x14ac:dyDescent="0.25"/>
    <row r="5" spans="1:13" s="154" customFormat="1" ht="24.5" x14ac:dyDescent="0.25">
      <c r="A5" s="153"/>
      <c r="B5" s="155" t="s">
        <v>13</v>
      </c>
    </row>
    <row r="6" spans="1:13" s="4" customFormat="1" ht="15" x14ac:dyDescent="0.25">
      <c r="B6" s="868" t="s">
        <v>1050</v>
      </c>
      <c r="C6" s="868"/>
      <c r="D6" s="868"/>
      <c r="E6" s="868"/>
      <c r="F6" s="868"/>
      <c r="G6" s="868"/>
      <c r="H6" s="868"/>
      <c r="I6" s="868"/>
      <c r="J6" s="868"/>
      <c r="K6" s="868"/>
      <c r="L6" s="868"/>
      <c r="M6" s="868"/>
    </row>
    <row r="7" spans="1:13" s="4" customFormat="1" ht="15" x14ac:dyDescent="0.25">
      <c r="B7" s="868"/>
      <c r="C7" s="868"/>
      <c r="D7" s="868"/>
      <c r="E7" s="868"/>
      <c r="F7" s="868"/>
      <c r="G7" s="868"/>
      <c r="H7" s="868"/>
      <c r="I7" s="868"/>
      <c r="J7" s="868"/>
      <c r="K7" s="868"/>
      <c r="L7" s="868"/>
      <c r="M7" s="868"/>
    </row>
    <row r="8" spans="1:13" s="4" customFormat="1" ht="15" x14ac:dyDescent="0.25">
      <c r="B8" s="868"/>
      <c r="C8" s="868"/>
      <c r="D8" s="868"/>
      <c r="E8" s="868"/>
      <c r="F8" s="868"/>
      <c r="G8" s="868"/>
      <c r="H8" s="868"/>
      <c r="I8" s="868"/>
      <c r="J8" s="868"/>
      <c r="K8" s="868"/>
      <c r="L8" s="868"/>
      <c r="M8" s="868"/>
    </row>
    <row r="9" spans="1:13" s="4" customFormat="1" ht="15" x14ac:dyDescent="0.25"/>
    <row r="10" spans="1:13" s="4" customFormat="1" ht="15" x14ac:dyDescent="0.25"/>
    <row r="11" spans="1:13" s="4" customFormat="1" ht="15.5" thickBot="1" x14ac:dyDescent="0.3">
      <c r="B11" s="1302" t="s">
        <v>102</v>
      </c>
      <c r="C11" s="1302"/>
      <c r="D11" s="1302" t="s">
        <v>94</v>
      </c>
      <c r="E11" s="1302"/>
      <c r="F11" s="5" t="s">
        <v>95</v>
      </c>
      <c r="G11" s="5"/>
      <c r="H11" s="5"/>
      <c r="I11" s="5"/>
      <c r="J11" s="5"/>
      <c r="K11" s="5"/>
      <c r="L11" s="1302" t="s">
        <v>16</v>
      </c>
      <c r="M11" s="1302"/>
    </row>
    <row r="12" spans="1:13" s="4" customFormat="1" ht="15.75" customHeight="1" thickTop="1" x14ac:dyDescent="0.25">
      <c r="B12" s="1343" t="s">
        <v>1052</v>
      </c>
      <c r="C12" s="1344"/>
      <c r="D12" s="1252" t="s">
        <v>96</v>
      </c>
      <c r="E12" s="1254"/>
      <c r="F12" s="1349" t="s">
        <v>44</v>
      </c>
      <c r="G12" s="1349"/>
      <c r="H12" s="1349"/>
      <c r="I12" s="1349"/>
      <c r="J12" s="1349"/>
      <c r="K12" s="1349"/>
      <c r="L12" s="1306" t="s">
        <v>1</v>
      </c>
      <c r="M12" s="1307"/>
    </row>
    <row r="13" spans="1:13" s="4" customFormat="1" ht="15.75" customHeight="1" x14ac:dyDescent="0.25">
      <c r="B13" s="1345"/>
      <c r="C13" s="1346"/>
      <c r="D13" s="1255"/>
      <c r="E13" s="1257"/>
      <c r="F13" s="1229"/>
      <c r="G13" s="1229"/>
      <c r="H13" s="1229"/>
      <c r="I13" s="1229"/>
      <c r="J13" s="1229"/>
      <c r="K13" s="1229"/>
      <c r="L13" s="1224"/>
      <c r="M13" s="1225"/>
    </row>
    <row r="14" spans="1:13" s="4" customFormat="1" ht="15.75" customHeight="1" x14ac:dyDescent="0.25">
      <c r="B14" s="1345"/>
      <c r="C14" s="1346"/>
      <c r="D14" s="1331" t="s">
        <v>97</v>
      </c>
      <c r="E14" s="1332"/>
      <c r="F14" s="1229" t="s">
        <v>64</v>
      </c>
      <c r="G14" s="1229"/>
      <c r="H14" s="1229"/>
      <c r="I14" s="1229"/>
      <c r="J14" s="1229"/>
      <c r="K14" s="1229"/>
      <c r="L14" s="1224" t="s">
        <v>1</v>
      </c>
      <c r="M14" s="1225"/>
    </row>
    <row r="15" spans="1:13" s="4" customFormat="1" ht="15.75" customHeight="1" x14ac:dyDescent="0.25">
      <c r="B15" s="1345"/>
      <c r="C15" s="1346"/>
      <c r="D15" s="1255"/>
      <c r="E15" s="1257"/>
      <c r="F15" s="1229"/>
      <c r="G15" s="1229"/>
      <c r="H15" s="1229"/>
      <c r="I15" s="1229"/>
      <c r="J15" s="1229"/>
      <c r="K15" s="1229"/>
      <c r="L15" s="1224"/>
      <c r="M15" s="1225"/>
    </row>
    <row r="16" spans="1:13" s="4" customFormat="1" ht="15.75" customHeight="1" x14ac:dyDescent="0.25">
      <c r="B16" s="1345"/>
      <c r="C16" s="1346"/>
      <c r="D16" s="1258"/>
      <c r="E16" s="1260"/>
      <c r="F16" s="1229"/>
      <c r="G16" s="1229"/>
      <c r="H16" s="1229"/>
      <c r="I16" s="1229"/>
      <c r="J16" s="1229"/>
      <c r="K16" s="1229"/>
      <c r="L16" s="1224"/>
      <c r="M16" s="1225"/>
    </row>
    <row r="17" spans="2:13" s="4" customFormat="1" ht="15.75" customHeight="1" x14ac:dyDescent="0.25">
      <c r="B17" s="1345"/>
      <c r="C17" s="1346"/>
      <c r="D17" s="1331" t="s">
        <v>98</v>
      </c>
      <c r="E17" s="1332"/>
      <c r="F17" s="1229" t="s">
        <v>45</v>
      </c>
      <c r="G17" s="1229"/>
      <c r="H17" s="1229"/>
      <c r="I17" s="1229"/>
      <c r="J17" s="1229"/>
      <c r="K17" s="1229"/>
      <c r="L17" s="1224" t="s">
        <v>1</v>
      </c>
      <c r="M17" s="1225"/>
    </row>
    <row r="18" spans="2:13" s="4" customFormat="1" ht="15" x14ac:dyDescent="0.25">
      <c r="B18" s="1345"/>
      <c r="C18" s="1346"/>
      <c r="D18" s="1255"/>
      <c r="E18" s="1257"/>
      <c r="F18" s="1229"/>
      <c r="G18" s="1229"/>
      <c r="H18" s="1229"/>
      <c r="I18" s="1229"/>
      <c r="J18" s="1229"/>
      <c r="K18" s="1229"/>
      <c r="L18" s="1224"/>
      <c r="M18" s="1225"/>
    </row>
    <row r="19" spans="2:13" s="4" customFormat="1" ht="15.75" customHeight="1" x14ac:dyDescent="0.25">
      <c r="B19" s="1345"/>
      <c r="C19" s="1346"/>
      <c r="D19" s="1255"/>
      <c r="E19" s="1257"/>
      <c r="F19" s="1229" t="s">
        <v>46</v>
      </c>
      <c r="G19" s="1229"/>
      <c r="H19" s="1229"/>
      <c r="I19" s="1229"/>
      <c r="J19" s="1229"/>
      <c r="K19" s="1229"/>
      <c r="L19" s="1224" t="s">
        <v>1</v>
      </c>
      <c r="M19" s="1225"/>
    </row>
    <row r="20" spans="2:13" s="4" customFormat="1" ht="15" x14ac:dyDescent="0.25">
      <c r="B20" s="1345"/>
      <c r="C20" s="1346"/>
      <c r="D20" s="1258"/>
      <c r="E20" s="1260"/>
      <c r="F20" s="1229"/>
      <c r="G20" s="1229"/>
      <c r="H20" s="1229"/>
      <c r="I20" s="1229"/>
      <c r="J20" s="1229"/>
      <c r="K20" s="1229"/>
      <c r="L20" s="1224"/>
      <c r="M20" s="1225"/>
    </row>
    <row r="21" spans="2:13" s="4" customFormat="1" ht="15" customHeight="1" x14ac:dyDescent="0.25">
      <c r="B21" s="1345"/>
      <c r="C21" s="1346"/>
      <c r="D21" s="1333" t="s">
        <v>99</v>
      </c>
      <c r="E21" s="1334"/>
      <c r="F21" s="1229" t="s">
        <v>65</v>
      </c>
      <c r="G21" s="1229"/>
      <c r="H21" s="1229"/>
      <c r="I21" s="1229"/>
      <c r="J21" s="1229"/>
      <c r="K21" s="1229"/>
      <c r="L21" s="1224" t="s">
        <v>1</v>
      </c>
      <c r="M21" s="1225"/>
    </row>
    <row r="22" spans="2:13" s="4" customFormat="1" ht="15" x14ac:dyDescent="0.25">
      <c r="B22" s="1345"/>
      <c r="C22" s="1346"/>
      <c r="D22" s="1335"/>
      <c r="E22" s="1336"/>
      <c r="F22" s="1229"/>
      <c r="G22" s="1229"/>
      <c r="H22" s="1229"/>
      <c r="I22" s="1229"/>
      <c r="J22" s="1229"/>
      <c r="K22" s="1229"/>
      <c r="L22" s="1224"/>
      <c r="M22" s="1225"/>
    </row>
    <row r="23" spans="2:13" s="4" customFormat="1" ht="15" customHeight="1" x14ac:dyDescent="0.25">
      <c r="B23" s="1345"/>
      <c r="C23" s="1346"/>
      <c r="D23" s="1331" t="s">
        <v>100</v>
      </c>
      <c r="E23" s="1332"/>
      <c r="F23" s="1229" t="s">
        <v>66</v>
      </c>
      <c r="G23" s="1229"/>
      <c r="H23" s="1229"/>
      <c r="I23" s="1229"/>
      <c r="J23" s="1229"/>
      <c r="K23" s="1229"/>
      <c r="L23" s="1224" t="s">
        <v>1</v>
      </c>
      <c r="M23" s="1225"/>
    </row>
    <row r="24" spans="2:13" s="4" customFormat="1" ht="15" customHeight="1" x14ac:dyDescent="0.25">
      <c r="B24" s="1345"/>
      <c r="C24" s="1346"/>
      <c r="D24" s="1258"/>
      <c r="E24" s="1260"/>
      <c r="F24" s="1229"/>
      <c r="G24" s="1229"/>
      <c r="H24" s="1229"/>
      <c r="I24" s="1229"/>
      <c r="J24" s="1229"/>
      <c r="K24" s="1229"/>
      <c r="L24" s="1224"/>
      <c r="M24" s="1225"/>
    </row>
    <row r="25" spans="2:13" s="4" customFormat="1" ht="15" customHeight="1" x14ac:dyDescent="0.25">
      <c r="B25" s="1345"/>
      <c r="C25" s="1346"/>
      <c r="D25" s="1331" t="s">
        <v>119</v>
      </c>
      <c r="E25" s="1332"/>
      <c r="F25" s="1310" t="s">
        <v>118</v>
      </c>
      <c r="G25" s="1322"/>
      <c r="H25" s="1322"/>
      <c r="I25" s="1322"/>
      <c r="J25" s="1322"/>
      <c r="K25" s="1311"/>
      <c r="L25" s="1300" t="s">
        <v>1</v>
      </c>
      <c r="M25" s="1301"/>
    </row>
    <row r="26" spans="2:13" s="4" customFormat="1" ht="15" customHeight="1" x14ac:dyDescent="0.25">
      <c r="B26" s="1345"/>
      <c r="C26" s="1346"/>
      <c r="D26" s="1255"/>
      <c r="E26" s="1257"/>
      <c r="F26" s="1314"/>
      <c r="G26" s="1323"/>
      <c r="H26" s="1323"/>
      <c r="I26" s="1323"/>
      <c r="J26" s="1323"/>
      <c r="K26" s="1315"/>
      <c r="L26" s="1267"/>
      <c r="M26" s="1325"/>
    </row>
    <row r="27" spans="2:13" s="4" customFormat="1" ht="15" customHeight="1" x14ac:dyDescent="0.25">
      <c r="B27" s="1345"/>
      <c r="C27" s="1346"/>
      <c r="D27" s="1258"/>
      <c r="E27" s="1260"/>
      <c r="F27" s="1316"/>
      <c r="G27" s="1324"/>
      <c r="H27" s="1324"/>
      <c r="I27" s="1324"/>
      <c r="J27" s="1324"/>
      <c r="K27" s="1317"/>
      <c r="L27" s="1263"/>
      <c r="M27" s="1299"/>
    </row>
    <row r="28" spans="2:13" s="4" customFormat="1" ht="15" customHeight="1" x14ac:dyDescent="0.25">
      <c r="B28" s="1345"/>
      <c r="C28" s="1346"/>
      <c r="D28" s="1331" t="s">
        <v>101</v>
      </c>
      <c r="E28" s="1332"/>
      <c r="F28" s="1229" t="s">
        <v>36</v>
      </c>
      <c r="G28" s="1229"/>
      <c r="H28" s="1229"/>
      <c r="I28" s="1229"/>
      <c r="J28" s="1229"/>
      <c r="K28" s="1229"/>
      <c r="L28" s="1326" t="s">
        <v>1</v>
      </c>
      <c r="M28" s="1327"/>
    </row>
    <row r="29" spans="2:13" s="4" customFormat="1" ht="15" customHeight="1" x14ac:dyDescent="0.25">
      <c r="B29" s="1345"/>
      <c r="C29" s="1346"/>
      <c r="D29" s="1258"/>
      <c r="E29" s="1260"/>
      <c r="F29" s="1229"/>
      <c r="G29" s="1229"/>
      <c r="H29" s="1229"/>
      <c r="I29" s="1229"/>
      <c r="J29" s="1229"/>
      <c r="K29" s="1229"/>
      <c r="L29" s="1326"/>
      <c r="M29" s="1327"/>
    </row>
    <row r="30" spans="2:13" s="4" customFormat="1" ht="15" customHeight="1" x14ac:dyDescent="0.25">
      <c r="B30" s="1345"/>
      <c r="C30" s="1346"/>
      <c r="D30" s="1331" t="s">
        <v>111</v>
      </c>
      <c r="E30" s="1332"/>
      <c r="F30" s="1229" t="s">
        <v>112</v>
      </c>
      <c r="G30" s="1229"/>
      <c r="H30" s="1229"/>
      <c r="I30" s="1229"/>
      <c r="J30" s="1229"/>
      <c r="K30" s="1229"/>
      <c r="L30" s="1328" t="s">
        <v>1</v>
      </c>
      <c r="M30" s="1329"/>
    </row>
    <row r="31" spans="2:13" s="4" customFormat="1" ht="15" customHeight="1" x14ac:dyDescent="0.25">
      <c r="B31" s="1345"/>
      <c r="C31" s="1346"/>
      <c r="D31" s="1255"/>
      <c r="E31" s="1257"/>
      <c r="F31" s="1229"/>
      <c r="G31" s="1229"/>
      <c r="H31" s="1229"/>
      <c r="I31" s="1229"/>
      <c r="J31" s="1229"/>
      <c r="K31" s="1229"/>
      <c r="L31" s="1328"/>
      <c r="M31" s="1329"/>
    </row>
    <row r="32" spans="2:13" s="4" customFormat="1" ht="15" customHeight="1" x14ac:dyDescent="0.25">
      <c r="B32" s="1345"/>
      <c r="C32" s="1346"/>
      <c r="D32" s="1255"/>
      <c r="E32" s="1257"/>
      <c r="F32" s="1228" t="s">
        <v>113</v>
      </c>
      <c r="G32" s="1228"/>
      <c r="H32" s="1228"/>
      <c r="I32" s="1228"/>
      <c r="J32" s="1228"/>
      <c r="K32" s="1228"/>
      <c r="L32" s="1326" t="s">
        <v>1</v>
      </c>
      <c r="M32" s="1327"/>
    </row>
    <row r="33" spans="2:13" s="4" customFormat="1" ht="15" customHeight="1" x14ac:dyDescent="0.25">
      <c r="B33" s="1347"/>
      <c r="C33" s="1348"/>
      <c r="D33" s="1337"/>
      <c r="E33" s="1338"/>
      <c r="F33" s="1240" t="s">
        <v>114</v>
      </c>
      <c r="G33" s="1240"/>
      <c r="H33" s="1240"/>
      <c r="I33" s="1240"/>
      <c r="J33" s="1240"/>
      <c r="K33" s="1240"/>
      <c r="L33" s="1350" t="s">
        <v>1</v>
      </c>
      <c r="M33" s="1351"/>
    </row>
    <row r="34" spans="2:13" s="4" customFormat="1" ht="15" customHeight="1" x14ac:dyDescent="0.25">
      <c r="B34" s="1234" t="s">
        <v>1053</v>
      </c>
      <c r="C34" s="1235"/>
      <c r="D34" s="1320" t="s">
        <v>96</v>
      </c>
      <c r="E34" s="1321"/>
      <c r="F34" s="1293" t="s">
        <v>47</v>
      </c>
      <c r="G34" s="1293"/>
      <c r="H34" s="1293"/>
      <c r="I34" s="1293"/>
      <c r="J34" s="1293"/>
      <c r="K34" s="1293"/>
      <c r="L34" s="1230" t="s">
        <v>2</v>
      </c>
      <c r="M34" s="1231"/>
    </row>
    <row r="35" spans="2:13" s="4" customFormat="1" ht="15" x14ac:dyDescent="0.25">
      <c r="B35" s="1236"/>
      <c r="C35" s="1237"/>
      <c r="D35" s="1316"/>
      <c r="E35" s="1317"/>
      <c r="F35" s="1229"/>
      <c r="G35" s="1229"/>
      <c r="H35" s="1229"/>
      <c r="I35" s="1229"/>
      <c r="J35" s="1229"/>
      <c r="K35" s="1229"/>
      <c r="L35" s="1224"/>
      <c r="M35" s="1225"/>
    </row>
    <row r="36" spans="2:13" s="4" customFormat="1" ht="15" customHeight="1" x14ac:dyDescent="0.25">
      <c r="B36" s="1236"/>
      <c r="C36" s="1237"/>
      <c r="D36" s="1310" t="s">
        <v>97</v>
      </c>
      <c r="E36" s="1311"/>
      <c r="F36" s="1229" t="s">
        <v>103</v>
      </c>
      <c r="G36" s="1229"/>
      <c r="H36" s="1229"/>
      <c r="I36" s="1229"/>
      <c r="J36" s="1229"/>
      <c r="K36" s="1229"/>
      <c r="L36" s="1224" t="s">
        <v>2</v>
      </c>
      <c r="M36" s="1225"/>
    </row>
    <row r="37" spans="2:13" s="4" customFormat="1" ht="15" x14ac:dyDescent="0.25">
      <c r="B37" s="1236"/>
      <c r="C37" s="1237"/>
      <c r="D37" s="1314"/>
      <c r="E37" s="1315"/>
      <c r="F37" s="1229"/>
      <c r="G37" s="1229"/>
      <c r="H37" s="1229"/>
      <c r="I37" s="1229"/>
      <c r="J37" s="1229"/>
      <c r="K37" s="1229"/>
      <c r="L37" s="1224"/>
      <c r="M37" s="1225"/>
    </row>
    <row r="38" spans="2:13" s="4" customFormat="1" ht="15" x14ac:dyDescent="0.25">
      <c r="B38" s="1236"/>
      <c r="C38" s="1237"/>
      <c r="D38" s="1316"/>
      <c r="E38" s="1317"/>
      <c r="F38" s="1229"/>
      <c r="G38" s="1229"/>
      <c r="H38" s="1229"/>
      <c r="I38" s="1229"/>
      <c r="J38" s="1229"/>
      <c r="K38" s="1229"/>
      <c r="L38" s="1224"/>
      <c r="M38" s="1225"/>
    </row>
    <row r="39" spans="2:13" s="4" customFormat="1" ht="15" customHeight="1" x14ac:dyDescent="0.25">
      <c r="B39" s="1236"/>
      <c r="C39" s="1237"/>
      <c r="D39" s="1310" t="s">
        <v>98</v>
      </c>
      <c r="E39" s="1311"/>
      <c r="F39" s="1229" t="s">
        <v>48</v>
      </c>
      <c r="G39" s="1229"/>
      <c r="H39" s="1229"/>
      <c r="I39" s="1229"/>
      <c r="J39" s="1229"/>
      <c r="K39" s="1229"/>
      <c r="L39" s="1224" t="s">
        <v>2</v>
      </c>
      <c r="M39" s="1225"/>
    </row>
    <row r="40" spans="2:13" s="4" customFormat="1" ht="15" x14ac:dyDescent="0.25">
      <c r="B40" s="1236"/>
      <c r="C40" s="1237"/>
      <c r="D40" s="1316"/>
      <c r="E40" s="1317"/>
      <c r="F40" s="1229"/>
      <c r="G40" s="1229"/>
      <c r="H40" s="1229"/>
      <c r="I40" s="1229"/>
      <c r="J40" s="1229"/>
      <c r="K40" s="1229"/>
      <c r="L40" s="1224"/>
      <c r="M40" s="1225"/>
    </row>
    <row r="41" spans="2:13" s="4" customFormat="1" ht="15" x14ac:dyDescent="0.25">
      <c r="B41" s="1236"/>
      <c r="C41" s="1237"/>
      <c r="D41" s="1339" t="s">
        <v>99</v>
      </c>
      <c r="E41" s="1340"/>
      <c r="F41" s="1229" t="s">
        <v>67</v>
      </c>
      <c r="G41" s="1229"/>
      <c r="H41" s="1229"/>
      <c r="I41" s="1229"/>
      <c r="J41" s="1229"/>
      <c r="K41" s="1229"/>
      <c r="L41" s="1224" t="s">
        <v>2</v>
      </c>
      <c r="M41" s="1225"/>
    </row>
    <row r="42" spans="2:13" s="4" customFormat="1" ht="15" x14ac:dyDescent="0.25">
      <c r="B42" s="1236"/>
      <c r="C42" s="1237"/>
      <c r="D42" s="1284"/>
      <c r="E42" s="1286"/>
      <c r="F42" s="1229"/>
      <c r="G42" s="1229"/>
      <c r="H42" s="1229"/>
      <c r="I42" s="1229"/>
      <c r="J42" s="1229"/>
      <c r="K42" s="1229"/>
      <c r="L42" s="1224"/>
      <c r="M42" s="1225"/>
    </row>
    <row r="43" spans="2:13" s="4" customFormat="1" ht="15" x14ac:dyDescent="0.25">
      <c r="B43" s="1236"/>
      <c r="C43" s="1237"/>
      <c r="D43" s="1284"/>
      <c r="E43" s="1286"/>
      <c r="F43" s="1229"/>
      <c r="G43" s="1229"/>
      <c r="H43" s="1229"/>
      <c r="I43" s="1229"/>
      <c r="J43" s="1229"/>
      <c r="K43" s="1229"/>
      <c r="L43" s="1224"/>
      <c r="M43" s="1225"/>
    </row>
    <row r="44" spans="2:13" s="4" customFormat="1" ht="15" x14ac:dyDescent="0.25">
      <c r="B44" s="1236"/>
      <c r="C44" s="1237"/>
      <c r="D44" s="1284"/>
      <c r="E44" s="1286"/>
      <c r="F44" s="1229" t="s">
        <v>68</v>
      </c>
      <c r="G44" s="1229"/>
      <c r="H44" s="1229"/>
      <c r="I44" s="1229"/>
      <c r="J44" s="1229"/>
      <c r="K44" s="1229"/>
      <c r="L44" s="1224" t="s">
        <v>2</v>
      </c>
      <c r="M44" s="1225"/>
    </row>
    <row r="45" spans="2:13" s="4" customFormat="1" ht="15" x14ac:dyDescent="0.25">
      <c r="B45" s="1236"/>
      <c r="C45" s="1237"/>
      <c r="D45" s="1341"/>
      <c r="E45" s="1342"/>
      <c r="F45" s="1229"/>
      <c r="G45" s="1229"/>
      <c r="H45" s="1229"/>
      <c r="I45" s="1229"/>
      <c r="J45" s="1229"/>
      <c r="K45" s="1229"/>
      <c r="L45" s="1224"/>
      <c r="M45" s="1225"/>
    </row>
    <row r="46" spans="2:13" s="4" customFormat="1" ht="15" customHeight="1" x14ac:dyDescent="0.25">
      <c r="B46" s="1236"/>
      <c r="C46" s="1237"/>
      <c r="D46" s="1310" t="s">
        <v>104</v>
      </c>
      <c r="E46" s="1311"/>
      <c r="F46" s="1228" t="s">
        <v>69</v>
      </c>
      <c r="G46" s="1228"/>
      <c r="H46" s="1228"/>
      <c r="I46" s="1228"/>
      <c r="J46" s="1228"/>
      <c r="K46" s="1228"/>
      <c r="L46" s="1224" t="s">
        <v>2</v>
      </c>
      <c r="M46" s="1225"/>
    </row>
    <row r="47" spans="2:13" s="4" customFormat="1" ht="15" x14ac:dyDescent="0.25">
      <c r="B47" s="1236"/>
      <c r="C47" s="1237"/>
      <c r="D47" s="1314"/>
      <c r="E47" s="1315"/>
      <c r="F47" s="1228" t="s">
        <v>77</v>
      </c>
      <c r="G47" s="1228"/>
      <c r="H47" s="1228"/>
      <c r="I47" s="1228"/>
      <c r="J47" s="1228"/>
      <c r="K47" s="1228"/>
      <c r="L47" s="1224" t="s">
        <v>2</v>
      </c>
      <c r="M47" s="1225"/>
    </row>
    <row r="48" spans="2:13" s="4" customFormat="1" ht="15" x14ac:dyDescent="0.25">
      <c r="B48" s="1236"/>
      <c r="C48" s="1237"/>
      <c r="D48" s="1314"/>
      <c r="E48" s="1315"/>
      <c r="F48" s="1228" t="s">
        <v>78</v>
      </c>
      <c r="G48" s="1228"/>
      <c r="H48" s="1228"/>
      <c r="I48" s="1228"/>
      <c r="J48" s="1228"/>
      <c r="K48" s="1228"/>
      <c r="L48" s="1224" t="s">
        <v>2</v>
      </c>
      <c r="M48" s="1225"/>
    </row>
    <row r="49" spans="2:13" s="4" customFormat="1" ht="15" x14ac:dyDescent="0.25">
      <c r="B49" s="1236"/>
      <c r="C49" s="1237"/>
      <c r="D49" s="1314"/>
      <c r="E49" s="1315"/>
      <c r="F49" s="1228" t="s">
        <v>70</v>
      </c>
      <c r="G49" s="1228"/>
      <c r="H49" s="1228"/>
      <c r="I49" s="1228"/>
      <c r="J49" s="1228"/>
      <c r="K49" s="1228"/>
      <c r="L49" s="1224" t="s">
        <v>2</v>
      </c>
      <c r="M49" s="1225"/>
    </row>
    <row r="50" spans="2:13" s="4" customFormat="1" ht="15" x14ac:dyDescent="0.25">
      <c r="B50" s="1236"/>
      <c r="C50" s="1237"/>
      <c r="D50" s="1314"/>
      <c r="E50" s="1315"/>
      <c r="F50" s="1228" t="s">
        <v>71</v>
      </c>
      <c r="G50" s="1228"/>
      <c r="H50" s="1228"/>
      <c r="I50" s="1228"/>
      <c r="J50" s="1228"/>
      <c r="K50" s="1228"/>
      <c r="L50" s="1224" t="s">
        <v>2</v>
      </c>
      <c r="M50" s="1225"/>
    </row>
    <row r="51" spans="2:13" s="4" customFormat="1" ht="15" x14ac:dyDescent="0.25">
      <c r="B51" s="1236"/>
      <c r="C51" s="1237"/>
      <c r="D51" s="1314"/>
      <c r="E51" s="1315"/>
      <c r="F51" s="1229" t="s">
        <v>72</v>
      </c>
      <c r="G51" s="1229"/>
      <c r="H51" s="1229"/>
      <c r="I51" s="1229"/>
      <c r="J51" s="1229"/>
      <c r="K51" s="1229"/>
      <c r="L51" s="1224" t="s">
        <v>2</v>
      </c>
      <c r="M51" s="1225"/>
    </row>
    <row r="52" spans="2:13" s="4" customFormat="1" ht="15" x14ac:dyDescent="0.25">
      <c r="B52" s="1236"/>
      <c r="C52" s="1237"/>
      <c r="D52" s="1316"/>
      <c r="E52" s="1317"/>
      <c r="F52" s="1229"/>
      <c r="G52" s="1229"/>
      <c r="H52" s="1229"/>
      <c r="I52" s="1229"/>
      <c r="J52" s="1229"/>
      <c r="K52" s="1229"/>
      <c r="L52" s="1224"/>
      <c r="M52" s="1225"/>
    </row>
    <row r="53" spans="2:13" s="4" customFormat="1" ht="15" customHeight="1" x14ac:dyDescent="0.25">
      <c r="B53" s="1236"/>
      <c r="C53" s="1237"/>
      <c r="D53" s="1310" t="s">
        <v>105</v>
      </c>
      <c r="E53" s="1311"/>
      <c r="F53" s="1229" t="s">
        <v>85</v>
      </c>
      <c r="G53" s="1229"/>
      <c r="H53" s="1229"/>
      <c r="I53" s="1229"/>
      <c r="J53" s="1229"/>
      <c r="K53" s="1229"/>
      <c r="L53" s="1224" t="s">
        <v>2</v>
      </c>
      <c r="M53" s="1225"/>
    </row>
    <row r="54" spans="2:13" s="4" customFormat="1" ht="15" x14ac:dyDescent="0.25">
      <c r="B54" s="1236"/>
      <c r="C54" s="1237"/>
      <c r="D54" s="1314"/>
      <c r="E54" s="1315"/>
      <c r="F54" s="1229"/>
      <c r="G54" s="1229"/>
      <c r="H54" s="1229"/>
      <c r="I54" s="1229"/>
      <c r="J54" s="1229"/>
      <c r="K54" s="1229"/>
      <c r="L54" s="1224"/>
      <c r="M54" s="1225"/>
    </row>
    <row r="55" spans="2:13" s="4" customFormat="1" ht="15" x14ac:dyDescent="0.25">
      <c r="B55" s="1236"/>
      <c r="C55" s="1237"/>
      <c r="D55" s="1314"/>
      <c r="E55" s="1315"/>
      <c r="F55" s="1229" t="s">
        <v>86</v>
      </c>
      <c r="G55" s="1229"/>
      <c r="H55" s="1229"/>
      <c r="I55" s="1229"/>
      <c r="J55" s="1229"/>
      <c r="K55" s="1229"/>
      <c r="L55" s="1224" t="s">
        <v>2</v>
      </c>
      <c r="M55" s="1225"/>
    </row>
    <row r="56" spans="2:13" s="4" customFormat="1" ht="15" x14ac:dyDescent="0.25">
      <c r="B56" s="1236"/>
      <c r="C56" s="1237"/>
      <c r="D56" s="1316"/>
      <c r="E56" s="1317"/>
      <c r="F56" s="1229"/>
      <c r="G56" s="1229"/>
      <c r="H56" s="1229"/>
      <c r="I56" s="1229"/>
      <c r="J56" s="1229"/>
      <c r="K56" s="1229"/>
      <c r="L56" s="1224"/>
      <c r="M56" s="1225"/>
    </row>
    <row r="57" spans="2:13" s="4" customFormat="1" ht="15" customHeight="1" x14ac:dyDescent="0.25">
      <c r="B57" s="1236"/>
      <c r="C57" s="1237"/>
      <c r="D57" s="1310" t="s">
        <v>106</v>
      </c>
      <c r="E57" s="1311"/>
      <c r="F57" s="1229" t="s">
        <v>26</v>
      </c>
      <c r="G57" s="1229"/>
      <c r="H57" s="1229"/>
      <c r="I57" s="1229"/>
      <c r="J57" s="1229"/>
      <c r="K57" s="1229"/>
      <c r="L57" s="1224" t="s">
        <v>2</v>
      </c>
      <c r="M57" s="1225"/>
    </row>
    <row r="58" spans="2:13" s="4" customFormat="1" ht="15" x14ac:dyDescent="0.25">
      <c r="B58" s="1236"/>
      <c r="C58" s="1237"/>
      <c r="D58" s="1314"/>
      <c r="E58" s="1315"/>
      <c r="F58" s="1229"/>
      <c r="G58" s="1229"/>
      <c r="H58" s="1229"/>
      <c r="I58" s="1229"/>
      <c r="J58" s="1229"/>
      <c r="K58" s="1229"/>
      <c r="L58" s="1224"/>
      <c r="M58" s="1225"/>
    </row>
    <row r="59" spans="2:13" s="4" customFormat="1" ht="15" x14ac:dyDescent="0.25">
      <c r="B59" s="1236"/>
      <c r="C59" s="1237"/>
      <c r="D59" s="1314"/>
      <c r="E59" s="1315"/>
      <c r="F59" s="1229" t="s">
        <v>27</v>
      </c>
      <c r="G59" s="1229"/>
      <c r="H59" s="1229"/>
      <c r="I59" s="1229"/>
      <c r="J59" s="1229"/>
      <c r="K59" s="1229"/>
      <c r="L59" s="1224" t="s">
        <v>2</v>
      </c>
      <c r="M59" s="1225"/>
    </row>
    <row r="60" spans="2:13" s="4" customFormat="1" ht="15" x14ac:dyDescent="0.25">
      <c r="B60" s="1236"/>
      <c r="C60" s="1237"/>
      <c r="D60" s="1314"/>
      <c r="E60" s="1315"/>
      <c r="F60" s="1229"/>
      <c r="G60" s="1229"/>
      <c r="H60" s="1229"/>
      <c r="I60" s="1229"/>
      <c r="J60" s="1229"/>
      <c r="K60" s="1229"/>
      <c r="L60" s="1224"/>
      <c r="M60" s="1225"/>
    </row>
    <row r="61" spans="2:13" s="4" customFormat="1" ht="15" x14ac:dyDescent="0.25">
      <c r="B61" s="1236"/>
      <c r="C61" s="1237"/>
      <c r="D61" s="1314"/>
      <c r="E61" s="1315"/>
      <c r="F61" s="1229" t="s">
        <v>28</v>
      </c>
      <c r="G61" s="1229"/>
      <c r="H61" s="1229"/>
      <c r="I61" s="1229"/>
      <c r="J61" s="1229"/>
      <c r="K61" s="1229"/>
      <c r="L61" s="1224" t="s">
        <v>2</v>
      </c>
      <c r="M61" s="1225"/>
    </row>
    <row r="62" spans="2:13" s="4" customFormat="1" ht="15" x14ac:dyDescent="0.25">
      <c r="B62" s="1236"/>
      <c r="C62" s="1237"/>
      <c r="D62" s="1316"/>
      <c r="E62" s="1317"/>
      <c r="F62" s="1229"/>
      <c r="G62" s="1229"/>
      <c r="H62" s="1229"/>
      <c r="I62" s="1229"/>
      <c r="J62" s="1229"/>
      <c r="K62" s="1229"/>
      <c r="L62" s="1224"/>
      <c r="M62" s="1225"/>
    </row>
    <row r="63" spans="2:13" s="4" customFormat="1" ht="15" customHeight="1" x14ac:dyDescent="0.25">
      <c r="B63" s="1236"/>
      <c r="C63" s="1237"/>
      <c r="D63" s="1310" t="s">
        <v>116</v>
      </c>
      <c r="E63" s="1311"/>
      <c r="F63" s="1229" t="s">
        <v>115</v>
      </c>
      <c r="G63" s="1229"/>
      <c r="H63" s="1229"/>
      <c r="I63" s="1229"/>
      <c r="J63" s="1229"/>
      <c r="K63" s="1229"/>
      <c r="L63" s="1224" t="s">
        <v>2</v>
      </c>
      <c r="M63" s="1225"/>
    </row>
    <row r="64" spans="2:13" s="4" customFormat="1" ht="15" x14ac:dyDescent="0.25">
      <c r="B64" s="1236"/>
      <c r="C64" s="1237"/>
      <c r="D64" s="1312" t="s">
        <v>107</v>
      </c>
      <c r="E64" s="1313"/>
      <c r="F64" s="1228" t="s">
        <v>24</v>
      </c>
      <c r="G64" s="1228"/>
      <c r="H64" s="1228"/>
      <c r="I64" s="1228"/>
      <c r="J64" s="1228"/>
      <c r="K64" s="1228"/>
      <c r="L64" s="1224" t="s">
        <v>2</v>
      </c>
      <c r="M64" s="1225"/>
    </row>
    <row r="65" spans="2:13" s="4" customFormat="1" ht="15" customHeight="1" x14ac:dyDescent="0.25">
      <c r="B65" s="1236"/>
      <c r="C65" s="1237"/>
      <c r="D65" s="1310" t="s">
        <v>119</v>
      </c>
      <c r="E65" s="1311"/>
      <c r="F65" s="1229" t="s">
        <v>120</v>
      </c>
      <c r="G65" s="1229"/>
      <c r="H65" s="1229"/>
      <c r="I65" s="1229"/>
      <c r="J65" s="1229"/>
      <c r="K65" s="1229"/>
      <c r="L65" s="1224" t="s">
        <v>2</v>
      </c>
      <c r="M65" s="1225"/>
    </row>
    <row r="66" spans="2:13" s="4" customFormat="1" ht="15" x14ac:dyDescent="0.25">
      <c r="B66" s="1236"/>
      <c r="C66" s="1237"/>
      <c r="D66" s="1314"/>
      <c r="E66" s="1315"/>
      <c r="F66" s="1229"/>
      <c r="G66" s="1229"/>
      <c r="H66" s="1229"/>
      <c r="I66" s="1229"/>
      <c r="J66" s="1229"/>
      <c r="K66" s="1229"/>
      <c r="L66" s="1224"/>
      <c r="M66" s="1225"/>
    </row>
    <row r="67" spans="2:13" s="4" customFormat="1" ht="15" x14ac:dyDescent="0.25">
      <c r="B67" s="1236"/>
      <c r="C67" s="1237"/>
      <c r="D67" s="1316"/>
      <c r="E67" s="1317"/>
      <c r="F67" s="1229"/>
      <c r="G67" s="1229"/>
      <c r="H67" s="1229"/>
      <c r="I67" s="1229"/>
      <c r="J67" s="1229"/>
      <c r="K67" s="1229"/>
      <c r="L67" s="1224"/>
      <c r="M67" s="1225"/>
    </row>
    <row r="68" spans="2:13" s="4" customFormat="1" ht="15" customHeight="1" x14ac:dyDescent="0.25">
      <c r="B68" s="1236"/>
      <c r="C68" s="1237"/>
      <c r="D68" s="1310" t="s">
        <v>108</v>
      </c>
      <c r="E68" s="1311"/>
      <c r="F68" s="1229" t="s">
        <v>92</v>
      </c>
      <c r="G68" s="1229"/>
      <c r="H68" s="1229"/>
      <c r="I68" s="1229"/>
      <c r="J68" s="1229"/>
      <c r="K68" s="1229"/>
      <c r="L68" s="1224" t="s">
        <v>2</v>
      </c>
      <c r="M68" s="1225"/>
    </row>
    <row r="69" spans="2:13" s="4" customFormat="1" ht="15" x14ac:dyDescent="0.25">
      <c r="B69" s="1236"/>
      <c r="C69" s="1237"/>
      <c r="D69" s="1314"/>
      <c r="E69" s="1315"/>
      <c r="F69" s="1229"/>
      <c r="G69" s="1229"/>
      <c r="H69" s="1229"/>
      <c r="I69" s="1229"/>
      <c r="J69" s="1229"/>
      <c r="K69" s="1229"/>
      <c r="L69" s="1224"/>
      <c r="M69" s="1225"/>
    </row>
    <row r="70" spans="2:13" s="4" customFormat="1" ht="15" x14ac:dyDescent="0.25">
      <c r="B70" s="1236"/>
      <c r="C70" s="1237"/>
      <c r="D70" s="1314"/>
      <c r="E70" s="1315"/>
      <c r="F70" s="1229" t="s">
        <v>93</v>
      </c>
      <c r="G70" s="1229"/>
      <c r="H70" s="1229"/>
      <c r="I70" s="1229"/>
      <c r="J70" s="1229"/>
      <c r="K70" s="1229"/>
      <c r="L70" s="1224" t="s">
        <v>2</v>
      </c>
      <c r="M70" s="1225"/>
    </row>
    <row r="71" spans="2:13" s="4" customFormat="1" ht="15" x14ac:dyDescent="0.25">
      <c r="B71" s="1236"/>
      <c r="C71" s="1237"/>
      <c r="D71" s="1316"/>
      <c r="E71" s="1317"/>
      <c r="F71" s="1229"/>
      <c r="G71" s="1229"/>
      <c r="H71" s="1229"/>
      <c r="I71" s="1229"/>
      <c r="J71" s="1229"/>
      <c r="K71" s="1229"/>
      <c r="L71" s="1224"/>
      <c r="M71" s="1225"/>
    </row>
    <row r="72" spans="2:13" s="4" customFormat="1" ht="15" customHeight="1" x14ac:dyDescent="0.25">
      <c r="B72" s="1236"/>
      <c r="C72" s="1237"/>
      <c r="D72" s="1310" t="s">
        <v>109</v>
      </c>
      <c r="E72" s="1311"/>
      <c r="F72" s="1229" t="s">
        <v>79</v>
      </c>
      <c r="G72" s="1229"/>
      <c r="H72" s="1229"/>
      <c r="I72" s="1229"/>
      <c r="J72" s="1229"/>
      <c r="K72" s="1229"/>
      <c r="L72" s="1224" t="s">
        <v>2</v>
      </c>
      <c r="M72" s="1225"/>
    </row>
    <row r="73" spans="2:13" s="4" customFormat="1" ht="15" x14ac:dyDescent="0.25">
      <c r="B73" s="1236"/>
      <c r="C73" s="1237"/>
      <c r="D73" s="1314"/>
      <c r="E73" s="1315"/>
      <c r="F73" s="1229"/>
      <c r="G73" s="1229"/>
      <c r="H73" s="1229"/>
      <c r="I73" s="1229"/>
      <c r="J73" s="1229"/>
      <c r="K73" s="1229"/>
      <c r="L73" s="1224"/>
      <c r="M73" s="1225"/>
    </row>
    <row r="74" spans="2:13" s="4" customFormat="1" ht="15" x14ac:dyDescent="0.25">
      <c r="B74" s="1236"/>
      <c r="C74" s="1237"/>
      <c r="D74" s="1314"/>
      <c r="E74" s="1315"/>
      <c r="F74" s="1229"/>
      <c r="G74" s="1229"/>
      <c r="H74" s="1229"/>
      <c r="I74" s="1229"/>
      <c r="J74" s="1229"/>
      <c r="K74" s="1229"/>
      <c r="L74" s="1224"/>
      <c r="M74" s="1225"/>
    </row>
    <row r="75" spans="2:13" s="4" customFormat="1" ht="15" x14ac:dyDescent="0.25">
      <c r="B75" s="1236"/>
      <c r="C75" s="1237"/>
      <c r="D75" s="1314"/>
      <c r="E75" s="1315"/>
      <c r="F75" s="1229"/>
      <c r="G75" s="1229"/>
      <c r="H75" s="1229"/>
      <c r="I75" s="1229"/>
      <c r="J75" s="1229"/>
      <c r="K75" s="1229"/>
      <c r="L75" s="1224"/>
      <c r="M75" s="1225"/>
    </row>
    <row r="76" spans="2:13" s="4" customFormat="1" ht="15" customHeight="1" x14ac:dyDescent="0.25">
      <c r="B76" s="1236"/>
      <c r="C76" s="1237"/>
      <c r="D76" s="1310" t="s">
        <v>111</v>
      </c>
      <c r="E76" s="1311"/>
      <c r="F76" s="1229" t="s">
        <v>121</v>
      </c>
      <c r="G76" s="1229"/>
      <c r="H76" s="1229"/>
      <c r="I76" s="1229"/>
      <c r="J76" s="1229"/>
      <c r="K76" s="1229"/>
      <c r="L76" s="1224" t="s">
        <v>2</v>
      </c>
      <c r="M76" s="1225"/>
    </row>
    <row r="77" spans="2:13" s="4" customFormat="1" ht="15" x14ac:dyDescent="0.25">
      <c r="B77" s="1238"/>
      <c r="C77" s="1239"/>
      <c r="D77" s="1318"/>
      <c r="E77" s="1319"/>
      <c r="F77" s="1240" t="s">
        <v>122</v>
      </c>
      <c r="G77" s="1240"/>
      <c r="H77" s="1240"/>
      <c r="I77" s="1240"/>
      <c r="J77" s="1240"/>
      <c r="K77" s="1240"/>
      <c r="L77" s="1232" t="s">
        <v>2</v>
      </c>
      <c r="M77" s="1233"/>
    </row>
    <row r="78" spans="2:13" s="4" customFormat="1" ht="15" customHeight="1" x14ac:dyDescent="0.25">
      <c r="B78" s="1234" t="s">
        <v>1054</v>
      </c>
      <c r="C78" s="1235"/>
      <c r="D78" s="1320" t="s">
        <v>96</v>
      </c>
      <c r="E78" s="1321"/>
      <c r="F78" s="1293" t="s">
        <v>49</v>
      </c>
      <c r="G78" s="1293"/>
      <c r="H78" s="1293"/>
      <c r="I78" s="1293"/>
      <c r="J78" s="1293"/>
      <c r="K78" s="1293"/>
      <c r="L78" s="1230" t="s">
        <v>3</v>
      </c>
      <c r="M78" s="1231"/>
    </row>
    <row r="79" spans="2:13" s="4" customFormat="1" ht="15" customHeight="1" x14ac:dyDescent="0.25">
      <c r="B79" s="1236"/>
      <c r="C79" s="1237"/>
      <c r="D79" s="1316"/>
      <c r="E79" s="1317"/>
      <c r="F79" s="1229"/>
      <c r="G79" s="1229"/>
      <c r="H79" s="1229"/>
      <c r="I79" s="1229"/>
      <c r="J79" s="1229"/>
      <c r="K79" s="1229"/>
      <c r="L79" s="1224"/>
      <c r="M79" s="1225"/>
    </row>
    <row r="80" spans="2:13" s="4" customFormat="1" ht="15" customHeight="1" x14ac:dyDescent="0.25">
      <c r="B80" s="1236"/>
      <c r="C80" s="1237"/>
      <c r="D80" s="1310" t="s">
        <v>97</v>
      </c>
      <c r="E80" s="1311"/>
      <c r="F80" s="1229" t="s">
        <v>73</v>
      </c>
      <c r="G80" s="1229"/>
      <c r="H80" s="1229"/>
      <c r="I80" s="1229"/>
      <c r="J80" s="1229"/>
      <c r="K80" s="1229"/>
      <c r="L80" s="1224" t="s">
        <v>3</v>
      </c>
      <c r="M80" s="1225"/>
    </row>
    <row r="81" spans="2:13" s="4" customFormat="1" ht="15" customHeight="1" x14ac:dyDescent="0.25">
      <c r="B81" s="1236"/>
      <c r="C81" s="1237"/>
      <c r="D81" s="1314"/>
      <c r="E81" s="1315"/>
      <c r="F81" s="1229"/>
      <c r="G81" s="1229"/>
      <c r="H81" s="1229"/>
      <c r="I81" s="1229"/>
      <c r="J81" s="1229"/>
      <c r="K81" s="1229"/>
      <c r="L81" s="1224"/>
      <c r="M81" s="1225"/>
    </row>
    <row r="82" spans="2:13" s="4" customFormat="1" ht="15" x14ac:dyDescent="0.25">
      <c r="B82" s="1236"/>
      <c r="C82" s="1237"/>
      <c r="D82" s="1316"/>
      <c r="E82" s="1317"/>
      <c r="F82" s="1229"/>
      <c r="G82" s="1229"/>
      <c r="H82" s="1229"/>
      <c r="I82" s="1229"/>
      <c r="J82" s="1229"/>
      <c r="K82" s="1229"/>
      <c r="L82" s="1224"/>
      <c r="M82" s="1225"/>
    </row>
    <row r="83" spans="2:13" s="4" customFormat="1" ht="15" customHeight="1" x14ac:dyDescent="0.25">
      <c r="B83" s="1236"/>
      <c r="C83" s="1237"/>
      <c r="D83" s="1310" t="s">
        <v>98</v>
      </c>
      <c r="E83" s="1311"/>
      <c r="F83" s="1229" t="s">
        <v>50</v>
      </c>
      <c r="G83" s="1229"/>
      <c r="H83" s="1229"/>
      <c r="I83" s="1229"/>
      <c r="J83" s="1229"/>
      <c r="K83" s="1229"/>
      <c r="L83" s="1224" t="s">
        <v>3</v>
      </c>
      <c r="M83" s="1225"/>
    </row>
    <row r="84" spans="2:13" s="4" customFormat="1" ht="12.75" customHeight="1" x14ac:dyDescent="0.25">
      <c r="B84" s="1236"/>
      <c r="C84" s="1237"/>
      <c r="D84" s="1316"/>
      <c r="E84" s="1317"/>
      <c r="F84" s="1229"/>
      <c r="G84" s="1229"/>
      <c r="H84" s="1229"/>
      <c r="I84" s="1229"/>
      <c r="J84" s="1229"/>
      <c r="K84" s="1229"/>
      <c r="L84" s="1224"/>
      <c r="M84" s="1225"/>
    </row>
    <row r="85" spans="2:13" s="4" customFormat="1" ht="15" customHeight="1" x14ac:dyDescent="0.25">
      <c r="B85" s="1236"/>
      <c r="C85" s="1237"/>
      <c r="D85" s="1310" t="s">
        <v>99</v>
      </c>
      <c r="E85" s="1311"/>
      <c r="F85" s="1229" t="s">
        <v>74</v>
      </c>
      <c r="G85" s="1229"/>
      <c r="H85" s="1229"/>
      <c r="I85" s="1229"/>
      <c r="J85" s="1229"/>
      <c r="K85" s="1229"/>
      <c r="L85" s="1224" t="s">
        <v>3</v>
      </c>
      <c r="M85" s="1225"/>
    </row>
    <row r="86" spans="2:13" s="4" customFormat="1" ht="15" x14ac:dyDescent="0.25">
      <c r="B86" s="1236"/>
      <c r="C86" s="1237"/>
      <c r="D86" s="1316"/>
      <c r="E86" s="1317"/>
      <c r="F86" s="1229"/>
      <c r="G86" s="1229"/>
      <c r="H86" s="1229"/>
      <c r="I86" s="1229"/>
      <c r="J86" s="1229"/>
      <c r="K86" s="1229"/>
      <c r="L86" s="1224"/>
      <c r="M86" s="1225"/>
    </row>
    <row r="87" spans="2:13" s="4" customFormat="1" ht="15" customHeight="1" x14ac:dyDescent="0.25">
      <c r="B87" s="1236"/>
      <c r="C87" s="1237"/>
      <c r="D87" s="1310" t="s">
        <v>100</v>
      </c>
      <c r="E87" s="1311"/>
      <c r="F87" s="1229" t="s">
        <v>75</v>
      </c>
      <c r="G87" s="1229"/>
      <c r="H87" s="1229"/>
      <c r="I87" s="1229"/>
      <c r="J87" s="1229"/>
      <c r="K87" s="1229"/>
      <c r="L87" s="1224" t="s">
        <v>3</v>
      </c>
      <c r="M87" s="1225"/>
    </row>
    <row r="88" spans="2:13" s="4" customFormat="1" ht="15" customHeight="1" x14ac:dyDescent="0.25">
      <c r="B88" s="1236"/>
      <c r="C88" s="1237"/>
      <c r="D88" s="1316"/>
      <c r="E88" s="1317"/>
      <c r="F88" s="1229"/>
      <c r="G88" s="1229"/>
      <c r="H88" s="1229"/>
      <c r="I88" s="1229"/>
      <c r="J88" s="1229"/>
      <c r="K88" s="1229"/>
      <c r="L88" s="1224"/>
      <c r="M88" s="1225"/>
    </row>
    <row r="89" spans="2:13" s="4" customFormat="1" ht="15" customHeight="1" x14ac:dyDescent="0.25">
      <c r="B89" s="1236"/>
      <c r="C89" s="1237"/>
      <c r="D89" s="1310" t="s">
        <v>105</v>
      </c>
      <c r="E89" s="1311"/>
      <c r="F89" s="1229" t="s">
        <v>87</v>
      </c>
      <c r="G89" s="1229"/>
      <c r="H89" s="1229"/>
      <c r="I89" s="1229"/>
      <c r="J89" s="1229"/>
      <c r="K89" s="1229"/>
      <c r="L89" s="1224" t="s">
        <v>3</v>
      </c>
      <c r="M89" s="1225"/>
    </row>
    <row r="90" spans="2:13" s="4" customFormat="1" ht="15" customHeight="1" x14ac:dyDescent="0.25">
      <c r="B90" s="1236"/>
      <c r="C90" s="1237"/>
      <c r="D90" s="1310" t="s">
        <v>119</v>
      </c>
      <c r="E90" s="1311"/>
      <c r="F90" s="1229" t="s">
        <v>123</v>
      </c>
      <c r="G90" s="1229"/>
      <c r="H90" s="1229"/>
      <c r="I90" s="1229"/>
      <c r="J90" s="1229"/>
      <c r="K90" s="1229"/>
      <c r="L90" s="1224" t="s">
        <v>3</v>
      </c>
      <c r="M90" s="1225"/>
    </row>
    <row r="91" spans="2:13" s="4" customFormat="1" ht="15" x14ac:dyDescent="0.25">
      <c r="B91" s="1236"/>
      <c r="C91" s="1237"/>
      <c r="D91" s="1314"/>
      <c r="E91" s="1315"/>
      <c r="F91" s="1229"/>
      <c r="G91" s="1229"/>
      <c r="H91" s="1229"/>
      <c r="I91" s="1229"/>
      <c r="J91" s="1229"/>
      <c r="K91" s="1229"/>
      <c r="L91" s="1224"/>
      <c r="M91" s="1225"/>
    </row>
    <row r="92" spans="2:13" s="4" customFormat="1" ht="15" x14ac:dyDescent="0.25">
      <c r="B92" s="1236"/>
      <c r="C92" s="1237"/>
      <c r="D92" s="1316"/>
      <c r="E92" s="1317"/>
      <c r="F92" s="1312" t="s">
        <v>524</v>
      </c>
      <c r="G92" s="1330"/>
      <c r="H92" s="1330"/>
      <c r="I92" s="1330"/>
      <c r="J92" s="1330"/>
      <c r="K92" s="1313"/>
      <c r="L92" s="1224" t="s">
        <v>3</v>
      </c>
      <c r="M92" s="1225"/>
    </row>
    <row r="93" spans="2:13" s="4" customFormat="1" ht="15" customHeight="1" x14ac:dyDescent="0.25">
      <c r="B93" s="1236"/>
      <c r="C93" s="1237"/>
      <c r="D93" s="1310" t="s">
        <v>110</v>
      </c>
      <c r="E93" s="1311"/>
      <c r="F93" s="1229" t="s">
        <v>91</v>
      </c>
      <c r="G93" s="1229"/>
      <c r="H93" s="1229"/>
      <c r="I93" s="1229"/>
      <c r="J93" s="1229"/>
      <c r="K93" s="1229"/>
      <c r="L93" s="1224" t="s">
        <v>3</v>
      </c>
      <c r="M93" s="1225"/>
    </row>
    <row r="94" spans="2:13" s="4" customFormat="1" ht="15" x14ac:dyDescent="0.25">
      <c r="B94" s="1236"/>
      <c r="C94" s="1237"/>
      <c r="D94" s="1316"/>
      <c r="E94" s="1317"/>
      <c r="F94" s="1229"/>
      <c r="G94" s="1229"/>
      <c r="H94" s="1229"/>
      <c r="I94" s="1229"/>
      <c r="J94" s="1229"/>
      <c r="K94" s="1229"/>
      <c r="L94" s="1224"/>
      <c r="M94" s="1225"/>
    </row>
    <row r="95" spans="2:13" s="4" customFormat="1" ht="15" x14ac:dyDescent="0.25">
      <c r="B95" s="1238"/>
      <c r="C95" s="1239"/>
      <c r="D95" s="1308" t="s">
        <v>111</v>
      </c>
      <c r="E95" s="1309"/>
      <c r="F95" s="1240" t="s">
        <v>124</v>
      </c>
      <c r="G95" s="1240"/>
      <c r="H95" s="1240"/>
      <c r="I95" s="1240"/>
      <c r="J95" s="1240"/>
      <c r="K95" s="1240"/>
      <c r="L95" s="1232" t="s">
        <v>3</v>
      </c>
      <c r="M95" s="1233"/>
    </row>
    <row r="96" spans="2:13" s="4" customFormat="1" ht="15" x14ac:dyDescent="0.25"/>
    <row r="97" s="4" customFormat="1" ht="15" x14ac:dyDescent="0.25"/>
    <row r="98" s="4" customFormat="1" ht="15" x14ac:dyDescent="0.25"/>
    <row r="99" s="4" customFormat="1" ht="15" x14ac:dyDescent="0.25"/>
    <row r="100" s="4" customFormat="1" ht="15" x14ac:dyDescent="0.25"/>
    <row r="101" s="4" customFormat="1" ht="15" x14ac:dyDescent="0.25"/>
    <row r="102" s="4" customFormat="1" ht="15" x14ac:dyDescent="0.25"/>
    <row r="103" s="4" customFormat="1" ht="15" x14ac:dyDescent="0.25"/>
    <row r="104" s="4" customFormat="1" ht="15" x14ac:dyDescent="0.25"/>
    <row r="105" s="4" customFormat="1" ht="15" x14ac:dyDescent="0.25"/>
    <row r="106" s="4" customFormat="1" ht="15" x14ac:dyDescent="0.25"/>
    <row r="107" s="4" customFormat="1" ht="15" x14ac:dyDescent="0.25"/>
    <row r="108" s="4" customFormat="1" ht="15" x14ac:dyDescent="0.25"/>
    <row r="109" s="4" customFormat="1" ht="15" x14ac:dyDescent="0.25"/>
    <row r="110" s="4" customFormat="1" ht="15" x14ac:dyDescent="0.25"/>
    <row r="111" s="4" customFormat="1" ht="15" x14ac:dyDescent="0.25"/>
    <row r="112" s="4" customFormat="1" ht="15" x14ac:dyDescent="0.25"/>
    <row r="113" s="4" customFormat="1" ht="15" x14ac:dyDescent="0.25"/>
    <row r="114" s="4" customFormat="1" ht="15" x14ac:dyDescent="0.25"/>
    <row r="115" s="4" customFormat="1" ht="15" x14ac:dyDescent="0.25"/>
    <row r="116" s="4" customFormat="1" ht="15" x14ac:dyDescent="0.25"/>
    <row r="117" s="4" customFormat="1" ht="15" x14ac:dyDescent="0.25"/>
    <row r="118" s="4" customFormat="1" ht="15" x14ac:dyDescent="0.25"/>
    <row r="119" s="4" customFormat="1" ht="15" x14ac:dyDescent="0.25"/>
    <row r="120" s="4" customFormat="1" ht="15" x14ac:dyDescent="0.25"/>
    <row r="121" s="4" customFormat="1" ht="15" x14ac:dyDescent="0.25"/>
    <row r="122" s="4" customFormat="1" ht="15" x14ac:dyDescent="0.25"/>
    <row r="123" s="4" customFormat="1" ht="15" x14ac:dyDescent="0.25"/>
    <row r="124" s="4" customFormat="1" ht="15" x14ac:dyDescent="0.25"/>
    <row r="125" s="4" customFormat="1" ht="15" x14ac:dyDescent="0.25"/>
    <row r="126" s="4" customFormat="1" ht="15" x14ac:dyDescent="0.25"/>
    <row r="127" s="4" customFormat="1" ht="15" x14ac:dyDescent="0.25"/>
    <row r="128" s="4" customFormat="1" ht="15" x14ac:dyDescent="0.25"/>
    <row r="129" s="4" customFormat="1" ht="15" x14ac:dyDescent="0.25"/>
    <row r="130" s="4" customFormat="1" ht="15" x14ac:dyDescent="0.25"/>
    <row r="131" s="4" customFormat="1" ht="15" x14ac:dyDescent="0.25"/>
    <row r="132" s="4" customFormat="1" ht="15" x14ac:dyDescent="0.25"/>
    <row r="133" s="4" customFormat="1" ht="15" x14ac:dyDescent="0.25"/>
    <row r="134" s="4" customFormat="1" ht="15" x14ac:dyDescent="0.25"/>
    <row r="135" s="4" customFormat="1" ht="15" x14ac:dyDescent="0.25"/>
    <row r="136" s="4" customFormat="1" ht="15" x14ac:dyDescent="0.25"/>
    <row r="137" s="4" customFormat="1" ht="15" x14ac:dyDescent="0.25"/>
    <row r="138" s="4" customFormat="1" ht="15" x14ac:dyDescent="0.25"/>
    <row r="139" s="4" customFormat="1" ht="15" x14ac:dyDescent="0.25"/>
    <row r="140" s="4" customFormat="1" ht="15" x14ac:dyDescent="0.25"/>
    <row r="141" s="4" customFormat="1" ht="15" x14ac:dyDescent="0.25"/>
    <row r="142" s="4" customFormat="1" ht="15" x14ac:dyDescent="0.25"/>
    <row r="143" s="4" customFormat="1" ht="15" x14ac:dyDescent="0.25"/>
    <row r="144" s="4" customFormat="1" ht="15" x14ac:dyDescent="0.25"/>
    <row r="145" s="4" customFormat="1" ht="15" x14ac:dyDescent="0.25"/>
    <row r="146" s="4" customFormat="1" ht="15" x14ac:dyDescent="0.25"/>
    <row r="147" s="4" customFormat="1" ht="15" x14ac:dyDescent="0.25"/>
    <row r="148" s="4" customFormat="1" ht="15" x14ac:dyDescent="0.25"/>
    <row r="149" s="4" customFormat="1" ht="15" x14ac:dyDescent="0.25"/>
    <row r="150" s="4" customFormat="1" ht="15" x14ac:dyDescent="0.25"/>
    <row r="151" s="4" customFormat="1" ht="15" x14ac:dyDescent="0.25"/>
    <row r="152" s="4" customFormat="1" ht="15" x14ac:dyDescent="0.25"/>
    <row r="153" s="4" customFormat="1" ht="15" x14ac:dyDescent="0.25"/>
    <row r="154" s="4" customFormat="1" ht="15" x14ac:dyDescent="0.25"/>
    <row r="155" s="4" customFormat="1" ht="15" x14ac:dyDescent="0.25"/>
    <row r="156" s="4" customFormat="1" ht="15" x14ac:dyDescent="0.25"/>
    <row r="157" s="4" customFormat="1" ht="15" x14ac:dyDescent="0.25"/>
    <row r="158" s="4" customFormat="1" ht="15" x14ac:dyDescent="0.25"/>
    <row r="159" s="4" customFormat="1" ht="15" x14ac:dyDescent="0.25"/>
    <row r="160" s="4" customFormat="1" ht="15" x14ac:dyDescent="0.25"/>
    <row r="161" s="4" customFormat="1" ht="15" x14ac:dyDescent="0.25"/>
    <row r="162" s="4" customFormat="1" ht="15" x14ac:dyDescent="0.25"/>
    <row r="163" s="4" customFormat="1" ht="15" x14ac:dyDescent="0.25"/>
    <row r="164" s="4" customFormat="1" ht="15" x14ac:dyDescent="0.25"/>
    <row r="165" s="4" customFormat="1" ht="15" x14ac:dyDescent="0.25"/>
    <row r="166" s="4" customFormat="1" ht="15" x14ac:dyDescent="0.25"/>
    <row r="167" s="4" customFormat="1" ht="15" x14ac:dyDescent="0.25"/>
    <row r="168" s="4" customFormat="1" ht="15" x14ac:dyDescent="0.25"/>
    <row r="169" s="4" customFormat="1" ht="15" x14ac:dyDescent="0.25"/>
    <row r="170" s="4" customFormat="1" ht="15" x14ac:dyDescent="0.25"/>
    <row r="171" s="4" customFormat="1" ht="15" x14ac:dyDescent="0.25"/>
    <row r="172" s="4" customFormat="1" ht="15" x14ac:dyDescent="0.25"/>
    <row r="173" s="4" customFormat="1" ht="15" x14ac:dyDescent="0.25"/>
    <row r="174" s="4" customFormat="1" ht="15" x14ac:dyDescent="0.25"/>
    <row r="175" s="4" customFormat="1" ht="15" x14ac:dyDescent="0.25"/>
    <row r="176" s="4" customFormat="1" ht="15" x14ac:dyDescent="0.25"/>
    <row r="177" s="4" customFormat="1" ht="15" x14ac:dyDescent="0.25"/>
    <row r="178" s="4" customFormat="1" ht="15" x14ac:dyDescent="0.25"/>
    <row r="179" s="4" customFormat="1" ht="15" x14ac:dyDescent="0.25"/>
    <row r="180" s="4" customFormat="1" ht="15" x14ac:dyDescent="0.25"/>
    <row r="181" s="4" customFormat="1" ht="15" x14ac:dyDescent="0.25"/>
    <row r="182" s="4" customFormat="1" ht="15" x14ac:dyDescent="0.25"/>
    <row r="183" s="4" customFormat="1" ht="15" x14ac:dyDescent="0.25"/>
    <row r="184" s="4" customFormat="1" ht="15" x14ac:dyDescent="0.25"/>
    <row r="185" s="4" customFormat="1" ht="15" x14ac:dyDescent="0.25"/>
    <row r="186" s="4" customFormat="1" ht="15" x14ac:dyDescent="0.25"/>
    <row r="187" s="4" customFormat="1" ht="15" x14ac:dyDescent="0.25"/>
    <row r="188" s="4" customFormat="1" ht="15" x14ac:dyDescent="0.25"/>
    <row r="189" s="4" customFormat="1" ht="15" x14ac:dyDescent="0.25"/>
    <row r="190" s="4" customFormat="1" ht="15" x14ac:dyDescent="0.25"/>
    <row r="191" s="4" customFormat="1" ht="15" x14ac:dyDescent="0.25"/>
    <row r="192" s="4" customFormat="1" ht="15" x14ac:dyDescent="0.25"/>
    <row r="193" s="4" customFormat="1" ht="15" x14ac:dyDescent="0.25"/>
  </sheetData>
  <sheetProtection algorithmName="SHA-512" hashValue="dvzjfIeFi6gOjAXq7nKmwzsLjgmJo56k3lmOHFIPEiH1qJWp3FOfWMGq72cJwy8e69i1i92ghtvOMNuWrtziiQ==" saltValue="hjO04HS6se2k0SfiEXNLjQ==" spinCount="100000" sheet="1" formatCells="0" formatColumns="0" formatRows="0"/>
  <mergeCells count="140">
    <mergeCell ref="B11:C11"/>
    <mergeCell ref="L11:M11"/>
    <mergeCell ref="C1:C2"/>
    <mergeCell ref="D1:D2"/>
    <mergeCell ref="F1:F2"/>
    <mergeCell ref="G1:G2"/>
    <mergeCell ref="H1:H2"/>
    <mergeCell ref="E1:E2"/>
    <mergeCell ref="I1:I2"/>
    <mergeCell ref="D11:E11"/>
    <mergeCell ref="A1:A2"/>
    <mergeCell ref="B1:B2"/>
    <mergeCell ref="B12:C33"/>
    <mergeCell ref="F12:K13"/>
    <mergeCell ref="F14:K16"/>
    <mergeCell ref="L95:M95"/>
    <mergeCell ref="L77:M77"/>
    <mergeCell ref="F53:K54"/>
    <mergeCell ref="L49:M49"/>
    <mergeCell ref="L50:M50"/>
    <mergeCell ref="F50:K50"/>
    <mergeCell ref="L46:M46"/>
    <mergeCell ref="L47:M47"/>
    <mergeCell ref="L48:M48"/>
    <mergeCell ref="F34:K35"/>
    <mergeCell ref="F36:K38"/>
    <mergeCell ref="F39:K40"/>
    <mergeCell ref="F33:K33"/>
    <mergeCell ref="L33:M33"/>
    <mergeCell ref="J1:J2"/>
    <mergeCell ref="K1:K2"/>
    <mergeCell ref="L1:L2"/>
    <mergeCell ref="M1:M2"/>
    <mergeCell ref="B6:M8"/>
    <mergeCell ref="D53:E56"/>
    <mergeCell ref="D57:E62"/>
    <mergeCell ref="L12:M13"/>
    <mergeCell ref="L14:M16"/>
    <mergeCell ref="L17:M18"/>
    <mergeCell ref="L19:M20"/>
    <mergeCell ref="L21:M22"/>
    <mergeCell ref="L23:M24"/>
    <mergeCell ref="F17:K18"/>
    <mergeCell ref="F19:K20"/>
    <mergeCell ref="F21:K22"/>
    <mergeCell ref="F23:K24"/>
    <mergeCell ref="D12:E13"/>
    <mergeCell ref="D14:E16"/>
    <mergeCell ref="D17:E20"/>
    <mergeCell ref="D21:E22"/>
    <mergeCell ref="D23:E24"/>
    <mergeCell ref="D25:E27"/>
    <mergeCell ref="D28:E29"/>
    <mergeCell ref="D30:E33"/>
    <mergeCell ref="D34:E35"/>
    <mergeCell ref="D36:E38"/>
    <mergeCell ref="D39:E40"/>
    <mergeCell ref="D41:E45"/>
    <mergeCell ref="D46:E52"/>
    <mergeCell ref="L39:M40"/>
    <mergeCell ref="L34:M35"/>
    <mergeCell ref="L36:M38"/>
    <mergeCell ref="L41:M43"/>
    <mergeCell ref="L53:M54"/>
    <mergeCell ref="L72:M75"/>
    <mergeCell ref="L70:M71"/>
    <mergeCell ref="L68:M69"/>
    <mergeCell ref="L59:M60"/>
    <mergeCell ref="L57:M58"/>
    <mergeCell ref="L51:M52"/>
    <mergeCell ref="L55:M56"/>
    <mergeCell ref="L61:M62"/>
    <mergeCell ref="L64:M64"/>
    <mergeCell ref="L63:M63"/>
    <mergeCell ref="F41:K43"/>
    <mergeCell ref="F44:K45"/>
    <mergeCell ref="F51:K52"/>
    <mergeCell ref="F46:K46"/>
    <mergeCell ref="F47:K47"/>
    <mergeCell ref="F48:K48"/>
    <mergeCell ref="F49:K49"/>
    <mergeCell ref="L44:M45"/>
    <mergeCell ref="F68:K69"/>
    <mergeCell ref="F70:K71"/>
    <mergeCell ref="F72:K75"/>
    <mergeCell ref="F55:K56"/>
    <mergeCell ref="F57:K58"/>
    <mergeCell ref="F59:K60"/>
    <mergeCell ref="F61:K62"/>
    <mergeCell ref="F64:K64"/>
    <mergeCell ref="F63:K63"/>
    <mergeCell ref="F85:K86"/>
    <mergeCell ref="L85:M86"/>
    <mergeCell ref="F87:K88"/>
    <mergeCell ref="D85:E86"/>
    <mergeCell ref="D87:E88"/>
    <mergeCell ref="D89:E89"/>
    <mergeCell ref="D93:E94"/>
    <mergeCell ref="F78:K79"/>
    <mergeCell ref="L78:M79"/>
    <mergeCell ref="F80:K82"/>
    <mergeCell ref="L80:M82"/>
    <mergeCell ref="F83:K84"/>
    <mergeCell ref="F92:K92"/>
    <mergeCell ref="L92:M92"/>
    <mergeCell ref="B78:C95"/>
    <mergeCell ref="F95:K95"/>
    <mergeCell ref="F76:K76"/>
    <mergeCell ref="F77:K77"/>
    <mergeCell ref="L76:M76"/>
    <mergeCell ref="B34:C77"/>
    <mergeCell ref="F25:K27"/>
    <mergeCell ref="L25:M27"/>
    <mergeCell ref="F65:K67"/>
    <mergeCell ref="L65:M67"/>
    <mergeCell ref="F28:K29"/>
    <mergeCell ref="L28:M29"/>
    <mergeCell ref="F30:K31"/>
    <mergeCell ref="L30:M31"/>
    <mergeCell ref="F32:K32"/>
    <mergeCell ref="L32:M32"/>
    <mergeCell ref="F89:K89"/>
    <mergeCell ref="F93:K94"/>
    <mergeCell ref="L87:M88"/>
    <mergeCell ref="L89:M89"/>
    <mergeCell ref="L93:M94"/>
    <mergeCell ref="F90:K91"/>
    <mergeCell ref="L90:M91"/>
    <mergeCell ref="L83:M84"/>
    <mergeCell ref="D95:E95"/>
    <mergeCell ref="D63:E63"/>
    <mergeCell ref="D64:E64"/>
    <mergeCell ref="D65:E67"/>
    <mergeCell ref="D68:E71"/>
    <mergeCell ref="D72:E75"/>
    <mergeCell ref="D76:E77"/>
    <mergeCell ref="D78:E79"/>
    <mergeCell ref="D80:E82"/>
    <mergeCell ref="D83:E84"/>
    <mergeCell ref="D90:E92"/>
  </mergeCells>
  <hyperlinks>
    <hyperlink ref="B6:M8" r:id="rId1" display="A tabela abaixo apresenta a correlação tópicos e indicadores SASB cobertos neste Databook. Em cada um, você poderá clicar nos hiperlinks da coluna &quot;Onde encontrar&quot; para acessar facilmente as informações que respondem a esse framework. Para mais informações sobre a gestão de sustentabilidade e os indicadores SASB respondidos pela CSN, acesse a versão PDF do Relato Integrado, disponível neste link." xr:uid="{873CCE43-33C3-4DCB-931E-0E8594602220}"/>
    <hyperlink ref="L12:M13" location="Siderurgia!A553" display="Siderurgia" xr:uid="{B75973C5-3538-424F-A151-D9A3A46578F0}"/>
    <hyperlink ref="L14:M16" location="Siderurgia!A658" display="Siderurgia" xr:uid="{CBB6CE5E-10E8-4FDB-9AE2-38634200951A}"/>
    <hyperlink ref="L17:M18" location="Siderurgia!A568" display="Siderurgia" xr:uid="{E1AEA207-6819-49B8-A350-70AE7C223F3E}"/>
    <hyperlink ref="L19:M20" location="Siderurgia!A580" display="Siderurgia" xr:uid="{4DBF0266-C976-4855-B092-416CA56CB341}"/>
    <hyperlink ref="L21:M22" location="Siderurgia!A643" display="Siderurgia" xr:uid="{2395155B-C46B-4F89-B0F4-AF40703883DD}"/>
    <hyperlink ref="L23:M24" location="Siderurgia!A741" display="Siderurgia" xr:uid="{4545025A-BF0A-496C-B7B2-A7CE3E484F12}"/>
    <hyperlink ref="L25:M27" location="Siderurgia!A376" display="Siderurgia" xr:uid="{D184F28D-8CC7-4E34-BF61-469EDC17A090}"/>
    <hyperlink ref="L28:M29" location="Siderurgia!A457" display="Siderurgia" xr:uid="{EFF36491-216F-44AD-9BA6-48017F17F814}"/>
    <hyperlink ref="L30:M31" location="Siderurgia!A809" display="Siderurgia" xr:uid="{8789C9AB-48BC-4299-801A-FB95A604D147}"/>
    <hyperlink ref="L32:M32" location="Siderurgia!A810" display="Siderurgia" xr:uid="{ED9F787A-4389-4B12-8671-FE06F3CDE4C3}"/>
    <hyperlink ref="L33:M33" location="Siderurgia!A811" display="Siderurgia" xr:uid="{8C10209E-5B5B-4D43-898B-A4D5647CE061}"/>
    <hyperlink ref="I1:I2" location="'Índice GRI'!A3" display="Índice GRI" xr:uid="{EA66B2CE-2455-40A9-B8A3-6AB741E34C9B}"/>
    <hyperlink ref="J1:J2" location="'Índice SASB'!A3" display="Índice SASB" xr:uid="{5943D307-7C27-45FB-BC24-D611A6EBDC50}"/>
    <hyperlink ref="D1:D2" location="Siderurgia!A3" display="Siderurgia" xr:uid="{21E01733-7CB1-46AF-B6A2-FC221A4B73C8}"/>
    <hyperlink ref="B1:B2" location="Início!A3" display="Início" xr:uid="{CE46759F-8E1A-4988-862B-9B6A89564377}"/>
    <hyperlink ref="C1:C2" location="'Grupo CSN'!A3" display="Grupo CSN" xr:uid="{B84F52A0-7869-42AE-B081-618A5CBF9D97}"/>
    <hyperlink ref="E1:E2" location="Mineração!A3" display="Mineração" xr:uid="{DBCCA560-89DB-4C91-B7E0-8E3BBE675447}"/>
    <hyperlink ref="F1:F2" location="Cimentos!A3" display="Cimentos" xr:uid="{089DC86C-7DDF-47AB-9BF5-6ADAB4BFA524}"/>
    <hyperlink ref="G1:G2" location="Logística!A3" display="Logística" xr:uid="{55B513EF-787E-4F6A-861B-621B6B0E6437}"/>
    <hyperlink ref="H1:H2" location="Energia!A3" display="Energia" xr:uid="{422A8644-4A67-4FE6-8093-4873B27D7A36}"/>
    <hyperlink ref="K1:K2" location="Materialidade!A3" display="Materialidade" xr:uid="{2E49F929-42CD-4DA7-8D22-D01D7FECC05D}"/>
    <hyperlink ref="L1:L2" location="TCFD_TNFD!A3" display="TCFD e TNFD" xr:uid="{D39928B6-893C-43C1-8580-3DB6298F7C94}"/>
    <hyperlink ref="M1:M2" location="Ratings!A3" display="Ratings" xr:uid="{25D7C633-AB22-430B-8982-F75927314A33}"/>
    <hyperlink ref="L34:M35" location="Mineração!A565" display="Mineração" xr:uid="{AD3A6EE7-BCB6-4328-8AA6-E87A4C23013F}"/>
    <hyperlink ref="L36:M38" location="Mineração!A661" display="Mineração" xr:uid="{D593CC2E-7AD5-433C-A79C-62990F691BEB}"/>
    <hyperlink ref="L39:M40" location="Mineração!A581" display="Mineração" xr:uid="{3A3ADA58-5477-406C-9BEF-0402161E77D4}"/>
    <hyperlink ref="L41:M43" location="Mineração!A644" display="Mineração" xr:uid="{FC4EA374-19C2-4D30-8F75-EE9044686870}"/>
    <hyperlink ref="L44:M45" location="Mineração!A9" display="Mineração" xr:uid="{D42364BA-2083-4CE3-8DD2-F7BAECFE6247}"/>
    <hyperlink ref="L46:M46" location="Mineração!A742" display="Mineração" xr:uid="{F24E37FD-6A5A-4F75-948F-2AD5C6B4489F}"/>
    <hyperlink ref="L47:M47" location="Mineração!A766" display="Mineração" xr:uid="{6A8AE656-3B7B-4DFD-B841-DB32E770B9A9}"/>
    <hyperlink ref="L48:M48" location="Mineração!A767" display="Mineração" xr:uid="{3A80483D-D1CD-4182-ABE4-3E98E5C6DD00}"/>
    <hyperlink ref="L49:M49" location="Mineração!A743" display="Mineração" xr:uid="{83812932-8348-46F1-B075-7D7ED3002638}"/>
    <hyperlink ref="L50:M50" location="Mineração!A744" display="Mineração" xr:uid="{BE283997-C764-471F-8134-E06C4D38D887}"/>
    <hyperlink ref="L51:M52" location="Mineração!A755" display="Mineração" xr:uid="{D266AF22-217E-42ED-A929-6B356DF08581}"/>
    <hyperlink ref="L53:M54" location="Mineração!A841" display="Mineração" xr:uid="{5CFA514E-D673-4428-AFCE-6BF68FD78014}"/>
    <hyperlink ref="L55:M56" location="Mineração!A847" display="Mineração" xr:uid="{06E253DB-3120-4037-98DB-596EE55F2675}"/>
    <hyperlink ref="L57:M58" location="Mineração!A327" display="Mineração" xr:uid="{DA853BD0-02EE-487F-993B-F0575B87B392}"/>
    <hyperlink ref="L59:M60" location="Mineração!A334" display="Mineração" xr:uid="{0B9E87C5-0EB1-4150-966D-13F1BD23B1F5}"/>
    <hyperlink ref="L61:M62" location="Mineração!A340" display="Mineração" xr:uid="{5F975EC2-F96C-49C7-86CC-C4B149450F81}"/>
    <hyperlink ref="L63:M63" location="Mineração!A486" display="Mineração" xr:uid="{FE853374-F8E0-4B72-AEE4-A44CC2A6196B}"/>
    <hyperlink ref="L64:M64" location="Mineração!A316" display="Mineração" xr:uid="{68C2FF0F-2B75-47EA-840F-0AFDFCC53891}"/>
    <hyperlink ref="L65:M67" location="Mineração!A396" display="Mineração" xr:uid="{0625D246-DCA7-479D-9095-9F72B4ECECE4}"/>
    <hyperlink ref="L68:M69" location="Mineração!A35" display="Mineração" xr:uid="{3A8383A7-D860-41D2-B8E9-93399833273B}"/>
    <hyperlink ref="L70:M71" location="Mineração!A43" display="Mineração" xr:uid="{E4A2A819-C334-4217-A7DF-55B571F1F7A9}"/>
    <hyperlink ref="L72:M75" location="Mineração!A779" display="Mineração" xr:uid="{7265D8D5-1DD1-4061-BC03-71D2596DD77A}"/>
    <hyperlink ref="L76:M76" location="Mineração!A897" display="Mineração" xr:uid="{F35EF52F-C56B-43E6-839B-06BB812AFBDC}"/>
    <hyperlink ref="L77:M77" location="Mineração!A305" display="Mineração" xr:uid="{79F52F7A-3482-4A66-BB16-9FFE7092A40C}"/>
    <hyperlink ref="L78:M79" location="Cimentos!A400" display="Cimentos" xr:uid="{90974C66-824F-4E3E-873C-A52DEC182770}"/>
    <hyperlink ref="L80:M82" location="Cimentos!A493" display="Cimentos" xr:uid="{65D8705C-5D2B-48C0-A5A4-91197272A684}"/>
    <hyperlink ref="L83:M84" location="Cimentos!A417" display="Cimentos" xr:uid="{365FDAAD-BFA1-4B8E-B5E6-438254503E7F}"/>
    <hyperlink ref="L85:M86" location="Cimentos!A478" display="Cimentos" xr:uid="{14565454-0270-4D0C-948C-1B883771ED49}"/>
    <hyperlink ref="L87:M88" location="'Índice SASB'!A576" display="Cimentos" xr:uid="{214C4BC9-4231-4182-8C76-722B8F1ADD3E}"/>
    <hyperlink ref="L89:M89" location="Cimentos!A623" display="Cimentos" xr:uid="{6AC0E8B5-467A-4A01-99B0-B0E1E2142683}"/>
    <hyperlink ref="L90:M91" location="Cimentos!A257" display="Cimentos" xr:uid="{A8F3A66E-F66B-4877-923C-512D7A5880DB}"/>
    <hyperlink ref="L92:M92" location="Cimentos!A275" display="Cimentos" xr:uid="{6AF680EB-27E4-46F9-800E-67A66E5CFFB4}"/>
    <hyperlink ref="L93:M94" location="Cimentos!A10" display="Cimentos" xr:uid="{0B0D51CA-D31D-461E-96F5-65694A9AE6E0}"/>
    <hyperlink ref="L95:M95" location="Cimentos!A665" display="Cimentos" xr:uid="{2BD23F38-6F04-4808-A6DA-EAE1EE22349D}"/>
  </hyperlinks>
  <pageMargins left="0.25" right="0.25"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B90F4F197E2B4F85FF73244FB335FE" ma:contentTypeVersion="18" ma:contentTypeDescription="Create a new document." ma:contentTypeScope="" ma:versionID="76a5bd9bd3a0ca5039ca79cbc93fd5c1">
  <xsd:schema xmlns:xsd="http://www.w3.org/2001/XMLSchema" xmlns:xs="http://www.w3.org/2001/XMLSchema" xmlns:p="http://schemas.microsoft.com/office/2006/metadata/properties" xmlns:ns3="c6abccf1-0c16-4a1b-8c7f-a49652ebcca4" xmlns:ns4="6825e1ea-105d-4475-8816-05bbfe15ea6d" targetNamespace="http://schemas.microsoft.com/office/2006/metadata/properties" ma:root="true" ma:fieldsID="c3c8638550de6fdfce71bdb1fc42a5f6" ns3:_="" ns4:_="">
    <xsd:import namespace="c6abccf1-0c16-4a1b-8c7f-a49652ebcca4"/>
    <xsd:import namespace="6825e1ea-105d-4475-8816-05bbfe15ea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bccf1-0c16-4a1b-8c7f-a49652ebcc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25e1ea-105d-4475-8816-05bbfe15ea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25e1ea-105d-4475-8816-05bbfe15ea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FE175-E68A-45D7-9FC3-882380D7B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abccf1-0c16-4a1b-8c7f-a49652ebcca4"/>
    <ds:schemaRef ds:uri="6825e1ea-105d-4475-8816-05bbfe15e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5A0D2-7D69-443C-A969-E6DBC017CE27}">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6825e1ea-105d-4475-8816-05bbfe15ea6d"/>
    <ds:schemaRef ds:uri="c6abccf1-0c16-4a1b-8c7f-a49652ebcca4"/>
    <ds:schemaRef ds:uri="http://www.w3.org/XML/1998/namespace"/>
  </ds:schemaRefs>
</ds:datastoreItem>
</file>

<file path=customXml/itemProps3.xml><?xml version="1.0" encoding="utf-8"?>
<ds:datastoreItem xmlns:ds="http://schemas.openxmlformats.org/officeDocument/2006/customXml" ds:itemID="{50FFA4E0-2AF9-4A15-8F42-9536D629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Início</vt:lpstr>
      <vt:lpstr>Grupo CSN</vt:lpstr>
      <vt:lpstr>Siderurgia</vt:lpstr>
      <vt:lpstr>Mineração</vt:lpstr>
      <vt:lpstr>Cimentos</vt:lpstr>
      <vt:lpstr>Logística</vt:lpstr>
      <vt:lpstr>Energia</vt:lpstr>
      <vt:lpstr>Índice GRI</vt:lpstr>
      <vt:lpstr>Índice SASB</vt:lpstr>
      <vt:lpstr>Materialidade</vt:lpstr>
      <vt:lpstr>TCFD_TNFD</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Jungmann</dc:creator>
  <cp:lastModifiedBy>usina82 comunicação em sustentabilidade</cp:lastModifiedBy>
  <cp:lastPrinted>2024-05-02T14:52:42Z</cp:lastPrinted>
  <dcterms:created xsi:type="dcterms:W3CDTF">2023-12-27T13:09:10Z</dcterms:created>
  <dcterms:modified xsi:type="dcterms:W3CDTF">2024-08-26T22:26:47Z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0x010100C1B90F4F197E2B4F85FF73244FB335FE</vt:lpwstr>
  </property>
</Properties>
</file>