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usina82-my.sharepoint.com/personal/usina_usina82_onmicrosoft_com/Documents/Documentos/CJU/2024-07_CSN/Relatorio/Correcoes-Agosto/"/>
    </mc:Choice>
  </mc:AlternateContent>
  <xr:revisionPtr revIDLastSave="8322" documentId="8_{CBFC6B12-5C60-4AF3-BB8D-ED7B9350B7F8}" xr6:coauthVersionLast="47" xr6:coauthVersionMax="47" xr10:uidLastSave="{0697C34C-6476-4879-BF5A-8C9FA9F9DE54}"/>
  <bookViews>
    <workbookView xWindow="-110" yWindow="-110" windowWidth="19420" windowHeight="10420" tabRatio="888" xr2:uid="{897CE999-D2BA-4535-A3CA-BEBDC00167E8}"/>
  </bookViews>
  <sheets>
    <sheet name="Home" sheetId="10" r:id="rId1"/>
    <sheet name="CSN Group" sheetId="9" r:id="rId2"/>
    <sheet name="Steel Industry" sheetId="2" r:id="rId3"/>
    <sheet name="Mining" sheetId="5" r:id="rId4"/>
    <sheet name="Cement" sheetId="6" r:id="rId5"/>
    <sheet name="Logistics" sheetId="7" r:id="rId6"/>
    <sheet name="Energy" sheetId="8" r:id="rId7"/>
    <sheet name="GRI Index" sheetId="4" r:id="rId8"/>
    <sheet name="SASB Index" sheetId="3" r:id="rId9"/>
    <sheet name="Materiality" sheetId="1" r:id="rId10"/>
    <sheet name="TCFD_TNFD" sheetId="11" r:id="rId11"/>
    <sheet name="Rating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53" i="2" l="1"/>
  <c r="K416" i="9" l="1"/>
  <c r="J629" i="6" l="1"/>
  <c r="F627" i="6"/>
  <c r="F629" i="6" s="1"/>
  <c r="M579" i="6" l="1"/>
  <c r="L579" i="6"/>
  <c r="K579" i="6"/>
  <c r="J748" i="5"/>
  <c r="I748" i="5"/>
  <c r="M744" i="2"/>
  <c r="L744" i="2"/>
  <c r="K744" i="2"/>
  <c r="J744" i="2"/>
  <c r="I744" i="2"/>
  <c r="H744" i="2"/>
  <c r="M488" i="6"/>
  <c r="M485" i="6"/>
  <c r="M654" i="5"/>
  <c r="L654" i="5"/>
  <c r="K654" i="5"/>
  <c r="J654" i="5"/>
  <c r="I654" i="5"/>
  <c r="H654" i="5"/>
  <c r="M651" i="5"/>
  <c r="L651" i="5"/>
  <c r="K651" i="5"/>
  <c r="J651" i="5"/>
  <c r="I651" i="5"/>
  <c r="H651" i="5"/>
  <c r="M653" i="2"/>
  <c r="K653" i="2"/>
  <c r="J653" i="2"/>
  <c r="I653" i="2"/>
  <c r="H653" i="2"/>
  <c r="L650" i="2"/>
  <c r="I650" i="2"/>
  <c r="L639" i="5"/>
  <c r="L638" i="5"/>
  <c r="I639" i="5"/>
  <c r="L638" i="2"/>
  <c r="I638" i="2"/>
  <c r="F614" i="9"/>
  <c r="F615" i="9"/>
  <c r="E597" i="9"/>
  <c r="M377" i="5" l="1"/>
  <c r="M406" i="5"/>
  <c r="M398" i="2"/>
  <c r="K421" i="9"/>
  <c r="M421" i="9"/>
  <c r="M418" i="9"/>
  <c r="M420" i="9"/>
  <c r="M416" i="9"/>
  <c r="L421" i="9"/>
  <c r="L420" i="9"/>
  <c r="L418" i="9"/>
  <c r="L416" i="9"/>
  <c r="K420" i="9"/>
  <c r="K418" i="9"/>
  <c r="L68" i="2" l="1"/>
  <c r="K68" i="2"/>
  <c r="I68" i="2"/>
  <c r="H68" i="2"/>
  <c r="F68" i="2"/>
  <c r="E68" i="2"/>
  <c r="M62" i="5"/>
  <c r="L62" i="5"/>
  <c r="K62" i="5"/>
  <c r="J62" i="5"/>
  <c r="I62" i="5"/>
  <c r="H62" i="5"/>
  <c r="G62" i="5"/>
  <c r="F62" i="5"/>
  <c r="E62" i="5"/>
  <c r="L62" i="9"/>
  <c r="K62" i="9"/>
  <c r="J62" i="9"/>
  <c r="I62" i="9"/>
  <c r="H62" i="9"/>
  <c r="G62" i="9"/>
  <c r="M61" i="9"/>
  <c r="M60" i="9"/>
  <c r="M59" i="9"/>
  <c r="M58" i="9"/>
  <c r="M57" i="9"/>
  <c r="M62" i="9" l="1"/>
  <c r="L580" i="6" l="1"/>
  <c r="M580" i="6"/>
  <c r="L582" i="6"/>
  <c r="L583" i="6" s="1"/>
  <c r="M582" i="6"/>
  <c r="M583" i="6" s="1"/>
  <c r="K582" i="6"/>
  <c r="K583" i="6" s="1"/>
  <c r="K580" i="6"/>
  <c r="M750" i="5"/>
  <c r="L750" i="5"/>
  <c r="K750" i="5"/>
  <c r="M749" i="5"/>
  <c r="L749" i="5"/>
  <c r="K749" i="5"/>
  <c r="M748" i="5"/>
  <c r="L748" i="5"/>
  <c r="K748" i="5"/>
  <c r="J750" i="5"/>
  <c r="I750" i="5"/>
  <c r="H750" i="5"/>
  <c r="J749" i="5"/>
  <c r="I749" i="5"/>
  <c r="H749" i="5"/>
  <c r="M747" i="2"/>
  <c r="M748" i="2" s="1"/>
  <c r="L747" i="2"/>
  <c r="L748" i="2" s="1"/>
  <c r="K747" i="2"/>
  <c r="K748" i="2" s="1"/>
  <c r="J747" i="2"/>
  <c r="J748" i="2" s="1"/>
  <c r="I747" i="2"/>
  <c r="I748" i="2" s="1"/>
  <c r="H747" i="2"/>
  <c r="H748" i="2" s="1"/>
  <c r="E615" i="9"/>
  <c r="L746" i="2" l="1"/>
  <c r="J746" i="2"/>
  <c r="M581" i="6"/>
  <c r="K746" i="2"/>
  <c r="K581" i="6"/>
  <c r="L581" i="6"/>
  <c r="H746" i="2"/>
  <c r="I746" i="2"/>
  <c r="M746" i="2"/>
  <c r="L53" i="9" l="1"/>
  <c r="K53" i="9"/>
  <c r="J53" i="9"/>
  <c r="I53" i="9"/>
  <c r="H53" i="9"/>
  <c r="G53" i="9"/>
  <c r="F53" i="9"/>
  <c r="M52" i="9"/>
  <c r="M51" i="9"/>
  <c r="M50" i="9"/>
  <c r="M49" i="9"/>
  <c r="M48" i="9"/>
  <c r="M53" i="9" l="1"/>
  <c r="G423" i="2" l="1"/>
  <c r="G124" i="9" l="1"/>
  <c r="M311" i="5"/>
  <c r="J311" i="5"/>
  <c r="F44" i="8" l="1"/>
  <c r="E44" i="8"/>
  <c r="G43" i="8"/>
  <c r="G42" i="8"/>
  <c r="G41" i="8"/>
  <c r="F39" i="8"/>
  <c r="E39" i="8"/>
  <c r="G38" i="8"/>
  <c r="G37" i="8"/>
  <c r="G36" i="8"/>
  <c r="F34" i="8"/>
  <c r="E34" i="8"/>
  <c r="G33" i="8"/>
  <c r="G32" i="8"/>
  <c r="G31" i="8"/>
  <c r="L62" i="6"/>
  <c r="K62" i="6"/>
  <c r="M61" i="6"/>
  <c r="M60" i="6"/>
  <c r="M59" i="6"/>
  <c r="L57" i="6"/>
  <c r="K57" i="6"/>
  <c r="M56" i="6"/>
  <c r="M55" i="6"/>
  <c r="M54" i="6"/>
  <c r="M50" i="6"/>
  <c r="K45" i="2"/>
  <c r="M97" i="9"/>
  <c r="M89" i="9"/>
  <c r="F45" i="8" l="1"/>
  <c r="E45" i="8"/>
  <c r="M57" i="6"/>
  <c r="M62" i="6"/>
  <c r="G44" i="8"/>
  <c r="G34" i="8"/>
  <c r="G39" i="8"/>
  <c r="G45" i="8" l="1"/>
  <c r="K312" i="6"/>
  <c r="K465" i="5"/>
  <c r="L470" i="9"/>
  <c r="K470" i="9"/>
  <c r="M90" i="9"/>
  <c r="M88" i="9"/>
  <c r="M98" i="9"/>
  <c r="M96" i="9"/>
  <c r="J106" i="9"/>
  <c r="J104" i="9"/>
  <c r="J98" i="9"/>
  <c r="J96" i="9"/>
  <c r="J88" i="9"/>
  <c r="J90" i="9"/>
  <c r="G106" i="9"/>
  <c r="G104" i="9"/>
  <c r="G98" i="9"/>
  <c r="G96" i="9"/>
  <c r="G88" i="9"/>
  <c r="G90" i="9"/>
  <c r="J159" i="9"/>
  <c r="I159" i="9"/>
  <c r="I109" i="9"/>
  <c r="H109" i="9"/>
  <c r="F109" i="9"/>
  <c r="E109" i="9"/>
  <c r="J108" i="9"/>
  <c r="J107" i="9"/>
  <c r="G107" i="9"/>
  <c r="J103" i="9"/>
  <c r="G103" i="9"/>
  <c r="I101" i="9"/>
  <c r="H101" i="9"/>
  <c r="F101" i="9"/>
  <c r="E101" i="9"/>
  <c r="M100" i="9"/>
  <c r="J100" i="9"/>
  <c r="G100" i="9"/>
  <c r="M99" i="9"/>
  <c r="J99" i="9"/>
  <c r="G99" i="9"/>
  <c r="M95" i="9"/>
  <c r="J95" i="9"/>
  <c r="G95" i="9"/>
  <c r="H93" i="9"/>
  <c r="F93" i="9"/>
  <c r="M92" i="9"/>
  <c r="J92" i="9"/>
  <c r="G92" i="9"/>
  <c r="M91" i="9"/>
  <c r="J91" i="9"/>
  <c r="G91" i="9"/>
  <c r="M87" i="9"/>
  <c r="J87" i="9"/>
  <c r="G87" i="9"/>
  <c r="M154" i="8"/>
  <c r="M148" i="8"/>
  <c r="M150" i="8" s="1"/>
  <c r="G38" i="7"/>
  <c r="L301" i="7"/>
  <c r="L306" i="7" s="1"/>
  <c r="M299" i="7"/>
  <c r="M301" i="7" s="1"/>
  <c r="K301" i="7"/>
  <c r="L48" i="7"/>
  <c r="K48" i="7"/>
  <c r="I48" i="7"/>
  <c r="H48" i="7"/>
  <c r="F48" i="7"/>
  <c r="E48" i="7"/>
  <c r="M47" i="7"/>
  <c r="J47" i="7"/>
  <c r="G47" i="7"/>
  <c r="G48" i="7" s="1"/>
  <c r="M46" i="7"/>
  <c r="J46" i="7"/>
  <c r="L44" i="7"/>
  <c r="K44" i="7"/>
  <c r="I44" i="7"/>
  <c r="H44" i="7"/>
  <c r="F44" i="7"/>
  <c r="E44" i="7"/>
  <c r="M43" i="7"/>
  <c r="J43" i="7"/>
  <c r="G43" i="7"/>
  <c r="G44" i="7" s="1"/>
  <c r="M42" i="7"/>
  <c r="J42" i="7"/>
  <c r="L40" i="7"/>
  <c r="K40" i="7"/>
  <c r="I40" i="7"/>
  <c r="H40" i="7"/>
  <c r="F40" i="7"/>
  <c r="E40" i="7"/>
  <c r="M39" i="7"/>
  <c r="J39" i="7"/>
  <c r="G39" i="7"/>
  <c r="M38" i="7"/>
  <c r="J38" i="7"/>
  <c r="E49" i="7" l="1"/>
  <c r="L49" i="7"/>
  <c r="H49" i="7"/>
  <c r="F49" i="7"/>
  <c r="I49" i="7"/>
  <c r="K49" i="7"/>
  <c r="L110" i="9"/>
  <c r="K110" i="9"/>
  <c r="K514" i="9"/>
  <c r="L514" i="9"/>
  <c r="J101" i="9"/>
  <c r="G101" i="9"/>
  <c r="M101" i="9"/>
  <c r="J109" i="9"/>
  <c r="J93" i="9"/>
  <c r="M93" i="9"/>
  <c r="G93" i="9"/>
  <c r="M514" i="9"/>
  <c r="G109" i="9"/>
  <c r="M155" i="8"/>
  <c r="M306" i="7"/>
  <c r="M40" i="7"/>
  <c r="J44" i="7"/>
  <c r="J40" i="7"/>
  <c r="J49" i="7" s="1"/>
  <c r="G40" i="7"/>
  <c r="G49" i="7" s="1"/>
  <c r="M44" i="7"/>
  <c r="J48" i="7"/>
  <c r="M48" i="7"/>
  <c r="M49" i="7" l="1"/>
  <c r="M110" i="9"/>
  <c r="K347" i="6" l="1"/>
  <c r="L343" i="6"/>
  <c r="L348" i="6" s="1"/>
  <c r="K341" i="6"/>
  <c r="K343" i="6" s="1"/>
  <c r="I62" i="6"/>
  <c r="H62" i="6"/>
  <c r="F62" i="6"/>
  <c r="E62" i="6"/>
  <c r="J61" i="6"/>
  <c r="G61" i="6"/>
  <c r="J59" i="6"/>
  <c r="I57" i="6"/>
  <c r="H57" i="6"/>
  <c r="F57" i="6"/>
  <c r="E57" i="6"/>
  <c r="J56" i="6"/>
  <c r="G56" i="6"/>
  <c r="J54" i="6"/>
  <c r="L52" i="6"/>
  <c r="L63" i="6" s="1"/>
  <c r="K52" i="6"/>
  <c r="K63" i="6" s="1"/>
  <c r="I52" i="6"/>
  <c r="H52" i="6"/>
  <c r="F52" i="6"/>
  <c r="E52" i="6"/>
  <c r="M51" i="6"/>
  <c r="J51" i="6"/>
  <c r="G51" i="6"/>
  <c r="M49" i="6"/>
  <c r="J49" i="6"/>
  <c r="I607" i="5"/>
  <c r="I638" i="5" s="1"/>
  <c r="I63" i="6" l="1"/>
  <c r="H63" i="6"/>
  <c r="F63" i="6"/>
  <c r="E63" i="6"/>
  <c r="M348" i="6"/>
  <c r="J57" i="6"/>
  <c r="G57" i="6"/>
  <c r="M52" i="6"/>
  <c r="M63" i="6" s="1"/>
  <c r="G52" i="6"/>
  <c r="G62" i="6"/>
  <c r="J62" i="6"/>
  <c r="J52" i="6"/>
  <c r="G63" i="6" l="1"/>
  <c r="J63" i="6"/>
  <c r="M505" i="5"/>
  <c r="M507" i="5" s="1"/>
  <c r="L507" i="5"/>
  <c r="K507" i="5"/>
  <c r="L511" i="5"/>
  <c r="K511" i="5"/>
  <c r="I511" i="5"/>
  <c r="H511" i="5"/>
  <c r="J505" i="5"/>
  <c r="J507" i="5" s="1"/>
  <c r="J512" i="5" s="1"/>
  <c r="I507" i="5"/>
  <c r="H505" i="5"/>
  <c r="H507" i="5" s="1"/>
  <c r="I512" i="5" l="1"/>
  <c r="M512" i="5"/>
  <c r="L80" i="5" l="1"/>
  <c r="K80" i="5"/>
  <c r="I80" i="5"/>
  <c r="H80" i="5"/>
  <c r="F80" i="5"/>
  <c r="E80" i="5"/>
  <c r="M79" i="5"/>
  <c r="J79" i="5"/>
  <c r="G79" i="5"/>
  <c r="M78" i="5"/>
  <c r="J78" i="5"/>
  <c r="G78" i="5"/>
  <c r="L76" i="5"/>
  <c r="K76" i="5"/>
  <c r="I76" i="5"/>
  <c r="H76" i="5"/>
  <c r="F76" i="5"/>
  <c r="E76" i="5"/>
  <c r="M75" i="5"/>
  <c r="J75" i="5"/>
  <c r="G75" i="5"/>
  <c r="M74" i="5"/>
  <c r="J74" i="5"/>
  <c r="G74" i="5"/>
  <c r="L72" i="5"/>
  <c r="K72" i="5"/>
  <c r="I72" i="5"/>
  <c r="H72" i="5"/>
  <c r="F72" i="5"/>
  <c r="E72" i="5"/>
  <c r="M71" i="5"/>
  <c r="J71" i="5"/>
  <c r="G71" i="5"/>
  <c r="M70" i="5"/>
  <c r="J70" i="5"/>
  <c r="G70" i="5"/>
  <c r="H607" i="5"/>
  <c r="H606" i="2"/>
  <c r="E81" i="5" l="1"/>
  <c r="F81" i="5"/>
  <c r="H81" i="5"/>
  <c r="K81" i="5"/>
  <c r="I81" i="5"/>
  <c r="L81" i="5"/>
  <c r="J80" i="5"/>
  <c r="G80" i="5"/>
  <c r="J76" i="5"/>
  <c r="M80" i="5"/>
  <c r="G76" i="5"/>
  <c r="M76" i="5"/>
  <c r="M72" i="5"/>
  <c r="G72" i="5"/>
  <c r="J72" i="5"/>
  <c r="J81" i="5" l="1"/>
  <c r="G81" i="5"/>
  <c r="M81" i="5"/>
  <c r="L497" i="2"/>
  <c r="K497" i="2"/>
  <c r="M497" i="2"/>
  <c r="K132" i="2" l="1"/>
  <c r="K131" i="2"/>
  <c r="K130" i="2"/>
  <c r="K128" i="2"/>
  <c r="K127" i="2"/>
  <c r="J132" i="2"/>
  <c r="J131" i="2"/>
  <c r="J130" i="2"/>
  <c r="J128" i="2"/>
  <c r="J127" i="2"/>
  <c r="I132" i="2"/>
  <c r="I131" i="2"/>
  <c r="I130" i="2"/>
  <c r="I128" i="2"/>
  <c r="I127" i="2"/>
  <c r="H132" i="2"/>
  <c r="H131" i="2"/>
  <c r="H130" i="2"/>
  <c r="H128" i="2"/>
  <c r="H127" i="2"/>
  <c r="K100" i="2"/>
  <c r="J100" i="2"/>
  <c r="I100" i="2"/>
  <c r="H100" i="2"/>
  <c r="G66" i="2"/>
  <c r="G65" i="2"/>
  <c r="M66" i="2"/>
  <c r="J66" i="2"/>
  <c r="M65" i="2"/>
  <c r="J65" i="2"/>
  <c r="L55" i="2"/>
  <c r="K55" i="2"/>
  <c r="I55" i="2"/>
  <c r="H55" i="2"/>
  <c r="F55" i="2"/>
  <c r="E55" i="2"/>
  <c r="M54" i="2"/>
  <c r="J54" i="2"/>
  <c r="G54" i="2"/>
  <c r="M53" i="2"/>
  <c r="J53" i="2"/>
  <c r="G53" i="2"/>
  <c r="M52" i="2"/>
  <c r="J52" i="2"/>
  <c r="G52" i="2"/>
  <c r="F50" i="2"/>
  <c r="L50" i="2"/>
  <c r="K50" i="2"/>
  <c r="I50" i="2"/>
  <c r="H50" i="2"/>
  <c r="E50" i="2"/>
  <c r="M49" i="2"/>
  <c r="J49" i="2"/>
  <c r="G49" i="2"/>
  <c r="M48" i="2"/>
  <c r="J48" i="2"/>
  <c r="G48" i="2"/>
  <c r="M47" i="2"/>
  <c r="J47" i="2"/>
  <c r="G47" i="2"/>
  <c r="M44" i="2"/>
  <c r="M43" i="2"/>
  <c r="M42" i="2"/>
  <c r="J44" i="2"/>
  <c r="J43" i="2"/>
  <c r="J42" i="2"/>
  <c r="G43" i="2"/>
  <c r="G44" i="2"/>
  <c r="G42" i="2"/>
  <c r="F45" i="2"/>
  <c r="H45" i="2"/>
  <c r="I45" i="2"/>
  <c r="L45" i="2"/>
  <c r="E45" i="2"/>
  <c r="F56" i="2" l="1"/>
  <c r="K56" i="2"/>
  <c r="J68" i="2"/>
  <c r="I56" i="2"/>
  <c r="H56" i="2"/>
  <c r="G68" i="2"/>
  <c r="M68" i="2"/>
  <c r="E56" i="2"/>
  <c r="L56" i="2"/>
  <c r="H133" i="2"/>
  <c r="K133" i="2"/>
  <c r="J133" i="2"/>
  <c r="I133" i="2"/>
  <c r="M55" i="2"/>
  <c r="M45" i="2"/>
  <c r="J55" i="2"/>
  <c r="G55" i="2"/>
  <c r="M50" i="2"/>
  <c r="J50" i="2"/>
  <c r="G50" i="2"/>
  <c r="J45" i="2"/>
  <c r="G45" i="2"/>
  <c r="G56" i="2" l="1"/>
  <c r="J56" i="2"/>
  <c r="M5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<sst xmlns="http://schemas.openxmlformats.org/spreadsheetml/2006/main" count="4440" uniqueCount="1141">
  <si>
    <t>GRI 305-4 | Intensidade de emissões de gases de efeito estufa (GEE)</t>
  </si>
  <si>
    <t>SASB EM-IS-110a.1 | Emissões globais brutas do Escopo 1, porcentagem coberta pelos regulamentos de limitação de emissões</t>
  </si>
  <si>
    <t>Total</t>
  </si>
  <si>
    <t>nd</t>
  </si>
  <si>
    <t>Executivo</t>
  </si>
  <si>
    <t>Liderança</t>
  </si>
  <si>
    <t>Especialista</t>
  </si>
  <si>
    <t>Engenheiro</t>
  </si>
  <si>
    <t>Técnico</t>
  </si>
  <si>
    <t>Administrativo</t>
  </si>
  <si>
    <t>Operacional</t>
  </si>
  <si>
    <t>Programa Capacitar</t>
  </si>
  <si>
    <t>Programa Aprendiz</t>
  </si>
  <si>
    <t>Lusosider</t>
  </si>
  <si>
    <t>SWT</t>
  </si>
  <si>
    <t>Nível Superior</t>
  </si>
  <si>
    <t>Programa Trainee</t>
  </si>
  <si>
    <t>na</t>
  </si>
  <si>
    <t>Cia Metalurgia Prada</t>
  </si>
  <si>
    <t>CSN Siderurgia</t>
  </si>
  <si>
    <r>
      <t>Lusosider</t>
    </r>
    <r>
      <rPr>
        <b/>
        <vertAlign val="superscript"/>
        <sz val="10"/>
        <color theme="4"/>
        <rFont val="Verdana"/>
        <family val="2"/>
        <scheme val="minor"/>
      </rPr>
      <t>2</t>
    </r>
  </si>
  <si>
    <r>
      <t>SWT</t>
    </r>
    <r>
      <rPr>
        <b/>
        <vertAlign val="superscript"/>
        <sz val="10"/>
        <color theme="4"/>
        <rFont val="Verdana"/>
        <family val="2"/>
        <scheme val="minor"/>
      </rPr>
      <t>3</t>
    </r>
  </si>
  <si>
    <t>HFCs</t>
  </si>
  <si>
    <t>PFCs</t>
  </si>
  <si>
    <r>
      <t>CO</t>
    </r>
    <r>
      <rPr>
        <vertAlign val="subscript"/>
        <sz val="10"/>
        <color theme="1"/>
        <rFont val="Verdana"/>
        <family val="2"/>
        <scheme val="minor"/>
      </rPr>
      <t>2</t>
    </r>
  </si>
  <si>
    <r>
      <t>CH</t>
    </r>
    <r>
      <rPr>
        <vertAlign val="subscript"/>
        <sz val="10"/>
        <color theme="1"/>
        <rFont val="Verdana"/>
        <family val="2"/>
        <scheme val="minor"/>
      </rPr>
      <t>4</t>
    </r>
  </si>
  <si>
    <r>
      <t>N</t>
    </r>
    <r>
      <rPr>
        <vertAlign val="subscript"/>
        <sz val="10"/>
        <color theme="1"/>
        <rFont val="Verdana"/>
        <family val="2"/>
        <scheme val="minor"/>
      </rPr>
      <t>2</t>
    </r>
    <r>
      <rPr>
        <sz val="10"/>
        <color theme="1"/>
        <rFont val="Verdana"/>
        <family val="2"/>
        <scheme val="minor"/>
      </rPr>
      <t>O</t>
    </r>
  </si>
  <si>
    <r>
      <t>SF</t>
    </r>
    <r>
      <rPr>
        <vertAlign val="subscript"/>
        <sz val="10"/>
        <color theme="1"/>
        <rFont val="Verdana"/>
        <family val="2"/>
        <scheme val="minor"/>
      </rPr>
      <t>6</t>
    </r>
  </si>
  <si>
    <r>
      <t>NF</t>
    </r>
    <r>
      <rPr>
        <vertAlign val="subscript"/>
        <sz val="10"/>
        <color theme="1"/>
        <rFont val="Verdana"/>
        <family val="2"/>
        <scheme val="minor"/>
      </rPr>
      <t>3</t>
    </r>
  </si>
  <si>
    <r>
      <rPr>
        <b/>
        <sz val="10"/>
        <color theme="0" tint="-4.9989318521683403E-2"/>
        <rFont val="Verdana"/>
        <family val="2"/>
        <scheme val="minor"/>
      </rPr>
      <t>i</t>
    </r>
    <r>
      <rPr>
        <b/>
        <sz val="10"/>
        <color theme="4"/>
        <rFont val="Verdana"/>
        <family val="2"/>
        <scheme val="minor"/>
      </rPr>
      <t xml:space="preserve"> 2021</t>
    </r>
    <r>
      <rPr>
        <b/>
        <vertAlign val="superscript"/>
        <sz val="10"/>
        <color theme="4"/>
        <rFont val="Verdana"/>
        <family val="2"/>
        <scheme val="minor"/>
      </rPr>
      <t>1</t>
    </r>
  </si>
  <si>
    <t>NOx</t>
  </si>
  <si>
    <t>NA</t>
  </si>
  <si>
    <t>CSN Mineração</t>
  </si>
  <si>
    <t>Casa de Pedra</t>
  </si>
  <si>
    <t>Minérios Nacional (Fernandinho)</t>
  </si>
  <si>
    <t>Minas Gerais</t>
  </si>
  <si>
    <t>Ersa Mineração</t>
  </si>
  <si>
    <t xml:space="preserve"> </t>
  </si>
  <si>
    <t>FTL</t>
  </si>
  <si>
    <t>TLSA</t>
  </si>
  <si>
    <t>Piauí</t>
  </si>
  <si>
    <t>CEEE-G</t>
  </si>
  <si>
    <t>Rio Grande do Sul</t>
  </si>
  <si>
    <t>Portugal</t>
  </si>
  <si>
    <t>Tributos sobre folha</t>
  </si>
  <si>
    <t>Tributos sobre renda</t>
  </si>
  <si>
    <t>CNCFlora</t>
  </si>
  <si>
    <t>IUCN</t>
  </si>
  <si>
    <t>Ratings</t>
  </si>
  <si>
    <r>
      <rPr>
        <b/>
        <sz val="10"/>
        <color theme="0" tint="-4.9989318521683403E-2"/>
        <rFont val="Verdana"/>
        <family val="2"/>
        <scheme val="minor"/>
      </rPr>
      <t>i</t>
    </r>
    <r>
      <rPr>
        <b/>
        <sz val="10"/>
        <color theme="4"/>
        <rFont val="Verdana"/>
        <family val="2"/>
        <scheme val="minor"/>
      </rPr>
      <t xml:space="preserve"> 2021</t>
    </r>
    <r>
      <rPr>
        <b/>
        <vertAlign val="superscript"/>
        <sz val="10"/>
        <color theme="4"/>
        <rFont val="Verdana"/>
        <family val="2"/>
        <scheme val="minor"/>
      </rPr>
      <t>2</t>
    </r>
  </si>
  <si>
    <t>TCFD</t>
  </si>
  <si>
    <r>
      <t>CSN Siderurgia</t>
    </r>
    <r>
      <rPr>
        <vertAlign val="superscript"/>
        <sz val="10"/>
        <color theme="1"/>
        <rFont val="Verdana"/>
        <family val="2"/>
        <scheme val="minor"/>
      </rPr>
      <t>1</t>
    </r>
  </si>
  <si>
    <r>
      <t>Cia Metalurgia Prada</t>
    </r>
    <r>
      <rPr>
        <vertAlign val="superscript"/>
        <sz val="10"/>
        <color theme="1"/>
        <rFont val="Verdana"/>
        <family val="2"/>
        <scheme val="minor"/>
      </rPr>
      <t>1</t>
    </r>
  </si>
  <si>
    <r>
      <t>Lusosider</t>
    </r>
    <r>
      <rPr>
        <vertAlign val="superscript"/>
        <sz val="10"/>
        <color theme="1"/>
        <rFont val="Verdana"/>
        <family val="2"/>
        <scheme val="minor"/>
      </rPr>
      <t>2</t>
    </r>
  </si>
  <si>
    <r>
      <t>SWT</t>
    </r>
    <r>
      <rPr>
        <vertAlign val="superscript"/>
        <sz val="10"/>
        <color theme="1"/>
        <rFont val="Verdana"/>
        <family val="2"/>
        <scheme val="minor"/>
      </rPr>
      <t>3</t>
    </r>
  </si>
  <si>
    <t>SOx</t>
  </si>
  <si>
    <t>CO</t>
  </si>
  <si>
    <t>MSCI</t>
  </si>
  <si>
    <t>ISS ESG</t>
  </si>
  <si>
    <t>FTSE4Good</t>
  </si>
  <si>
    <t>Índice Carbono Eficiente (ICO2)</t>
  </si>
  <si>
    <t>D</t>
  </si>
  <si>
    <t>C</t>
  </si>
  <si>
    <t>B</t>
  </si>
  <si>
    <t>B-</t>
  </si>
  <si>
    <t>CCC</t>
  </si>
  <si>
    <t>D+</t>
  </si>
  <si>
    <t>✓</t>
  </si>
  <si>
    <t>A-</t>
  </si>
  <si>
    <t>BB</t>
  </si>
  <si>
    <t>Sustainalytics CSN</t>
  </si>
  <si>
    <t>Sustainalytics CMIN</t>
  </si>
  <si>
    <t>-</t>
  </si>
  <si>
    <t>C-</t>
  </si>
  <si>
    <t>FTSE Russel</t>
  </si>
  <si>
    <t>Total CSN Mineração</t>
  </si>
  <si>
    <t>Taboquinha 01 - Crente (RO)</t>
  </si>
  <si>
    <t>Taboquinha 02 - Serra Azul (RO)</t>
  </si>
  <si>
    <t>Taboquinha 03 (RO)</t>
  </si>
  <si>
    <t>Taboquinha 04 (RO)</t>
  </si>
  <si>
    <t>Rio de Janeiro</t>
  </si>
  <si>
    <t>S&amp;P Global Ratings CSN</t>
  </si>
  <si>
    <t>S&amp;P Global Ratings CMIN</t>
  </si>
  <si>
    <t>TPI Steel and Cement</t>
  </si>
  <si>
    <r>
      <t>VigeoEiris</t>
    </r>
    <r>
      <rPr>
        <vertAlign val="superscript"/>
        <sz val="10"/>
        <color theme="1"/>
        <rFont val="Verdana"/>
        <family val="2"/>
        <scheme val="minor"/>
      </rPr>
      <t>1</t>
    </r>
  </si>
  <si>
    <t>Ecovadis</t>
  </si>
  <si>
    <t>TNFD</t>
  </si>
  <si>
    <r>
      <rPr>
        <b/>
        <sz val="10"/>
        <color theme="0" tint="-4.9989318521683403E-2"/>
        <rFont val="Verdana"/>
        <family val="2"/>
        <scheme val="minor"/>
      </rPr>
      <t>|</t>
    </r>
    <r>
      <rPr>
        <b/>
        <sz val="10"/>
        <color theme="2"/>
        <rFont val="Verdana"/>
        <family val="2"/>
        <scheme val="minor"/>
      </rPr>
      <t xml:space="preserve"> 2022</t>
    </r>
    <r>
      <rPr>
        <b/>
        <vertAlign val="superscript"/>
        <sz val="10"/>
        <color theme="2"/>
        <rFont val="Verdana"/>
        <family val="2"/>
        <scheme val="minor"/>
      </rPr>
      <t>2</t>
    </r>
    <r>
      <rPr>
        <b/>
        <sz val="10"/>
        <color theme="0" tint="-4.9989318521683403E-2"/>
        <rFont val="Verdana"/>
        <family val="2"/>
        <scheme val="minor"/>
      </rPr>
      <t xml:space="preserve"> | </t>
    </r>
  </si>
  <si>
    <r>
      <rPr>
        <b/>
        <sz val="10"/>
        <color theme="0" tint="-4.9989318521683403E-2"/>
        <rFont val="Verdana"/>
        <family val="2"/>
        <scheme val="minor"/>
      </rPr>
      <t xml:space="preserve">| </t>
    </r>
    <r>
      <rPr>
        <b/>
        <sz val="10"/>
        <color theme="4"/>
        <rFont val="Verdana"/>
        <family val="2"/>
        <scheme val="minor"/>
      </rPr>
      <t>2022</t>
    </r>
    <r>
      <rPr>
        <b/>
        <vertAlign val="superscript"/>
        <sz val="10"/>
        <color theme="4"/>
        <rFont val="Verdana"/>
        <family val="2"/>
        <scheme val="minor"/>
      </rPr>
      <t>2</t>
    </r>
    <r>
      <rPr>
        <b/>
        <sz val="10"/>
        <color theme="0" tint="-4.9989318521683403E-2"/>
        <rFont val="Verdana"/>
        <family val="2"/>
        <scheme val="minor"/>
      </rPr>
      <t xml:space="preserve"> |</t>
    </r>
    <r>
      <rPr>
        <b/>
        <sz val="10"/>
        <color theme="4"/>
        <rFont val="Verdana"/>
        <family val="2"/>
        <scheme val="minor"/>
      </rPr>
      <t xml:space="preserve"> </t>
    </r>
  </si>
  <si>
    <r>
      <rPr>
        <b/>
        <sz val="10"/>
        <color theme="0" tint="-4.9989318521683403E-2"/>
        <rFont val="Verdana"/>
        <family val="2"/>
        <scheme val="minor"/>
      </rPr>
      <t xml:space="preserve">| </t>
    </r>
    <r>
      <rPr>
        <b/>
        <sz val="10"/>
        <color theme="7"/>
        <rFont val="Verdana"/>
        <family val="2"/>
        <scheme val="minor"/>
      </rPr>
      <t>2022</t>
    </r>
    <r>
      <rPr>
        <b/>
        <vertAlign val="superscript"/>
        <sz val="10"/>
        <color theme="7"/>
        <rFont val="Verdana"/>
        <family val="2"/>
        <scheme val="minor"/>
      </rPr>
      <t>2</t>
    </r>
    <r>
      <rPr>
        <b/>
        <sz val="10"/>
        <color theme="7"/>
        <rFont val="Verdana"/>
        <family val="2"/>
        <scheme val="minor"/>
      </rPr>
      <t xml:space="preserve"> </t>
    </r>
    <r>
      <rPr>
        <b/>
        <sz val="10"/>
        <color theme="0" tint="-4.9989318521683403E-2"/>
        <rFont val="Verdana"/>
        <family val="2"/>
        <scheme val="minor"/>
      </rPr>
      <t xml:space="preserve">| </t>
    </r>
  </si>
  <si>
    <r>
      <rPr>
        <b/>
        <sz val="10"/>
        <color theme="0" tint="-4.9989318521683403E-2"/>
        <rFont val="Verdana"/>
        <family val="2"/>
        <scheme val="minor"/>
      </rPr>
      <t xml:space="preserve">| </t>
    </r>
    <r>
      <rPr>
        <b/>
        <sz val="10"/>
        <color theme="5"/>
        <rFont val="Verdana"/>
        <family val="2"/>
        <scheme val="minor"/>
      </rPr>
      <t>2022</t>
    </r>
    <r>
      <rPr>
        <b/>
        <vertAlign val="superscript"/>
        <sz val="10"/>
        <color theme="5"/>
        <rFont val="Verdana"/>
        <family val="2"/>
        <scheme val="minor"/>
      </rPr>
      <t>2</t>
    </r>
    <r>
      <rPr>
        <b/>
        <sz val="10"/>
        <color theme="0" tint="-4.9989318521683403E-2"/>
        <rFont val="Verdana"/>
        <family val="2"/>
        <scheme val="minor"/>
      </rPr>
      <t xml:space="preserve"> | </t>
    </r>
  </si>
  <si>
    <r>
      <rPr>
        <b/>
        <sz val="10"/>
        <color theme="0" tint="-4.9989318521683403E-2"/>
        <rFont val="Verdana"/>
        <family val="2"/>
        <scheme val="minor"/>
      </rPr>
      <t xml:space="preserve">| </t>
    </r>
    <r>
      <rPr>
        <b/>
        <sz val="10"/>
        <color theme="8"/>
        <rFont val="Verdana"/>
        <family val="2"/>
        <scheme val="minor"/>
      </rPr>
      <t>2022</t>
    </r>
    <r>
      <rPr>
        <b/>
        <vertAlign val="superscript"/>
        <sz val="10"/>
        <color theme="8"/>
        <rFont val="Verdana"/>
        <family val="2"/>
        <scheme val="minor"/>
      </rPr>
      <t>2</t>
    </r>
    <r>
      <rPr>
        <b/>
        <sz val="10"/>
        <color theme="0" tint="-4.9989318521683403E-2"/>
        <rFont val="Verdana"/>
        <family val="2"/>
        <scheme val="minor"/>
      </rPr>
      <t xml:space="preserve"> | </t>
    </r>
  </si>
  <si>
    <t>Home</t>
  </si>
  <si>
    <t>CSN Group</t>
  </si>
  <si>
    <t>Steel Industry</t>
  </si>
  <si>
    <t>Mining</t>
  </si>
  <si>
    <t>Cement</t>
  </si>
  <si>
    <t>Logistics</t>
  </si>
  <si>
    <t>Energy</t>
  </si>
  <si>
    <t>GRI Index</t>
  </si>
  <si>
    <t>SASB Index</t>
  </si>
  <si>
    <t>Materiality</t>
  </si>
  <si>
    <t>TCFD &amp; TNFD</t>
  </si>
  <si>
    <t>2023 ESG Databook</t>
  </si>
  <si>
    <t>The CSN Group's ESG 2023 Databook offers relevant information on the impacts, risks, opportunities and performance of business segments in the period from January 1st to December 31st, 2023.
This publication complements the PDF version of the CSN Group's 2023 Integrated Report (IR 2023), prepared in accordance with the GRI Standards (2021); the International Integrated Reporting Framework (IIRC); the recommendations of the Task Force on Climate-related Financial Disclosures (TCFD) and Task Force on Nature-related Financial Disclosures (TNFD); and the Sustainability Accounting Standards Board (SASB) indicators for the Iron and Steel Producers, Metals and Mining, and Construction Materials sectors.</t>
  </si>
  <si>
    <t>How to navigate</t>
  </si>
  <si>
    <t>The ESG 2023 Databook is organized by CSN Group's business segment. Use the top menu or bottom tabs to access specific data on Steel Industry, Mining, Cement, Logistics and Energy or to view consolidated information from the CSN Group. In the Mining tab, you can also access specific information about CSN Mineração S.A., an independent subsidiary of the CSN Group.
The GRI and SASB Indices and the Materiality tab allow navigation by content or indicator of interest. When accessing these tabs, click on the hyperlinks in the "Where to find" column to be directed to the desired information. The TCFD &amp; TNFD and Ratings tabs provide sprecific information to these frameworks.</t>
  </si>
  <si>
    <t>Learn more</t>
  </si>
  <si>
    <t>2023 Integrated Report of CSN Group</t>
  </si>
  <si>
    <t>2023 Integrated Report of CSN Mineração</t>
  </si>
  <si>
    <t>CSN Group's ESG Portal</t>
  </si>
  <si>
    <t>Questions and comments</t>
  </si>
  <si>
    <t>Access the PDF version of the CSN Group's 2023 Integrated Report to learn more about the Company's strategy and performance</t>
  </si>
  <si>
    <t>Access the PDF version of the CSN Mineração's 2023 Integrated Report to learn more about the Company's strategy and performance</t>
  </si>
  <si>
    <r>
      <t xml:space="preserve">Contribute to CSN's evolution in sustainability accountability by sending your questions or comments to the email </t>
    </r>
    <r>
      <rPr>
        <b/>
        <u/>
        <sz val="10"/>
        <color theme="2"/>
        <rFont val="Verdana"/>
        <family val="2"/>
        <scheme val="minor"/>
      </rPr>
      <t>sustentabilidade@csn.com.br</t>
    </r>
  </si>
  <si>
    <t>GRI Standard</t>
  </si>
  <si>
    <t>GRI Disclosure</t>
  </si>
  <si>
    <t>Where to find</t>
  </si>
  <si>
    <t xml:space="preserve">
GRI 2 | General Disclosures 2021</t>
  </si>
  <si>
    <t>GRI 2-4 | Restatements of information</t>
  </si>
  <si>
    <t>GRI 2-6 | Activities, value chain and other business relationships</t>
  </si>
  <si>
    <t>GRI 2-7 | Employees</t>
  </si>
  <si>
    <t>GRI 2-8 | Workers who are not employees</t>
  </si>
  <si>
    <t>GRI 2-21 | Annual total compensation ratio</t>
  </si>
  <si>
    <t>GRI 2-27 | Compliance with laws and regulations</t>
  </si>
  <si>
    <t>GRI 2-28 | Membership associations</t>
  </si>
  <si>
    <t xml:space="preserve">
GRI 202 | Market presence 2016</t>
  </si>
  <si>
    <t>GRI 202-1 | Ratios of standard entry level wage by gender compared to local minimum wage</t>
  </si>
  <si>
    <t xml:space="preserve">
GRI 204 | Procurement practices 2016</t>
  </si>
  <si>
    <t>GRI 204-1 | Proportion of spending on local suppliers</t>
  </si>
  <si>
    <t xml:space="preserve">
GRI 205 | Anti-corruption 2016</t>
  </si>
  <si>
    <t>GRI 205-2 | Communication and training about anti-corruption policies and procedures</t>
  </si>
  <si>
    <t xml:space="preserve">
GRI 206 | Anti-competitive behavior 2016</t>
  </si>
  <si>
    <t>GRI 206-1 | Legal actions for anti-competitive behavior, anti-trust, and monopoly practices</t>
  </si>
  <si>
    <t xml:space="preserve">
GRI 207 | Tax 2019</t>
  </si>
  <si>
    <t>GRI 207-4 | Country-by-country reporting</t>
  </si>
  <si>
    <t xml:space="preserve">
GRI 301 | Materials 2016</t>
  </si>
  <si>
    <t>GRI 301-1 | Materials used by weight or volume</t>
  </si>
  <si>
    <t>GRI 301-2 | Recycled input materials used</t>
  </si>
  <si>
    <t xml:space="preserve">
GRI 302 | Energy 2016</t>
  </si>
  <si>
    <t>GRI 302-1 | Energy consumption within the organization</t>
  </si>
  <si>
    <t>GRI 302-2 | Energy consumption outside of the organization</t>
  </si>
  <si>
    <t>GRI 302-3 | Energy intensity</t>
  </si>
  <si>
    <t xml:space="preserve">
GRI 303 | Water and effluents 2018</t>
  </si>
  <si>
    <t>GRI 303-3 | Water withdrawal</t>
  </si>
  <si>
    <t>GRI 303-4 | Water discharge</t>
  </si>
  <si>
    <t>GRI 303-5 | Water consumption</t>
  </si>
  <si>
    <t xml:space="preserve">
GRI 304 | Biodiversity 2016</t>
  </si>
  <si>
    <t>GRI 304-1 | Operational sites owned, leased, managed in, or adjacent to, protected areas and areas of high biodiversity value outside protected areas</t>
  </si>
  <si>
    <t>GRI 304-3 | Habitats protected or restored</t>
  </si>
  <si>
    <t>GRI 304-4 | IUCN Red List species and national conservation list species with habitats in areas affected by operations</t>
  </si>
  <si>
    <t xml:space="preserve">
GRI 305 | Emissions 2016</t>
  </si>
  <si>
    <t>GRI 305-1 | Direct (Scope 1) GHG emissions</t>
  </si>
  <si>
    <t>GRI 305-2 | Energy indirect (Scope 2) GHG emissions</t>
  </si>
  <si>
    <t>GRI 305-3 | Other indirect (Scope 3) GHG emissions</t>
  </si>
  <si>
    <t>GRI 305-4 | GHG emissions intensity</t>
  </si>
  <si>
    <t>GRI 305-7 | Nitrogen oxides (NOX), sulfur oxides (SOX), and other significant air emissions</t>
  </si>
  <si>
    <t>GRI 305-6 | Emissions of ozone-depleting substances (ODS)</t>
  </si>
  <si>
    <t xml:space="preserve">
GRI 306 | Waste 2020</t>
  </si>
  <si>
    <t>GRI 306-3 | Waste generated</t>
  </si>
  <si>
    <t>GRI 306-4 | Waste diverted from disposal</t>
  </si>
  <si>
    <t>GRI 306-5 | Waste directed to disposal</t>
  </si>
  <si>
    <t xml:space="preserve">
GRI 308 | Supplier environmental assessment 2016</t>
  </si>
  <si>
    <t>GRI 308-1 | New suppliers that were screened using environmental criteria</t>
  </si>
  <si>
    <t xml:space="preserve">
GRI 401 | Employment 2016</t>
  </si>
  <si>
    <t>GRI 401-1 | New employee hires and employee turnover</t>
  </si>
  <si>
    <t xml:space="preserve">
GRI 403 | Occupational health and safety 2018</t>
  </si>
  <si>
    <t>GRI 403-9 | Work-related injuries</t>
  </si>
  <si>
    <t>GRI 403-10 | Work-related ill health</t>
  </si>
  <si>
    <t xml:space="preserve">
GRI 404 | Training and education 2016</t>
  </si>
  <si>
    <t>GRI 404-1 | Average hours of training per year per employee</t>
  </si>
  <si>
    <t>GRI 404-3 | Percentage of employees receiving regular performance and career development reviews</t>
  </si>
  <si>
    <t xml:space="preserve">
GRI 405 | Diversity and equal opportunity 2016</t>
  </si>
  <si>
    <t>GRI 405-1 | Diversity of governance bodies and employees</t>
  </si>
  <si>
    <t>GRI 405-2 | Ratio of basic salary and remuneration of women to men</t>
  </si>
  <si>
    <t xml:space="preserve">
GRI 411 | Rights of indigenous peoples 2016</t>
  </si>
  <si>
    <t>GRI 411-1 | Incidents of violations involving rights of indigenous peoples</t>
  </si>
  <si>
    <t xml:space="preserve">
GRI 414 | Supplier social assessment 2016</t>
  </si>
  <si>
    <t>GRI 414-1 | New suppliers that were screened using social criteria</t>
  </si>
  <si>
    <r>
      <t xml:space="preserve">The table below presents the correlation of the SASB topics and indicators covered in this Databook. In each one, you can click on the hyperlinks in the "Where to find" column to easily access information that responds to that framework. For more information about sustainability management and the SASB indicators reported by CSN, access the PDF version of the Integrated Report, available </t>
    </r>
    <r>
      <rPr>
        <b/>
        <u/>
        <sz val="10"/>
        <color theme="2"/>
        <rFont val="Verdana"/>
        <family val="2"/>
        <scheme val="minor"/>
      </rPr>
      <t>at this link</t>
    </r>
    <r>
      <rPr>
        <sz val="10"/>
        <rFont val="Verdana"/>
        <family val="2"/>
        <scheme val="minor"/>
      </rPr>
      <t>.</t>
    </r>
  </si>
  <si>
    <r>
      <t xml:space="preserve">The table below presents the correlation of the GRI disclosures covered in this Databook. In each one, you can click on the hyperlinks in the "Where to find" column to easily access information that responds to that framework. For more information about sustainability management and the GRI disclosures reported by CSN, access the PDF version of the Integrated Report, available </t>
    </r>
    <r>
      <rPr>
        <b/>
        <u/>
        <sz val="10"/>
        <color theme="2"/>
        <rFont val="Verdana"/>
        <family val="2"/>
        <scheme val="minor"/>
      </rPr>
      <t>at this link</t>
    </r>
    <r>
      <rPr>
        <sz val="10"/>
        <rFont val="Verdana"/>
        <family val="2"/>
        <scheme val="minor"/>
      </rPr>
      <t>.</t>
    </r>
  </si>
  <si>
    <t>SASB Standard</t>
  </si>
  <si>
    <t>SASB Topic</t>
  </si>
  <si>
    <t>SASB Indicator</t>
  </si>
  <si>
    <t xml:space="preserve">
Iron &amp; Steel Producers 2023</t>
  </si>
  <si>
    <t>Greenhouse Gas Emissions</t>
  </si>
  <si>
    <t>Air Quality</t>
  </si>
  <si>
    <t>Energy Management</t>
  </si>
  <si>
    <t>Water Management</t>
  </si>
  <si>
    <t>Waste Management</t>
  </si>
  <si>
    <t>Workforce Health &amp; Safety</t>
  </si>
  <si>
    <t>Supply Chain Management</t>
  </si>
  <si>
    <t>Activity Metrics</t>
  </si>
  <si>
    <t xml:space="preserve">
Metals &amp; Mining 2023</t>
  </si>
  <si>
    <t>Waste &amp; Hazardous Materials Management</t>
  </si>
  <si>
    <t>Biodiversity Impacts</t>
  </si>
  <si>
    <t>Security, Human Rights &amp; Rights of Indigenous Peoples</t>
  </si>
  <si>
    <t>Community Relations</t>
  </si>
  <si>
    <t>Labour Practices</t>
  </si>
  <si>
    <t>Business Ethics &amp; Transparency</t>
  </si>
  <si>
    <t>Tailings Storage Facilities Management</t>
  </si>
  <si>
    <t xml:space="preserve">
Construction Materials 2023</t>
  </si>
  <si>
    <t>Pricing Integrity &amp; Transparency</t>
  </si>
  <si>
    <t>SASB EM-CM-110a.1 | Gross global Scope 1 emissions, percentage covered under emissions-limiting regulations</t>
  </si>
  <si>
    <t>SASB EM-CM-120a.1 | Air emissions of the following pollutants: (1) NOx (excluding N2O), (2) SOx, (3) particulate matter (PM10), (4) dioxins/ furans, (5) volatile organic compounds (VOCs), (6) polycyclic aromatic hydrocarbons (PAHs) and (7) heavy metals</t>
  </si>
  <si>
    <t>SASB EM-CM-130a.1 | (1) Total energy consumed, (2) percentage grid electricity, (3) percentage alternative and (4) percentage renewable</t>
  </si>
  <si>
    <t>SASB EM-CM-140a.1 | (1) Total water withdrawn, (2) total water consumed; percentage of each in regions with High or Extremely High Baseline Water Stress</t>
  </si>
  <si>
    <t>SASB EM-CM-150a.1 | Amount of waste generated, percentage hazardous and percentage recycled</t>
  </si>
  <si>
    <t>SASB EM-CM-160a.2 | Terrestrial land area disturbed, percentage of impacted area restored</t>
  </si>
  <si>
    <t>SASB EM-CM-320a.1 | (1) Total recordable incident rate (TRIR) and (2) near miss frequency rate (NMFR) for (a) direct employees and (b) contract employees</t>
  </si>
  <si>
    <t>SASB EM-CM-320a.2 | Number of reported cases of silicosis</t>
  </si>
  <si>
    <t>SASB EM-CM-520a.1 | Total amount of monetary losses as a result of legal proceedings associated with cartel activities, price fixing, and antitrust activities</t>
  </si>
  <si>
    <t>SASB EM-CM-000.A | Production by major product line</t>
  </si>
  <si>
    <t>SASB EM-IS-110a.1 | Gross global Scope 1 emissions, percentage covered under emissions-limiting regulations</t>
  </si>
  <si>
    <t>SASB EM-IS-120a.1 | Air emissions of the following pollutants: (1) CO, (2) NOx (excluding N2O), (3) SOx, (4) particulate matter (PM10), (5) manganese (MnO), (6) lead (Pb), (7) volatile organic compounds (VOCs), and (8) polycyclic aromatic hydrocarbons (PAHs)</t>
  </si>
  <si>
    <t>SASB EM-IS-130a.1 | (1) Total energy consumed, (2) percentage grid electricity and (3) percentage renewable</t>
  </si>
  <si>
    <t>SASB EM-IS-130a.2 | (1) Total fuel consumed, (2) percentage coal, (3) percentage natural gas and (4) percentage renewable</t>
  </si>
  <si>
    <t>SASB EM-IS-140a.1 | (1) Total water withdrawn, (2) total water consumed; percentage of each in regions with High or Extremely High Baseline Water Stress</t>
  </si>
  <si>
    <t>SASB EM-IS-150a.1 | (1) Amount of waste generated, (2) percentage hazardous, (3) percentage recycled</t>
  </si>
  <si>
    <t>SASB EM-IS-320a.1 | (1) Total recordable incident rate (TRIR), (2) fatality rate, and (3) near miss frequency rate (NMFR) for (a) direct employees and (b) contract employees</t>
  </si>
  <si>
    <t>SASB EM-IS-430a.1 | Discussion of the process for managing iron ore or coking coal sourcing risks arising from environmental and social issues</t>
  </si>
  <si>
    <t>SASB EM-IS-000.A | Raw steel production, percentage from: (1) basic oxygen furnace processes, (2) electric arc furnace processes</t>
  </si>
  <si>
    <t>SASB EM-IS-000.B | Total iron ore production</t>
  </si>
  <si>
    <t>SASB EM-IS-000.C | Total coking coal production</t>
  </si>
  <si>
    <t>SASB EM-MM-110a.1 | Gross global Scope 1 emissions, percentage covered under emissions-limiting regulations</t>
  </si>
  <si>
    <t>SASB EM-MM-120a.1 | Air emissions of the following pollutants: (1) CO, (2) NOx (excluding N2O), (3) SOx, (4) particulate matter (PM10), (5) mercury (Hg), (6) lead (Pb), and (7) volatile organic compounds (VOCs)</t>
  </si>
  <si>
    <t>SASB EM-MM-130a.1 | (1) Total energy consumed, (2) percentage grid electricity and (3) percentage renewable</t>
  </si>
  <si>
    <t>SASB EM-MM-140a.1 | (1) Total water withdrawn, (2) total water consumed; percentage of each in regions with High or Extremely High Baseline Water Stress</t>
  </si>
  <si>
    <t>SASB EM-MM-140a.2 | Number of incidents of non-compliance associated with water quality permits, standards and regulations</t>
  </si>
  <si>
    <t>SASB EM-MM-150a.4 | Total weight of non-mineral waste generated</t>
  </si>
  <si>
    <t>SASB EM-MM-150a.5 | Total weight of tailings produced</t>
  </si>
  <si>
    <t>SASB EM-MM-150a.6 | Total weight of waste rock generated</t>
  </si>
  <si>
    <t>SASB EM-MM-150a.7 | Total weight of hazardous waste generated</t>
  </si>
  <si>
    <t>SASB EM-MM-150a.8 | Total weight of hazardous waste recycled</t>
  </si>
  <si>
    <t>SASB EM-MM-150a.9 | Number of significant incidents associated with hazardous materials and waste management</t>
  </si>
  <si>
    <t>SASB EM-MM-160a.2 | Percentage of mine sites where acid rock drainage is: (1) predicted to occur, (2) actively mitigated, and (3) under treatment or remediation</t>
  </si>
  <si>
    <t>SASB EM-MM-160a.3 | Percentage of (1) proved and (2) probable reserves in or near sites with protected conservation status or endangered species habitat</t>
  </si>
  <si>
    <t>SASB EM-MM-210a.1 | Percentage of (1) proved and (2) probable reserves in or near areas of conflict</t>
  </si>
  <si>
    <t>SASB EM-MM-210a.2 | Percentage of (1) proved and (2) probable reserves in or near indigenous land</t>
  </si>
  <si>
    <t>SASB EM-MM-210a.3 | Discussion of engagement processes and due diligence practices with respect to human rights, indigenous rights, and operation in areas of conflict</t>
  </si>
  <si>
    <t>SASB EM-MM-210b.2 | (1) Number and (2) duration of nontechnical delays</t>
  </si>
  <si>
    <t>SASB EM-MM-310a.2 | (1) Number and (2) duration of strikes and lockouts</t>
  </si>
  <si>
    <t>SASB EM-MM-320a.1 | (1) All-incidence rate, (2) fatality rate, (3) near miss frequency rate (NMFR) and (4) average hours of health, safety, and emergency response training for (a) direct employees and (b) contract employees</t>
  </si>
  <si>
    <t>SASB EM-MM-510a.1 | Description of the management system for prevention of corruption and bribery throughout the value chain</t>
  </si>
  <si>
    <t>SASB EM-MM-510a.2 | Production in countries that have the 20 lowest rankings in Transparency International’s Corruption Perception Index</t>
  </si>
  <si>
    <t>SASB EM-MM-540a.1 | 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</si>
  <si>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SASB EM-MM-000.A | Production of (1) metal ores and (2) finished metal products</t>
  </si>
  <si>
    <t>SASB EM-MM-000.B | Total number of employees, percentage contractors</t>
  </si>
  <si>
    <r>
      <t xml:space="preserve">The table below presents the correlation of CSN Group's material topics with GRI disclosures and SASB indicators covered in this Databook. In each one, you can click on the hyperlinks in the "Where to find" column to easily access information that responds to that framework. For more information about sustainability management and the SASB indicators reported by CSN, access the PDF version of the Integrated Report, available </t>
    </r>
    <r>
      <rPr>
        <b/>
        <u/>
        <sz val="10"/>
        <color theme="2"/>
        <rFont val="Verdana"/>
        <family val="2"/>
        <scheme val="minor"/>
      </rPr>
      <t>at this link</t>
    </r>
    <r>
      <rPr>
        <sz val="10"/>
        <rFont val="Verdana"/>
        <family val="2"/>
        <scheme val="minor"/>
      </rPr>
      <t>.</t>
    </r>
  </si>
  <si>
    <t>Material Topic</t>
  </si>
  <si>
    <t>GRI Disclosure / SASB Indicator</t>
  </si>
  <si>
    <t xml:space="preserve">
Ethics and compliance</t>
  </si>
  <si>
    <t xml:space="preserve">
People management and DE&amp;I</t>
  </si>
  <si>
    <t xml:space="preserve">
Human rights</t>
  </si>
  <si>
    <t xml:space="preserve">
Health, safety and well-being</t>
  </si>
  <si>
    <t xml:space="preserve">
Value chain</t>
  </si>
  <si>
    <t xml:space="preserve">
Local communities</t>
  </si>
  <si>
    <t xml:space="preserve">
Climate change</t>
  </si>
  <si>
    <t xml:space="preserve">
Eco-efficiency</t>
  </si>
  <si>
    <t xml:space="preserve">
Dams and mineral co-products</t>
  </si>
  <si>
    <t xml:space="preserve">
Biodiversity</t>
  </si>
  <si>
    <t>Material topics</t>
  </si>
  <si>
    <t>Performance in indices and ratings</t>
  </si>
  <si>
    <t>CDP Climate - CSN</t>
  </si>
  <si>
    <t>CDP Climate - CMIN</t>
  </si>
  <si>
    <t>CDP Water - CSN</t>
  </si>
  <si>
    <t>CDP Water - CMIN</t>
  </si>
  <si>
    <t>Gold Seal in Programa Brasileiro GHG Protocol</t>
  </si>
  <si>
    <t>1. In 2023, no new assessment was carried out, maintaining the grade obtained in 2022.</t>
  </si>
  <si>
    <t>Ethics and compliance</t>
  </si>
  <si>
    <t>Significant fines or sanctions were recorded in the Steel Industry (Brazil), Mining and Cement segments. For information about these segments, see the respective tabs of this ESG Databook.</t>
  </si>
  <si>
    <t>People management and DE&amp;I</t>
  </si>
  <si>
    <t>Human rights</t>
  </si>
  <si>
    <t>Health, safety and well-being</t>
  </si>
  <si>
    <t>Value chain</t>
  </si>
  <si>
    <t>Climate change</t>
  </si>
  <si>
    <t>Eco-efficiency</t>
  </si>
  <si>
    <t>Biodiversity</t>
  </si>
  <si>
    <t>Additional disclosures (not material)</t>
  </si>
  <si>
    <t>Local communities</t>
  </si>
  <si>
    <t>Dams and mineral co-products</t>
  </si>
  <si>
    <r>
      <t>Employees trained in ethics and compliance</t>
    </r>
    <r>
      <rPr>
        <b/>
        <vertAlign val="superscript"/>
        <sz val="10"/>
        <color theme="2"/>
        <rFont val="Verdana"/>
        <family val="2"/>
        <scheme val="minor"/>
      </rPr>
      <t>1</t>
    </r>
  </si>
  <si>
    <t>% over heacount in 12/31</t>
  </si>
  <si>
    <t>Number of people trained</t>
  </si>
  <si>
    <t>By region</t>
  </si>
  <si>
    <t>North</t>
  </si>
  <si>
    <t>Northeast</t>
  </si>
  <si>
    <t>Midwest</t>
  </si>
  <si>
    <t>Southeast</t>
  </si>
  <si>
    <t>South</t>
  </si>
  <si>
    <t>By functional level</t>
  </si>
  <si>
    <t>Executive</t>
  </si>
  <si>
    <t>Leadership</t>
  </si>
  <si>
    <t>Specialist</t>
  </si>
  <si>
    <t>Engineer</t>
  </si>
  <si>
    <t>Higher Level</t>
  </si>
  <si>
    <t>Technician</t>
  </si>
  <si>
    <t>Administrative</t>
  </si>
  <si>
    <t>Operational</t>
  </si>
  <si>
    <t>Capacitar Program</t>
  </si>
  <si>
    <t>Apprentice Program</t>
  </si>
  <si>
    <t>Trainee Program</t>
  </si>
  <si>
    <t>Interns</t>
  </si>
  <si>
    <t>1. Considers permanent employees in the CLT, Apprentice Program and Capacitar Program categories. Does not include SWT and Lusosider, which do not have systematic employee training practices in compliance. Assumption changed in 2023, starting to calculate the percentage of trained people over the headcount on 11/30, since the internal procedure provides for the training of new employees within 30 days after hiring. For 2022 and 2021, the percentage was calculated as the total number of employees trained throughout the year divided by the headcount on 12/31, therefore, in some cases, the percentage trained exceeds 100% of the workforce at the end of the period.</t>
  </si>
  <si>
    <t>Tributes paid per nature in 2022 (R$ thousand)</t>
  </si>
  <si>
    <t>Germany</t>
  </si>
  <si>
    <t>Austria</t>
  </si>
  <si>
    <t>Brazil</t>
  </si>
  <si>
    <t>Spain</t>
  </si>
  <si>
    <t>United States</t>
  </si>
  <si>
    <t>Poland</t>
  </si>
  <si>
    <t>Overall total</t>
  </si>
  <si>
    <t>Mining royalties</t>
  </si>
  <si>
    <t>Income taxes</t>
  </si>
  <si>
    <t>Payroll taxes</t>
  </si>
  <si>
    <t>Service and product taxes</t>
  </si>
  <si>
    <t>Other taxes paid</t>
  </si>
  <si>
    <t>Tributes paid per nature in 2023 (R$ thousand)</t>
  </si>
  <si>
    <t>Switzerland</t>
  </si>
  <si>
    <t>Corporately and through its business segments, the CSN Group participated in 2023 in the following associations and professional entities: Brazilian Association of Technical Standards (ABNT); Brazilian Association of Container Terminals (ABRATEC); Brazilian Association of Port Terminals (ABTP); Association of Companies of the Pecém Industrial and Port Complex (AECIPP); Steel Association of Rio Grande do Sul (AARS); National Association of Railway Transporters (ANTF); National Confederation of Industry (CNI); Industrial Center of Rio de Janeiro (Firjan - CIRJ); EKOS Brazil; Federation of Industries of the State of MG (FIEMG); National Institute of Steel Distributors (INDA); Global Compact and the Movement for Racial Equity (MOVER); Prolata Brazilian Steel Packaging Association (ABEAÇO); RemTech Europe; and SINDIEXTRA - Minas Gerais Extractive Industries Union. The Company was part of the governing body of ABPT, AARS and INDA, in addition to participating in working groups of ABNT, ABPT, AARS, CNI, Firjan-CIRJ and INDA.</t>
  </si>
  <si>
    <r>
      <t>Employees by gender and region of the CSN Group</t>
    </r>
    <r>
      <rPr>
        <b/>
        <vertAlign val="superscript"/>
        <sz val="10"/>
        <color theme="2"/>
        <rFont val="Verdana"/>
        <family val="2"/>
        <scheme val="minor"/>
      </rPr>
      <t>1</t>
    </r>
  </si>
  <si>
    <t>Men</t>
  </si>
  <si>
    <t>Women</t>
  </si>
  <si>
    <t>Indefinite period</t>
  </si>
  <si>
    <r>
      <t>Northeast</t>
    </r>
    <r>
      <rPr>
        <vertAlign val="superscript"/>
        <sz val="10"/>
        <color theme="1"/>
        <rFont val="Verdana"/>
        <family val="2"/>
        <scheme val="minor"/>
      </rPr>
      <t>2</t>
    </r>
  </si>
  <si>
    <r>
      <t>Midwest</t>
    </r>
    <r>
      <rPr>
        <vertAlign val="superscript"/>
        <sz val="10"/>
        <color theme="1"/>
        <rFont val="Verdana"/>
        <family val="2"/>
        <scheme val="minor"/>
      </rPr>
      <t>2</t>
    </r>
  </si>
  <si>
    <r>
      <t>South</t>
    </r>
    <r>
      <rPr>
        <vertAlign val="superscript"/>
        <sz val="10"/>
        <color theme="1"/>
        <rFont val="Verdana"/>
        <family val="2"/>
        <scheme val="minor"/>
      </rPr>
      <t>2</t>
    </r>
  </si>
  <si>
    <t>Abroad</t>
  </si>
  <si>
    <t>Fixed term</t>
  </si>
  <si>
    <r>
      <t>Fixed term (Apprentice and Capacitar Programs)</t>
    </r>
    <r>
      <rPr>
        <vertAlign val="superscript"/>
        <sz val="10"/>
        <color theme="2"/>
        <rFont val="Verdana"/>
        <family val="2"/>
        <scheme val="minor"/>
      </rPr>
      <t>3</t>
    </r>
  </si>
  <si>
    <t>Total CSN Group</t>
  </si>
  <si>
    <r>
      <t>1. Considers permanent employees hired in the CLT, Apprentice Program, Capacitar Program and Trainee Program categories on the base date of December 31</t>
    </r>
    <r>
      <rPr>
        <vertAlign val="superscript"/>
        <sz val="8"/>
        <color theme="1"/>
        <rFont val="Verdana"/>
        <family val="2"/>
        <scheme val="minor"/>
      </rPr>
      <t>st</t>
    </r>
    <r>
      <rPr>
        <sz val="8"/>
        <color theme="1"/>
        <rFont val="Verdana"/>
        <family val="2"/>
        <scheme val="minor"/>
      </rPr>
      <t xml:space="preserve"> of each year at the UPV, Porto Real, Paraná and Prada (Distribuição and Embalagens) units. All of them work full time. CSN has a working hours policy for operations in Brazil, which establishes respect for the 8-hour daily working day, as established in the CLT. Employees cannot work more than 2 hours of overtime per day to ensure compliance with labor legislation.
2. Increase in the workforce in the Northeast, Midwest and South regions resulting from the integration of new units, mainly in the Cement and Energy segments.
3. 17.8% increase in total number of employees in the Apprentice and Capacitar Programs due to the expansion of classes and the strengthening of these initiatives to bring new employees into the CSN Group.</t>
    </r>
  </si>
  <si>
    <r>
      <t xml:space="preserve">Third parties who work at CSN units are involved in outsourcing contracts for activities and processes, such as surveillance, cleaning, maintenance, transportation, civil works, IT and equipment assembly services. Inspection of the labor regularity of the contracted companies responsible for these services is carried out through the Third Party Management Center (learn more in the PDF version of the Integrated Report - </t>
    </r>
    <r>
      <rPr>
        <b/>
        <u/>
        <sz val="10"/>
        <color theme="2"/>
        <rFont val="Verdana"/>
        <family val="2"/>
        <scheme val="minor"/>
      </rPr>
      <t>click here</t>
    </r>
    <r>
      <rPr>
        <sz val="10"/>
        <rFont val="Verdana"/>
        <family val="2"/>
        <scheme val="minor"/>
      </rPr>
      <t>).</t>
    </r>
  </si>
  <si>
    <r>
      <t>Total number of third parties</t>
    </r>
    <r>
      <rPr>
        <b/>
        <vertAlign val="superscript"/>
        <sz val="10"/>
        <color theme="2"/>
        <rFont val="Verdana"/>
        <family val="2"/>
        <scheme val="minor"/>
      </rPr>
      <t>1</t>
    </r>
  </si>
  <si>
    <t>1. Covers operations in Brazil and abroad. The variation in 2023 mainly refers to the Steel Industry (Brazil), Cement and Mining segments and is due to the migration of contracts from acquired companies and the accounting of CBSI, a CSN Group company, for outsourcing.</t>
  </si>
  <si>
    <t>Ratio of annual compensation and its increase (times)</t>
  </si>
  <si>
    <r>
      <t>Proportion of compensation of the highest paid individual X average of other employees</t>
    </r>
    <r>
      <rPr>
        <vertAlign val="superscript"/>
        <sz val="10"/>
        <color theme="1"/>
        <rFont val="Verdana"/>
        <family val="2"/>
        <scheme val="minor"/>
      </rPr>
      <t>1</t>
    </r>
  </si>
  <si>
    <r>
      <t>Proportion of the annual increase in compensation of the highest paid individual X average of other employees</t>
    </r>
    <r>
      <rPr>
        <vertAlign val="superscript"/>
        <sz val="10"/>
        <color theme="1"/>
        <rFont val="Verdana"/>
        <family val="2"/>
        <scheme val="minor"/>
      </rPr>
      <t>2</t>
    </r>
  </si>
  <si>
    <r>
      <t xml:space="preserve">1. Considers the fixed remuneration of the highest paid individual in December of each period divided by the average fixed remuneration of the other employees. Interns, statutory directors or advisors are not considered in the database.
2. Calculation method changed in 2023, so the 2022 data was re-presented. Considers the percentage increase in the fixed remuneration of the highest paid individual throughout the year divided by the percentage increase in the average fixed remuneration of other employees. In the 2022 period, the proportion is higher than in 2023 because the collective agreement readjustment rate in that year was more than double of the one applied in 2023. </t>
    </r>
    <r>
      <rPr>
        <b/>
        <sz val="8"/>
        <color theme="2"/>
        <rFont val="Verdana"/>
        <family val="2"/>
        <scheme val="minor"/>
      </rPr>
      <t>GRI 2-4</t>
    </r>
  </si>
  <si>
    <r>
      <t>Hirings and dismissals of the CSN Group</t>
    </r>
    <r>
      <rPr>
        <b/>
        <vertAlign val="superscript"/>
        <sz val="10"/>
        <color theme="2"/>
        <rFont val="Verdana"/>
        <family val="2"/>
        <scheme val="minor"/>
      </rPr>
      <t>1</t>
    </r>
  </si>
  <si>
    <t>Hirings</t>
  </si>
  <si>
    <t>Dismissals</t>
  </si>
  <si>
    <t>By gender</t>
  </si>
  <si>
    <t>By age group</t>
  </si>
  <si>
    <t>Up to 30 years old</t>
  </si>
  <si>
    <t>Between 30 and 50 years old</t>
  </si>
  <si>
    <t>Over 50 years</t>
  </si>
  <si>
    <r>
      <t xml:space="preserve">1. Considers permanent employees in the CLT, Apprentice Program and Capacitar Program categories. Does not cover SWT and Lusosider due to differences in data consolidation methodology. Does not include the Energy segment, whose controls will be integrated for consolidated reporting in 2024. The 16.4% reduction in the number of layoffs in 2023 (compared to 2022) was concentrated among men and in the Southeast region, mainly resulting from actions aimed at employee development, increasing professional retention.
2. 2022 data restated. </t>
    </r>
    <r>
      <rPr>
        <b/>
        <sz val="8"/>
        <color theme="2"/>
        <rFont val="Verdana"/>
        <family val="2"/>
        <scheme val="minor"/>
      </rPr>
      <t>GRI 2-4</t>
    </r>
  </si>
  <si>
    <r>
      <t>Hiring rate</t>
    </r>
    <r>
      <rPr>
        <b/>
        <vertAlign val="superscript"/>
        <sz val="10"/>
        <color theme="2"/>
        <rFont val="Verdana"/>
        <family val="2"/>
        <scheme val="minor"/>
      </rPr>
      <t>3</t>
    </r>
  </si>
  <si>
    <r>
      <t>Turnover rate</t>
    </r>
    <r>
      <rPr>
        <b/>
        <vertAlign val="superscript"/>
        <sz val="10"/>
        <color theme="2"/>
        <rFont val="Verdana"/>
        <family val="2"/>
        <scheme val="minor"/>
      </rPr>
      <t>4</t>
    </r>
  </si>
  <si>
    <r>
      <t xml:space="preserve">1. Considers permanent employees in the CLT, Apprentice Program and Capacitar Program categories. Does not cover SWT and Lusosider due to differences in data consolidation methodology. Does not include the Energy segment, whose controls will be integrated for consolidated reporting in 2024. Reduction of 20.8% in the turnover rate in 2023 (compared to 2022) was concentrated among men and in the Southeast region, resulting mainly from actions aimed at employee development, increasing professional retention.
2. 2022 data restated. </t>
    </r>
    <r>
      <rPr>
        <b/>
        <sz val="8"/>
        <color theme="2"/>
        <rFont val="Verdana"/>
        <family val="2"/>
        <scheme val="minor"/>
      </rPr>
      <t>GRI 2-4</t>
    </r>
    <r>
      <rPr>
        <sz val="8"/>
        <color theme="1"/>
        <rFont val="Verdana"/>
        <family val="2"/>
        <scheme val="minor"/>
      </rPr>
      <t xml:space="preserve">
3. The hiring rate is calculated as the number of people hired in the month over the effective headcount for the month. For annual data, monthly rates were added.
4. The turnover rate is calculated as the number of people leaving in the month over the effective headcount for the month. For annual data, monthly rates were added.</t>
    </r>
  </si>
  <si>
    <r>
      <t>Average hours of training per employee of the CSN Group</t>
    </r>
    <r>
      <rPr>
        <b/>
        <vertAlign val="superscript"/>
        <sz val="10"/>
        <color theme="2"/>
        <rFont val="Verdana"/>
        <family val="2"/>
        <scheme val="minor"/>
      </rPr>
      <t>1</t>
    </r>
  </si>
  <si>
    <r>
      <t>Leadership</t>
    </r>
    <r>
      <rPr>
        <vertAlign val="superscript"/>
        <sz val="10"/>
        <color theme="1"/>
        <rFont val="Verdana"/>
        <family val="2"/>
        <scheme val="minor"/>
      </rPr>
      <t>2</t>
    </r>
  </si>
  <si>
    <r>
      <t>Administrative</t>
    </r>
    <r>
      <rPr>
        <vertAlign val="superscript"/>
        <sz val="10"/>
        <color theme="1"/>
        <rFont val="Verdana"/>
        <family val="2"/>
        <scheme val="minor"/>
      </rPr>
      <t>2</t>
    </r>
  </si>
  <si>
    <r>
      <t>Operational</t>
    </r>
    <r>
      <rPr>
        <vertAlign val="superscript"/>
        <sz val="10"/>
        <color theme="1"/>
        <rFont val="Verdana"/>
        <family val="2"/>
        <scheme val="minor"/>
      </rPr>
      <t>2</t>
    </r>
  </si>
  <si>
    <t>Internship Program</t>
  </si>
  <si>
    <r>
      <t xml:space="preserve">1. Considers permanent employees in the CLT, Apprentice Program, Capacitar Program, Internship Program and Trainee Program categories in Brazil and abroad. The average is calculated as the total number of training hours provided in the year divided by the headcount on 12/31. Increase of 33.8% in the total average of training hours per employee reflects the increase in averages in all business segments, except the Cement segment, in which the adjustment of assumptions for adequate accounting of training hours in the new units acquired led to to a reduction in the average. In the evaluation by functional level, there was also an increase in all categories, except the Trainee and Internship Programs. In these cases, the data was impacted by the class calendar (2023 Trainee Program started in October, while the 2022 Trainee Program started in March).
2. 2022 data restated. </t>
    </r>
    <r>
      <rPr>
        <b/>
        <sz val="8"/>
        <color theme="2"/>
        <rFont val="Verdana"/>
        <family val="2"/>
        <scheme val="minor"/>
      </rPr>
      <t>GRI 2-4</t>
    </r>
  </si>
  <si>
    <r>
      <t>Average hours of training per employee of Corporate CSN</t>
    </r>
    <r>
      <rPr>
        <b/>
        <vertAlign val="superscript"/>
        <sz val="10"/>
        <color theme="2"/>
        <rFont val="Verdana"/>
        <family val="2"/>
        <scheme val="minor"/>
      </rPr>
      <t>1</t>
    </r>
  </si>
  <si>
    <r>
      <t>Internship Program</t>
    </r>
    <r>
      <rPr>
        <vertAlign val="superscript"/>
        <sz val="10"/>
        <color theme="1"/>
        <rFont val="Verdana"/>
        <family val="2"/>
        <scheme val="minor"/>
      </rPr>
      <t>2</t>
    </r>
  </si>
  <si>
    <r>
      <t xml:space="preserve">1. Considers permanent employees in the CLT, Apprentice Program, Capacitar Program, Internship Program and Trainee Program categories. The average is calculated as the total number of training hours provided in the year divided by the headcount on 12/31. An increase of 55.1% in the general average reflects the intensification of training actions during the year. Some functional categories are exposed to more significant variations because they group a small number of professionals (for example Technicians, with 2 people).
2. 2022 data restated. </t>
    </r>
    <r>
      <rPr>
        <b/>
        <sz val="8"/>
        <color theme="2"/>
        <rFont val="Verdana"/>
        <family val="2"/>
        <scheme val="minor"/>
      </rPr>
      <t>GRI 2-4</t>
    </r>
  </si>
  <si>
    <r>
      <t>Percentage of employees submitted to performance assessment of the CSN Group</t>
    </r>
    <r>
      <rPr>
        <b/>
        <vertAlign val="superscript"/>
        <sz val="10"/>
        <color theme="2"/>
        <rFont val="Verdana"/>
        <family val="2"/>
        <scheme val="minor"/>
      </rPr>
      <t>1</t>
    </r>
  </si>
  <si>
    <r>
      <t xml:space="preserve">1. Considers permanent employees in the CLT and Capacitar Program categories. It does not cover SWT and Lusosider, as the companies do not have systematic corporate processes for evaluating employee performance. Does not include the Energy segment, whose controls will be integrated for consolidated reporting in 2024. The consolidation assumption was changed in 2023, which is why the 2022 data was restated. The percentage is calculated as: total number of employees on 12/31 who underwent a performance evaluation in the year divided by the total number of employees on 12/31 eligible to undergo a performance evaluation in the year. </t>
    </r>
    <r>
      <rPr>
        <b/>
        <sz val="8"/>
        <color theme="2"/>
        <rFont val="Verdana"/>
        <family val="2"/>
        <scheme val="minor"/>
      </rPr>
      <t>GRI 2-4</t>
    </r>
  </si>
  <si>
    <r>
      <t>Gender diversity by functional level of the CSN Group</t>
    </r>
    <r>
      <rPr>
        <b/>
        <vertAlign val="superscript"/>
        <sz val="9"/>
        <color theme="2"/>
        <rFont val="Verdana"/>
        <family val="2"/>
        <scheme val="minor"/>
      </rPr>
      <t>1</t>
    </r>
  </si>
  <si>
    <t>Total employees</t>
  </si>
  <si>
    <t>1. Considers permanent employees hired in the CLT, Apprentice Program, Training Program and Trainee Program categories on the base date of December 31st of each year. Does not cover SWT and Lusosider due to differences in data consolidation methodology. Total increase of 11.6% in the representation of women driven by actions in favor of diversity, mainly at the Operational level (11.4% growth in the year). Also noteworthy is the greater presence of women at the Leadership level and in the Capacitar, Apprentice and Trainee Programs.</t>
  </si>
  <si>
    <r>
      <t>Specialist</t>
    </r>
    <r>
      <rPr>
        <vertAlign val="superscript"/>
        <sz val="10"/>
        <color theme="1"/>
        <rFont val="Verdana"/>
        <family val="2"/>
        <scheme val="minor"/>
      </rPr>
      <t>2</t>
    </r>
  </si>
  <si>
    <r>
      <t>1. Considers permanent employees hired in the CLT, Apprentice Program, Capacitar Program and Trainee Program categories on the base date of December 31</t>
    </r>
    <r>
      <rPr>
        <vertAlign val="superscript"/>
        <sz val="8"/>
        <color theme="1"/>
        <rFont val="Verdana"/>
        <family val="2"/>
        <scheme val="minor"/>
      </rPr>
      <t>st</t>
    </r>
    <r>
      <rPr>
        <sz val="8"/>
        <color theme="1"/>
        <rFont val="Verdana"/>
        <family val="2"/>
        <scheme val="minor"/>
      </rPr>
      <t xml:space="preserve"> of each year. Does not cover SWT and Lusosider due to differences in data consolidation methodology.
2. Growth in the representation of professionals over 50 years of age is a reflection of the aging of the workforce with the retention of professionals with more experience and also the integration of new employees in the units acquired in the Cement segment.</t>
    </r>
  </si>
  <si>
    <t>Ethnic-racial diversity of the CSN Group by functional level in 2022</t>
  </si>
  <si>
    <t>Ethnic-racial diversity of the CSN Group by functional level in 2021</t>
  </si>
  <si>
    <t>Ethnic-racial diversity of the CSN Group by functional level in 2023</t>
  </si>
  <si>
    <t>Yellow</t>
  </si>
  <si>
    <t>White</t>
  </si>
  <si>
    <t>Indigenous</t>
  </si>
  <si>
    <t>Black</t>
  </si>
  <si>
    <t>Brown</t>
  </si>
  <si>
    <t>Not declared</t>
  </si>
  <si>
    <r>
      <t>1. Considers permanent employees hired in the CLT, Apprentice Program, Capacitar Program and Trainee Program categories on the base date of December 31</t>
    </r>
    <r>
      <rPr>
        <vertAlign val="superscript"/>
        <sz val="8"/>
        <color theme="1"/>
        <rFont val="Verdana"/>
        <family val="2"/>
        <scheme val="minor"/>
      </rPr>
      <t>st</t>
    </r>
    <r>
      <rPr>
        <sz val="8"/>
        <color theme="1"/>
        <rFont val="Verdana"/>
        <family val="2"/>
        <scheme val="minor"/>
      </rPr>
      <t>. Does not cover SWT and Lusosider due to differences in data consolidation methodology.</t>
    </r>
  </si>
  <si>
    <r>
      <t>1. Considers permanent employees hired in the CLT, Apprentice Program, Capacitar Program and Trainee Program categories on the base date of December 31</t>
    </r>
    <r>
      <rPr>
        <vertAlign val="superscript"/>
        <sz val="8"/>
        <color theme="1"/>
        <rFont val="Verdana"/>
        <family val="2"/>
        <scheme val="minor"/>
      </rPr>
      <t>st</t>
    </r>
    <r>
      <rPr>
        <sz val="8"/>
        <color theme="1"/>
        <rFont val="Verdana"/>
        <family val="2"/>
        <scheme val="minor"/>
      </rPr>
      <t>. Does not cover SWT and Lusosider due to differences in data consolidation methodology. Does not include the Energy segment, whose controls will be integrated for consolidated reporting in 2024.</t>
    </r>
  </si>
  <si>
    <r>
      <t>Ratio of average salary of women in relation to men by functional level of the CSN Group</t>
    </r>
    <r>
      <rPr>
        <b/>
        <vertAlign val="superscript"/>
        <sz val="10"/>
        <color theme="2"/>
        <rFont val="Verdana"/>
        <family val="2"/>
        <scheme val="minor"/>
      </rPr>
      <t>1</t>
    </r>
  </si>
  <si>
    <r>
      <t>Executive</t>
    </r>
    <r>
      <rPr>
        <vertAlign val="superscript"/>
        <sz val="10"/>
        <color theme="1"/>
        <rFont val="Verdana"/>
        <family val="2"/>
        <scheme val="minor"/>
      </rPr>
      <t>2</t>
    </r>
  </si>
  <si>
    <t>Consolidated</t>
  </si>
  <si>
    <t>1. Considers permanent employees in the CLT, Apprentice Program, Capacitar Program and Trainee Program categories. Does not cover SWT and Lusosider due to differences in data consolidation methodology. It does not include the Energy segment, whose controls will be integrated for consolidated reporting in 2024. The calculation of this indicator does not consider factors such as length of service, area of specialty and collective agreements applicable to specific categories, which is why salary differences are noted. The remuneration for each role in the company is defined based on market research, following the Hay Group methodology, and does not consider gender as a criterion for defining remuneration.
2. Significant improvement in the indicator in 2023 is a reflection of new male hires at the Executive level, who have a lower base salary than the previously existing board of executives.</t>
  </si>
  <si>
    <t>There is no record of violation of the rights of indigenous peoples in the CSN Group's operations. The Company fully respects Brazilian legislation and the determinations of the Indigenous Peoples Foundation (Funai, acronym in Portuguese) and the Brazilian Institute for the Environment and Renewable Natural Resources (Ibama, acronym in Portuguese).</t>
  </si>
  <si>
    <r>
      <t>Health and safety indicators of the CSN Group</t>
    </r>
    <r>
      <rPr>
        <b/>
        <vertAlign val="superscript"/>
        <sz val="10"/>
        <color theme="2"/>
        <rFont val="Verdana"/>
        <family val="2"/>
        <scheme val="minor"/>
      </rPr>
      <t>1</t>
    </r>
  </si>
  <si>
    <t>Employees</t>
  </si>
  <si>
    <t>Third parties</t>
  </si>
  <si>
    <t>Total man-hours worked</t>
  </si>
  <si>
    <t>Number of recordable accidents</t>
  </si>
  <si>
    <t>Number of fatal accidents</t>
  </si>
  <si>
    <t>Total number of days lost and debited</t>
  </si>
  <si>
    <r>
      <t>Frequency rate of recordable accidents</t>
    </r>
    <r>
      <rPr>
        <vertAlign val="superscript"/>
        <sz val="10"/>
        <color theme="1"/>
        <rFont val="Verdana"/>
        <family val="2"/>
        <scheme val="minor"/>
      </rPr>
      <t>2</t>
    </r>
  </si>
  <si>
    <t>Number of accidents with serious consequences (except deaths)</t>
  </si>
  <si>
    <r>
      <t>Frequency rate of accidents with serious consequences (except deaths)</t>
    </r>
    <r>
      <rPr>
        <vertAlign val="superscript"/>
        <sz val="10"/>
        <color theme="1"/>
        <rFont val="Verdana"/>
        <family val="2"/>
        <scheme val="minor"/>
      </rPr>
      <t>2</t>
    </r>
  </si>
  <si>
    <r>
      <t>Frequency rate of fatal accidents</t>
    </r>
    <r>
      <rPr>
        <vertAlign val="superscript"/>
        <sz val="10"/>
        <color theme="1"/>
        <rFont val="Verdana"/>
        <family val="2"/>
        <scheme val="minor"/>
      </rPr>
      <t>2</t>
    </r>
  </si>
  <si>
    <r>
      <t>Accident severity rate</t>
    </r>
    <r>
      <rPr>
        <vertAlign val="superscript"/>
        <sz val="10"/>
        <color theme="1"/>
        <rFont val="Verdana"/>
        <family val="2"/>
        <scheme val="minor"/>
      </rPr>
      <t>2</t>
    </r>
  </si>
  <si>
    <t>1. Considers permanent employees in the CLT, Apprentice Program, Capacitar Program and Trainee Program categories and third parties. Does not cover SWT and Lusosider due to differences in data consolidation methodology. Types of work accidents may include death, limb amputation, laceration, fracture, burns, among others. The greatest risks of high-consequence injuries are related to the critical activities mapped and addressed in the OH&amp;S Management Manual. Critical activities include the movement of vehicles and mobile equipment, power outages, electrical service, cargo movement, work at heights, hot work, contact with moving parts, dangerous chemicals, confined spaces, flammable gases and liquids. The identification of health and safety risks is carried out using internationally recognized qualitative and/or quantitative methodologies (NBR ISO 31000:2018) and appropriate to each situation. The increase in the number of recordable accidents accompanied the growth in man-hours worked, reflected in the stability of the frequency rate of recordable accidents. The 50% increase in the number of fatal accidents (consolidated) contributed to the 21.2% increase in the number of days lost and debited and to the 1.2% increase in the severity rate.
2. Rates calculated with the factor of 200 thousand man-hours worked.</t>
  </si>
  <si>
    <t>Hazards to workers' health are identified and mitigated through audits and health and safety risk management routines (learn more about these practices on page 98). Among the risks listed are: noise, temperature, dust, oil and grease, vibration, exposure to chemical agents and ergonomic risks. In 2023, 2 cases of osteomolecular disorders were recorded at CSN Siderurgia and 4 cases at SWT (the types of which cannot be disclosed for confidentiality reasons). In 2022, there was no record of any case of occupational illness in the CSN Group. In 2021, 28 cases of osteomolecular disorders had been recorded in employees, 21 at CSN Siderurgia, 1 at Lusosider and 6 at CSN Mineração. No deaths due to occupational diseases were recorded in the three-year period.</t>
  </si>
  <si>
    <r>
      <t>Supplier indicators of the CSN Group</t>
    </r>
    <r>
      <rPr>
        <b/>
        <vertAlign val="superscript"/>
        <sz val="10"/>
        <color theme="2"/>
        <rFont val="Verdana"/>
        <family val="2"/>
        <scheme val="minor"/>
      </rPr>
      <t>1</t>
    </r>
  </si>
  <si>
    <t>Number of suppliers</t>
  </si>
  <si>
    <t>Expenditures (R$ million)</t>
  </si>
  <si>
    <t>1. Does not cover SWT, Lusosider and the Energy segment. For data from SWT and Lusosider, see the Steel Industry tab. Data from the Energy segment will be integrated for consolidated reporting in 2024.</t>
  </si>
  <si>
    <t>1. Does not cover SWT, Lusosider and Energy segment. For data from SWT and Lusosider, see Steel Industry tab. Data from the Energy segment will be integrated for consolidated reporting in 2024.</t>
  </si>
  <si>
    <r>
      <t>Percentage of expenditures with local suppliers</t>
    </r>
    <r>
      <rPr>
        <b/>
        <vertAlign val="superscript"/>
        <sz val="10"/>
        <color theme="2"/>
        <rFont val="Verdana"/>
        <family val="2"/>
        <scheme val="minor"/>
      </rPr>
      <t>1</t>
    </r>
    <r>
      <rPr>
        <b/>
        <sz val="10"/>
        <color theme="2"/>
        <rFont val="Verdana"/>
        <family val="2"/>
        <scheme val="minor"/>
      </rPr>
      <t xml:space="preserve"> of the CSN Group</t>
    </r>
  </si>
  <si>
    <t>Corporate</t>
  </si>
  <si>
    <t>Materials</t>
  </si>
  <si>
    <t>Services</t>
  </si>
  <si>
    <r>
      <t>Assessment of environmental aspects when contracting suppliers of the CSN Group</t>
    </r>
    <r>
      <rPr>
        <b/>
        <vertAlign val="superscript"/>
        <sz val="10"/>
        <color theme="2"/>
        <rFont val="Verdana"/>
        <family val="2"/>
        <scheme val="minor"/>
      </rPr>
      <t>1</t>
    </r>
  </si>
  <si>
    <t>Total new contracted suppliers</t>
  </si>
  <si>
    <t>Number of suppliers assessed with environmental criteria</t>
  </si>
  <si>
    <t>Percentage of suppliers assessed with environmental criteria</t>
  </si>
  <si>
    <t>1. The registration of new suppliers considers their scope of activity to define the criteria by which they will be analyzed. Suppliers selected based on environmental criteria are all those that present a high environmental risk as assessed by the corporate risk matrix and refer to partners whose activities are directly related to issues of this nature. Does not cover SWT, Lusosider and the Energy segment. For data from SWT and Lusosider, see the Steel Industry tab. Data from the Energy segment will be integrated for consolidated reporting in 2024.</t>
  </si>
  <si>
    <r>
      <t>Assessment of social aspects when contracting suppliers of the CSN Group</t>
    </r>
    <r>
      <rPr>
        <b/>
        <vertAlign val="superscript"/>
        <sz val="10"/>
        <color theme="2"/>
        <rFont val="Verdana"/>
        <family val="2"/>
        <scheme val="minor"/>
      </rPr>
      <t>1</t>
    </r>
  </si>
  <si>
    <t>Number of suppliers assessed with social criteria</t>
  </si>
  <si>
    <t>Percentage of suppliers assessed with social criteria</t>
  </si>
  <si>
    <t>Fuels</t>
  </si>
  <si>
    <t>Metallurgical coal/CSN</t>
  </si>
  <si>
    <t>PCI metallurgical coal/CSN</t>
  </si>
  <si>
    <t>Sub-bituminous coal</t>
  </si>
  <si>
    <t>Coal coke/CSN purchased</t>
  </si>
  <si>
    <t>Coal coke/Mill/CSN</t>
  </si>
  <si>
    <t>Coal coke/Small coke/CSN</t>
  </si>
  <si>
    <t>Petroleum coke</t>
  </si>
  <si>
    <t>Diesel/Brazil</t>
  </si>
  <si>
    <t>Liquefied petroleum gas (LPG)</t>
  </si>
  <si>
    <t>Natural gas</t>
  </si>
  <si>
    <t>Gasoline/Brazil</t>
  </si>
  <si>
    <t>Fuel oil</t>
  </si>
  <si>
    <t>Subtotal non-renewable fuels</t>
  </si>
  <si>
    <t>Hydrous ethanol (renewable fuel)</t>
  </si>
  <si>
    <t>Total energy generated by fuel consumption</t>
  </si>
  <si>
    <t>Electricity (GJ)</t>
  </si>
  <si>
    <t>Electricity/Brazil</t>
  </si>
  <si>
    <t>Electricity/International</t>
  </si>
  <si>
    <t>Electricity/Renewable</t>
  </si>
  <si>
    <t>Subtotal electricity consumed</t>
  </si>
  <si>
    <t>Total energy consumed (fuels + electricity)</t>
  </si>
  <si>
    <t>1. There is no acquisition of other types of energy, nor the sale of energy. Conversion factors: National Energy Balance, GHG Protocol and specific data from CSN.</t>
  </si>
  <si>
    <t>Energy consumption outside the Company (GJ)</t>
  </si>
  <si>
    <t>Energy intensity of the CSN Group</t>
  </si>
  <si>
    <r>
      <t>Energy consumption (GJ) divided by the distributed added value (R$ thousand)</t>
    </r>
    <r>
      <rPr>
        <vertAlign val="superscript"/>
        <sz val="10"/>
        <color theme="1"/>
        <rFont val="Verdana"/>
        <family val="2"/>
        <scheme val="minor"/>
      </rPr>
      <t>1</t>
    </r>
  </si>
  <si>
    <t>1. Indicator B.5.2 of the Guidance on core indicators for entity reporting on contribution towards implementation of the Sustainable Development Goals of the UNCTAD United Nations Conference on Trade and Development.</t>
  </si>
  <si>
    <r>
      <t>Gross GHG emissions of the CSN Group (tCO</t>
    </r>
    <r>
      <rPr>
        <b/>
        <vertAlign val="subscript"/>
        <sz val="10"/>
        <color theme="2"/>
        <rFont val="Verdana"/>
        <family val="2"/>
        <scheme val="minor"/>
      </rPr>
      <t>2</t>
    </r>
    <r>
      <rPr>
        <b/>
        <sz val="10"/>
        <color theme="2"/>
        <rFont val="Verdana"/>
        <family val="2"/>
        <scheme val="minor"/>
      </rPr>
      <t>e)</t>
    </r>
  </si>
  <si>
    <t>Scope 1</t>
  </si>
  <si>
    <t>Scope 2</t>
  </si>
  <si>
    <t>Scope 3</t>
  </si>
  <si>
    <r>
      <t>Biogenic GHG emissions of the CSN Group (tCO</t>
    </r>
    <r>
      <rPr>
        <b/>
        <vertAlign val="subscript"/>
        <sz val="10"/>
        <color theme="2"/>
        <rFont val="Verdana"/>
        <family val="2"/>
        <scheme val="minor"/>
      </rPr>
      <t>2</t>
    </r>
    <r>
      <rPr>
        <b/>
        <sz val="10"/>
        <color theme="2"/>
        <rFont val="Verdana"/>
        <family val="2"/>
        <scheme val="minor"/>
      </rPr>
      <t>e)</t>
    </r>
  </si>
  <si>
    <t>GHG emissions intensity of the CSN Group</t>
  </si>
  <si>
    <r>
      <t>GHG emissions (tCO</t>
    </r>
    <r>
      <rPr>
        <vertAlign val="subscript"/>
        <sz val="10"/>
        <color theme="1"/>
        <rFont val="Verdana"/>
        <family val="2"/>
        <scheme val="minor"/>
      </rPr>
      <t>2</t>
    </r>
    <r>
      <rPr>
        <sz val="10"/>
        <color theme="1"/>
        <rFont val="Verdana"/>
        <family val="2"/>
        <scheme val="minor"/>
      </rPr>
      <t>e) divided by the distributed added value (R$ thousand)</t>
    </r>
    <r>
      <rPr>
        <vertAlign val="superscript"/>
        <sz val="10"/>
        <color theme="1"/>
        <rFont val="Verdana"/>
        <family val="2"/>
        <scheme val="minor"/>
      </rPr>
      <t>1</t>
    </r>
  </si>
  <si>
    <t>1. Considers scope 1 and 2 emissions divided by the distributed added value (DVA). Scope 2 was calculated using the market-based approach. Covers CSN and CSN Mineração.</t>
  </si>
  <si>
    <r>
      <t>Water withdrawal by source of the CSN Group (megaliters)</t>
    </r>
    <r>
      <rPr>
        <b/>
        <vertAlign val="superscript"/>
        <sz val="10"/>
        <color theme="2"/>
        <rFont val="Verdana"/>
        <family val="2"/>
        <scheme val="minor"/>
      </rPr>
      <t>1</t>
    </r>
  </si>
  <si>
    <t>Total withdrawal</t>
  </si>
  <si>
    <t>Surface water</t>
  </si>
  <si>
    <t>Underground water</t>
  </si>
  <si>
    <t>Rainwater</t>
  </si>
  <si>
    <t>Total water withdrawn</t>
  </si>
  <si>
    <t>Withdrawal in areas with water stress</t>
  </si>
  <si>
    <t>Third-party water</t>
  </si>
  <si>
    <t>Total in areas with water stress</t>
  </si>
  <si>
    <r>
      <t>Water discharge by source of the CSN Group (megaliters)</t>
    </r>
    <r>
      <rPr>
        <b/>
        <vertAlign val="superscript"/>
        <sz val="10"/>
        <color theme="2"/>
        <rFont val="Verdana"/>
        <family val="2"/>
        <scheme val="minor"/>
      </rPr>
      <t>1</t>
    </r>
  </si>
  <si>
    <t>Total discharge</t>
  </si>
  <si>
    <t>Sea water</t>
  </si>
  <si>
    <t>Total water discharged</t>
  </si>
  <si>
    <t>Discharge in areas with water stress</t>
  </si>
  <si>
    <r>
      <t>Water consumption of the CSN Group (megaliters)</t>
    </r>
    <r>
      <rPr>
        <b/>
        <vertAlign val="superscript"/>
        <sz val="10"/>
        <color theme="2"/>
        <rFont val="Verdana"/>
        <family val="2"/>
        <scheme val="minor"/>
      </rPr>
      <t>1</t>
    </r>
  </si>
  <si>
    <t>In areas with water stress</t>
  </si>
  <si>
    <r>
      <t xml:space="preserve">1. Does not include the Energy segment, whose withdrawal occurs only for human consumption and was not accounted for in 2023. The increase in the total consumed reflects the combination of factors that impacted the withdrawal and discharge of water (see GRIs 303-3 and 303-4 ). Historical data restated. </t>
    </r>
    <r>
      <rPr>
        <b/>
        <sz val="8"/>
        <color theme="2"/>
        <rFont val="Verdana"/>
        <family val="2"/>
        <scheme val="minor"/>
      </rPr>
      <t>GRI 2-4</t>
    </r>
  </si>
  <si>
    <r>
      <t>Non-GHG atmospheric emissions of the CSN Group (tons)</t>
    </r>
    <r>
      <rPr>
        <b/>
        <vertAlign val="superscript"/>
        <sz val="10"/>
        <color theme="2"/>
        <rFont val="Verdana"/>
        <family val="2"/>
        <scheme val="minor"/>
      </rPr>
      <t>1</t>
    </r>
  </si>
  <si>
    <t>Volatile organic compounds (VOCs)</t>
  </si>
  <si>
    <t>Hazardous air pollutants (HAP)</t>
  </si>
  <si>
    <t>Particulate matter (PM)</t>
  </si>
  <si>
    <r>
      <t xml:space="preserve">1. Covers the Steel Industry and Cement segments. For detailed information on the segments, see the respective tabs. Data from the Mining segment refers to air quality monitoring, see the specific tab to access the information. Variations in 2023 are related to improvements in operations and investments in the purchase and maintenance of equipment. Historical data restated. </t>
    </r>
    <r>
      <rPr>
        <b/>
        <sz val="8"/>
        <color theme="2"/>
        <rFont val="Verdana"/>
        <family val="2"/>
        <scheme val="minor"/>
      </rPr>
      <t>GRI 2-4</t>
    </r>
  </si>
  <si>
    <r>
      <t>Waste generated by type of the CSN Group (tons)</t>
    </r>
    <r>
      <rPr>
        <b/>
        <vertAlign val="superscript"/>
        <sz val="10"/>
        <color theme="2"/>
        <rFont val="Verdana"/>
        <family val="2"/>
        <scheme val="minor"/>
      </rPr>
      <t>1</t>
    </r>
  </si>
  <si>
    <t>Hazardous</t>
  </si>
  <si>
    <t>Non-hazardous</t>
  </si>
  <si>
    <t>Sludge</t>
  </si>
  <si>
    <t>Powder and fines</t>
  </si>
  <si>
    <t>Contaminated waste</t>
  </si>
  <si>
    <t>Oily waste</t>
  </si>
  <si>
    <r>
      <t>Other</t>
    </r>
    <r>
      <rPr>
        <vertAlign val="superscript"/>
        <sz val="10"/>
        <color theme="1"/>
        <rFont val="Verdana"/>
        <family val="2"/>
        <scheme val="minor"/>
      </rPr>
      <t>2</t>
    </r>
  </si>
  <si>
    <t>Steel slag</t>
  </si>
  <si>
    <t>Other slag</t>
  </si>
  <si>
    <t>Iron oxide</t>
  </si>
  <si>
    <r>
      <t>Blast furnace slag</t>
    </r>
    <r>
      <rPr>
        <vertAlign val="superscript"/>
        <sz val="10"/>
        <color theme="1"/>
        <rFont val="Verdana"/>
        <family val="2"/>
        <scheme val="minor"/>
      </rPr>
      <t>3</t>
    </r>
  </si>
  <si>
    <t>Equipment scrap</t>
  </si>
  <si>
    <t>Metal scrap</t>
  </si>
  <si>
    <r>
      <t xml:space="preserve">1. All waste generated is stored until it reaches an ideal volume for disposal or treatment. Therefore, the generation and disposal volumes differ. The variations in 2023 are mainly explained by the lower production volume at UPV and the incorporation of new units in the Cement and Energy segments. Historical data restated. </t>
    </r>
    <r>
      <rPr>
        <b/>
        <sz val="8"/>
        <color theme="2"/>
        <rFont val="Verdana"/>
        <family val="2"/>
        <scheme val="minor"/>
      </rPr>
      <t>GRI 2-4</t>
    </r>
    <r>
      <rPr>
        <sz val="8"/>
        <color theme="1"/>
        <rFont val="Verdana"/>
        <family val="2"/>
        <scheme val="minor"/>
      </rPr>
      <t xml:space="preserve">
2. Common waste, wood, miscellaneous, batteries, light bulbs, among others.
3. 100% of the blast furnace slag generated at UPV is used as raw material at CSN Cimentos.</t>
    </r>
  </si>
  <si>
    <t>Co-processing</t>
  </si>
  <si>
    <t>External recycling</t>
  </si>
  <si>
    <t>Internal recycling</t>
  </si>
  <si>
    <t>Re-refine</t>
  </si>
  <si>
    <t>Recovery of degraded areas</t>
  </si>
  <si>
    <t>Class I landfill</t>
  </si>
  <si>
    <t>Incineration</t>
  </si>
  <si>
    <t>Effluents treatment</t>
  </si>
  <si>
    <t>Other</t>
  </si>
  <si>
    <t>Classes IIA and IIB landfill</t>
  </si>
  <si>
    <r>
      <t xml:space="preserve">1. All waste is destined for external treatment and disposal. There is no recovery of internal energy in the waste treatment and final disposal processes. The variations in 2023 are mainly explained by the sending of inert waste from the Presidente Vargas Steelworks to recover degraded areas. Historical data restated. </t>
    </r>
    <r>
      <rPr>
        <b/>
        <sz val="8"/>
        <color theme="2"/>
        <rFont val="Verdana"/>
        <family val="2"/>
        <scheme val="minor"/>
      </rPr>
      <t>GRI 2-4</t>
    </r>
  </si>
  <si>
    <r>
      <t xml:space="preserve">1. All waste is destined for external treatment and disposal, with the exception of Internal Recycling. There is no recovery of internal energy in the waste treatment and final disposal processes. The variations in 2023 are mainly explained by the increase in the removal of steel slag from the batteries and the sending of inert waste from the Presidente Vargas Steelworks to recover degraded areas. Historical data restated. </t>
    </r>
    <r>
      <rPr>
        <b/>
        <sz val="8"/>
        <color theme="2"/>
        <rFont val="Verdana"/>
        <family val="2"/>
        <scheme val="minor"/>
      </rPr>
      <t>GRI 2-4</t>
    </r>
  </si>
  <si>
    <t>Size (hectares)</t>
  </si>
  <si>
    <t>Location (state)</t>
  </si>
  <si>
    <t>Goiás, Minas Gerais, Pernambuco, Paraná, Piauí, Rio de Janeiro, Rio Grande do Norte, Rondônia, Rio Grande do Sul, Santa Catarina and São Paulo</t>
  </si>
  <si>
    <t>Piauí, Minas Gerais, Rio de Janeiro and Santa Catarina</t>
  </si>
  <si>
    <t>Permanent Preservation Areas (APP)</t>
  </si>
  <si>
    <t>Legal Reserve Areas (RL)</t>
  </si>
  <si>
    <t>Other areas with native vegetation</t>
  </si>
  <si>
    <t>Recovery areas</t>
  </si>
  <si>
    <t>1. The reported recovery areas are still in a state of development or awaiting formal acceptance by the environmental agency. The increase in 2023 reflects the work to control preserved areas carried out in the year.</t>
  </si>
  <si>
    <t>Number os species identified in flora and fauna monitoring per level of extinction</t>
  </si>
  <si>
    <t>Critically endangered</t>
  </si>
  <si>
    <t>Endangered</t>
  </si>
  <si>
    <t>Vulnerable</t>
  </si>
  <si>
    <t>Near threatened</t>
  </si>
  <si>
    <t>Safe or least concern</t>
  </si>
  <si>
    <t>1. The reduction in the number of species identified in 2023 reflects an update to the counting methodology.</t>
  </si>
  <si>
    <t>Materials consumption of the CSN Group (tons)</t>
  </si>
  <si>
    <t>Non-renewable virgin materials</t>
  </si>
  <si>
    <t>Renewable virgin materials</t>
  </si>
  <si>
    <t>Subtotal virgin materials</t>
  </si>
  <si>
    <t>Recicled materials</t>
  </si>
  <si>
    <t>Total materials consumed</t>
  </si>
  <si>
    <t>Emissions of ozone-depleting substances (tCFC-11e)</t>
  </si>
  <si>
    <r>
      <t>Total number of significant fines</t>
    </r>
    <r>
      <rPr>
        <vertAlign val="superscript"/>
        <sz val="10"/>
        <color theme="1"/>
        <rFont val="Verdana"/>
        <family val="2"/>
        <scheme val="minor"/>
      </rPr>
      <t>1</t>
    </r>
  </si>
  <si>
    <r>
      <t>Total monetary value of significant fines (R$ thousand)</t>
    </r>
    <r>
      <rPr>
        <vertAlign val="superscript"/>
        <sz val="10"/>
        <color theme="1"/>
        <rFont val="Verdana"/>
        <family val="2"/>
        <scheme val="minor"/>
      </rPr>
      <t>1</t>
    </r>
  </si>
  <si>
    <t>Numer of non monetary sanctions</t>
  </si>
  <si>
    <t>1. Cases with fines or obligations to do or not to do that exceed R$ 1 million are considered significant.</t>
  </si>
  <si>
    <r>
      <t>Employees by gender and region of the Steel Industry (Brazil)</t>
    </r>
    <r>
      <rPr>
        <b/>
        <vertAlign val="superscript"/>
        <sz val="10"/>
        <color theme="4"/>
        <rFont val="Verdana"/>
        <family val="2"/>
        <scheme val="minor"/>
      </rPr>
      <t>1</t>
    </r>
  </si>
  <si>
    <t>Fixed term (Apprentice and Capacitar Programs)</t>
  </si>
  <si>
    <t>Total Steel Industry (Brazil)</t>
  </si>
  <si>
    <t>In the Steel Industry, CSN received an infraction notice in 2023, with a fine of R$ 1.0 million for alleged non-compliance with conditions related to the emission of particulate matter. The Company presented an administrative defense that is awaiting judgment.</t>
  </si>
  <si>
    <t>The Steel Industry participated in the following associations and class entities in 2023: National Institute of Steel Distributors (INDA), Steel Association of Rio Grande do Sul (AARS), National Confederation of Industry (CNI), Industrial Center of Rio de Janeiro Janeiro (Firjan - CIRJ), Brazilian Association of Technical Standards (ABNT), Prolata Brazilian Association of Steel Packaging (ABEAÇO), RemTech Europe and EKOS Brasil. The company was part of the governing body of INDA and AARS, in addition to participating in working groups of INDA, AARS, CNI, Firjan – CIRJ and ABNT.</t>
  </si>
  <si>
    <r>
      <t>1. Considers permanent employees hired in the CLT, Apprentice Program, Capacitar Program and Trainee Program categories on the base date of December 31</t>
    </r>
    <r>
      <rPr>
        <vertAlign val="superscript"/>
        <sz val="8"/>
        <color theme="1"/>
        <rFont val="Verdana"/>
        <family val="2"/>
        <scheme val="minor"/>
      </rPr>
      <t>st</t>
    </r>
    <r>
      <rPr>
        <sz val="8"/>
        <color theme="1"/>
        <rFont val="Verdana"/>
        <family val="2"/>
        <scheme val="minor"/>
      </rPr>
      <t xml:space="preserve"> of each year at the UPV, Porto Real, Paraná and Prada (Distribuição and Embalagens) units. All of them work full time. CSN has a working hours policy for operations in Brazil, which establishes respect for the 8-hour daily working day, as established in the CLT. Employees cannot work more than 2 hours of overtime per day to ensure compliance with labor legislation.</t>
    </r>
  </si>
  <si>
    <r>
      <t>Employees by gender and region of the Steel Industry (Abroad)</t>
    </r>
    <r>
      <rPr>
        <b/>
        <vertAlign val="superscript"/>
        <sz val="10"/>
        <color theme="4"/>
        <rFont val="Verdana"/>
        <family val="2"/>
        <scheme val="minor"/>
      </rPr>
      <t>1</t>
    </r>
  </si>
  <si>
    <t>Fixed term (Apprentice Program)</t>
  </si>
  <si>
    <t>Total Steel Industry (Abroad)</t>
  </si>
  <si>
    <r>
      <t>1. Considers permanent employees on December 31</t>
    </r>
    <r>
      <rPr>
        <vertAlign val="superscript"/>
        <sz val="8"/>
        <color theme="1"/>
        <rFont val="Verdana"/>
        <family val="2"/>
        <scheme val="minor"/>
      </rPr>
      <t>st</t>
    </r>
    <r>
      <rPr>
        <sz val="8"/>
        <color theme="1"/>
        <rFont val="Verdana"/>
        <family val="2"/>
        <scheme val="minor"/>
      </rPr>
      <t xml:space="preserve"> of each year. They all work abroad and full time.
2. In 2021, there are 42 apprentices at SWT for whom it was not possible to identify gender, which is why they are only counted in the “Total” column.</t>
    </r>
  </si>
  <si>
    <r>
      <t>Total number of third parties</t>
    </r>
    <r>
      <rPr>
        <b/>
        <vertAlign val="superscript"/>
        <sz val="10"/>
        <color theme="4"/>
        <rFont val="Verdana"/>
        <family val="2"/>
        <scheme val="minor"/>
      </rPr>
      <t>1</t>
    </r>
  </si>
  <si>
    <t>Steel Industry (Abroad)</t>
  </si>
  <si>
    <t>Steel Industry (Brazil)</t>
  </si>
  <si>
    <t>1. Covers operations in Brazil and abroad. The variation in 2023 mainly refers to the accounting of CBSI, a CSN Group company, for outsourcing.</t>
  </si>
  <si>
    <r>
      <t>Hirings and dismissals of the Steel Industry (Brazil)</t>
    </r>
    <r>
      <rPr>
        <b/>
        <vertAlign val="superscript"/>
        <sz val="10"/>
        <color theme="4"/>
        <rFont val="Verdana"/>
        <family val="2"/>
        <scheme val="minor"/>
      </rPr>
      <t>1</t>
    </r>
  </si>
  <si>
    <r>
      <t>Hiring rate</t>
    </r>
    <r>
      <rPr>
        <b/>
        <vertAlign val="superscript"/>
        <sz val="10"/>
        <color theme="4"/>
        <rFont val="Verdana"/>
        <family val="2"/>
        <scheme val="minor"/>
      </rPr>
      <t>3</t>
    </r>
  </si>
  <si>
    <r>
      <t>Turnover rate</t>
    </r>
    <r>
      <rPr>
        <b/>
        <vertAlign val="superscript"/>
        <sz val="10"/>
        <color theme="4"/>
        <rFont val="Verdana"/>
        <family val="2"/>
        <scheme val="minor"/>
      </rPr>
      <t>4</t>
    </r>
  </si>
  <si>
    <r>
      <t xml:space="preserve">1. Considers permanent employees in the CLT, Apprentice Program and Capacitar Program categories. Reduction of 25.6% in the turnover rate in 2023 (compared to 2022) reflects the decrease in the number of dismissals.
2. 2022 data restated. </t>
    </r>
    <r>
      <rPr>
        <b/>
        <sz val="8"/>
        <color theme="2"/>
        <rFont val="Verdana"/>
        <family val="2"/>
        <scheme val="minor"/>
      </rPr>
      <t>GRI 2-4</t>
    </r>
    <r>
      <rPr>
        <sz val="8"/>
        <color theme="1"/>
        <rFont val="Verdana"/>
        <family val="2"/>
        <scheme val="minor"/>
      </rPr>
      <t xml:space="preserve">
3. The hiring rate is calculated as the number of people hired in the month over the effective headcount for the month. For annual data, monthly rates were added.
4. The turnover rate is calculated as the number of people leaving in the month over the effective headcount for the month. For annual data, monthly rates were added.</t>
    </r>
  </si>
  <si>
    <r>
      <t xml:space="preserve">1. Considers permanent employees in the CLT, Apprentice Program and Capacitar Program categories. Reduction of 24.4% in the number of dismissals in 2023 (compared to 2022) was concentrated among men and in the Southeast region, mainly due to actions aimed at employee development, increasing the retention of professionals.
2. 2022 data restated. </t>
    </r>
    <r>
      <rPr>
        <b/>
        <sz val="8"/>
        <color theme="2"/>
        <rFont val="Verdana"/>
        <family val="2"/>
        <scheme val="minor"/>
      </rPr>
      <t>GRI 2-4</t>
    </r>
  </si>
  <si>
    <r>
      <t>Hirings and dismissals of the Steel Industry (Abroad)</t>
    </r>
    <r>
      <rPr>
        <b/>
        <vertAlign val="superscript"/>
        <sz val="10"/>
        <color theme="4"/>
        <rFont val="Verdana"/>
        <family val="2"/>
        <scheme val="minor"/>
      </rPr>
      <t>1</t>
    </r>
  </si>
  <si>
    <r>
      <t>Average hours of training per employee of the Steel Industry (Brazil)</t>
    </r>
    <r>
      <rPr>
        <b/>
        <vertAlign val="superscript"/>
        <sz val="10"/>
        <color theme="4"/>
        <rFont val="Verdana"/>
        <family val="2"/>
        <scheme val="minor"/>
      </rPr>
      <t>1</t>
    </r>
  </si>
  <si>
    <r>
      <t xml:space="preserve">1. Considers permanent employees in the CLT, Apprentice Program, Capacitar Program, Internship Program and Trainee Program categories. The average is calculated as the total number of training hours provided in the year divided by the headcount on 12/31. The 58.9% increase in the total average number of training hours per employee reflects the strengthening of qualification initiatives in 2023, with emphasis on leadership levels and technical careers.
2. 2022 data restated. </t>
    </r>
    <r>
      <rPr>
        <b/>
        <sz val="8"/>
        <color theme="2"/>
        <rFont val="Verdana"/>
        <family val="2"/>
        <scheme val="minor"/>
      </rPr>
      <t>GRI 2-4</t>
    </r>
  </si>
  <si>
    <t>1. Considers permanent employees.
2. The hiring rate is calculated as the number of people hired in the year over the headcount at the end of the year.
3. The turnover rate is calculated as the number of people leaving during the year over the headcount at the end of the year.</t>
  </si>
  <si>
    <t>1. Considers permanent employees.</t>
  </si>
  <si>
    <r>
      <t>Average hours of training per employee of the Steel Industry (Abroad)</t>
    </r>
    <r>
      <rPr>
        <b/>
        <vertAlign val="superscript"/>
        <sz val="10"/>
        <color theme="4"/>
        <rFont val="Verdana"/>
        <family val="2"/>
        <scheme val="minor"/>
      </rPr>
      <t>1</t>
    </r>
  </si>
  <si>
    <t>1. Considers permanent employees. The average is calculated as the total number of training hours provided in the year divided by the headcount on 12/31. SWT does not have control by functional level.</t>
  </si>
  <si>
    <r>
      <t>Percentage of employees submitted to performance assessment of the Steel Industry (Brazil)</t>
    </r>
    <r>
      <rPr>
        <b/>
        <vertAlign val="superscript"/>
        <sz val="10"/>
        <color theme="4"/>
        <rFont val="Verdana"/>
        <family val="2"/>
        <scheme val="minor"/>
      </rPr>
      <t>1</t>
    </r>
  </si>
  <si>
    <r>
      <t xml:space="preserve">1. Considers permanent employees in the CLT and Capacitar Program categories. It does not cover SWT and Lusosider, as the companies do not have systematic corporate processes for evaluating employee performance. The consolidation assumption was changed in 2023, so the 2022 data was restated. The percentage is calculated as: total number of employees on 12/31 who underwent a performance evaluation in the year divided by the total number of employees on 12/31 eligible to undergo a performance evaluation in the year. </t>
    </r>
    <r>
      <rPr>
        <b/>
        <sz val="8"/>
        <color theme="2"/>
        <rFont val="Verdana"/>
        <family val="2"/>
        <scheme val="minor"/>
      </rPr>
      <t>GRI 2-4</t>
    </r>
  </si>
  <si>
    <r>
      <t>Gender diversity by functional level of the Steel Industry (Brazil)</t>
    </r>
    <r>
      <rPr>
        <b/>
        <vertAlign val="superscript"/>
        <sz val="10"/>
        <color theme="4"/>
        <rFont val="Verdana"/>
        <family val="2"/>
        <scheme val="minor"/>
      </rPr>
      <t>1</t>
    </r>
  </si>
  <si>
    <r>
      <t>1. Considers permanent employees hired in the CLT, Apprentice Program, Capacitar Program and Trainee Program categories on the base date of December 31</t>
    </r>
    <r>
      <rPr>
        <vertAlign val="superscript"/>
        <sz val="8"/>
        <color theme="1"/>
        <rFont val="Verdana"/>
        <family val="2"/>
        <scheme val="minor"/>
      </rPr>
      <t>st</t>
    </r>
    <r>
      <rPr>
        <sz val="8"/>
        <color theme="1"/>
        <rFont val="Verdana"/>
        <family val="2"/>
        <scheme val="minor"/>
      </rPr>
      <t xml:space="preserve"> of each year. Total increase of 13.0% in the representation of women driven by actions in favor of diversity, mainly at the Operational level (14.5% growth in the year). Also noteworthy is the greater presence of women at the Leadership level and in the Apprentice and Trainee Programs.</t>
    </r>
  </si>
  <si>
    <r>
      <t>Age group diversity by functional level of the CSN Group</t>
    </r>
    <r>
      <rPr>
        <b/>
        <vertAlign val="superscript"/>
        <sz val="10"/>
        <color theme="2"/>
        <rFont val="Verdana"/>
        <family val="2"/>
        <scheme val="minor"/>
      </rPr>
      <t>1</t>
    </r>
  </si>
  <si>
    <r>
      <t>Age group diversity by functional level of the Steel Industry (Brazil)</t>
    </r>
    <r>
      <rPr>
        <b/>
        <vertAlign val="superscript"/>
        <sz val="10"/>
        <color theme="4"/>
        <rFont val="Verdana"/>
        <family val="2"/>
        <scheme val="minor"/>
      </rPr>
      <t>1</t>
    </r>
  </si>
  <si>
    <r>
      <t>1. Considers permanent employees hired in the CLT, Apprentice Program, Capacitar Program and Trainee Program categories on the base date of December 31</t>
    </r>
    <r>
      <rPr>
        <vertAlign val="superscript"/>
        <sz val="8"/>
        <color theme="1"/>
        <rFont val="Verdana"/>
        <family val="2"/>
        <scheme val="minor"/>
      </rPr>
      <t>st</t>
    </r>
    <r>
      <rPr>
        <sz val="8"/>
        <color theme="1"/>
        <rFont val="Verdana"/>
        <family val="2"/>
        <scheme val="minor"/>
      </rPr>
      <t xml:space="preserve"> of each year.</t>
    </r>
  </si>
  <si>
    <r>
      <t>Gender diversity by functional level of the Steel Industry (Abroad)</t>
    </r>
    <r>
      <rPr>
        <b/>
        <vertAlign val="superscript"/>
        <sz val="10"/>
        <color theme="4"/>
        <rFont val="Verdana"/>
        <family val="2"/>
        <scheme val="minor"/>
      </rPr>
      <t>1</t>
    </r>
  </si>
  <si>
    <r>
      <t>1. Considers permanent employees on the base date of December 31</t>
    </r>
    <r>
      <rPr>
        <vertAlign val="superscript"/>
        <sz val="8"/>
        <color theme="1"/>
        <rFont val="Verdana"/>
        <family val="2"/>
        <scheme val="minor"/>
      </rPr>
      <t>st</t>
    </r>
    <r>
      <rPr>
        <sz val="8"/>
        <color theme="1"/>
        <rFont val="Verdana"/>
        <family val="2"/>
        <scheme val="minor"/>
      </rPr>
      <t xml:space="preserve"> of each year.</t>
    </r>
  </si>
  <si>
    <r>
      <t>Age group diversity by functional level of the Steel Industry (Abroad)</t>
    </r>
    <r>
      <rPr>
        <b/>
        <vertAlign val="superscript"/>
        <sz val="10"/>
        <color theme="4"/>
        <rFont val="Verdana"/>
        <family val="2"/>
        <scheme val="minor"/>
      </rPr>
      <t>1</t>
    </r>
  </si>
  <si>
    <r>
      <t>Ratio of average salary of women in relation to men by functional level of the Steel Industry (Brazil)</t>
    </r>
    <r>
      <rPr>
        <b/>
        <vertAlign val="superscript"/>
        <sz val="10"/>
        <color theme="4"/>
        <rFont val="Verdana"/>
        <family val="2"/>
        <scheme val="minor"/>
      </rPr>
      <t>1</t>
    </r>
  </si>
  <si>
    <r>
      <t>Apprentice Program</t>
    </r>
    <r>
      <rPr>
        <vertAlign val="superscript"/>
        <sz val="10"/>
        <color theme="1"/>
        <rFont val="Verdana"/>
        <family val="2"/>
        <scheme val="minor"/>
      </rPr>
      <t>3</t>
    </r>
  </si>
  <si>
    <t>1. Considers permanent employees in the CLT, Apprentice Program, Training Program and Trainee Program categories. The calculation of this indicator does not consider factors such as length of service, area of specialty and collective agreements applicable to specific categories, which is why salary differences can be seen. The remuneration for each role in the company is defined based on market research, following the Hay Group methodology, and does not consider gender as a criterion for defining remuneration.
2. Significant improvement in the indicator in 2023 is a reflection of new male hires at the Executive level of CSN Siderurgia, who have a lower base salary than the previously existing board of directors, and of movements at the Leadership level of Cia Metalurgia Prada, which ranges from supervisors to top management.
3. Variations in 2023 explained by the different working hours of apprentices, of 4 or 6 hours per day, and the increase in the number of men and women, respectively for CSN Siderurgia and Cia Metalurgia Prada, in contracts with a 6-hour daily regime.</t>
  </si>
  <si>
    <r>
      <t>Ratio of average salary of women in relation to men by functional level of the Steel Industry (Abroad)</t>
    </r>
    <r>
      <rPr>
        <b/>
        <vertAlign val="superscript"/>
        <sz val="10"/>
        <color theme="4"/>
        <rFont val="Verdana"/>
        <family val="2"/>
        <scheme val="minor"/>
      </rPr>
      <t>1</t>
    </r>
  </si>
  <si>
    <t>1. Considers permanent employees.
2. Data grouped into the Executive and Leadership categories given the reduced number of employees.
3. Data collected on remuneration per hour of work.</t>
  </si>
  <si>
    <r>
      <t>Health and safety indicators of the Steel Industry (Brazil)</t>
    </r>
    <r>
      <rPr>
        <b/>
        <vertAlign val="superscript"/>
        <sz val="10"/>
        <color theme="4"/>
        <rFont val="Verdana"/>
        <family val="2"/>
        <scheme val="minor"/>
      </rPr>
      <t>1</t>
    </r>
  </si>
  <si>
    <r>
      <t>Health and safety indicators of the Steel Industry (Abroad)</t>
    </r>
    <r>
      <rPr>
        <b/>
        <vertAlign val="superscript"/>
        <sz val="10"/>
        <color theme="4"/>
        <rFont val="Verdana"/>
        <family val="2"/>
        <scheme val="minor"/>
      </rPr>
      <t>1</t>
    </r>
  </si>
  <si>
    <t>1. Considers permanent employees and third parties. The 11.9% increase in the number of recordable accidents, concentrated among the third-party public, was reflected in the 6.9% increase in the frequency rate of recordable accidents.
2. Rates calculated with the factor of 200 thousand man-hours worked.</t>
  </si>
  <si>
    <t>Health and safety indicators according to OSHA of the Steel Industry (Brazil)</t>
  </si>
  <si>
    <t>Number of man-hours worked</t>
  </si>
  <si>
    <t>Number of workers at the end of the period</t>
  </si>
  <si>
    <t>Number os near misses registered</t>
  </si>
  <si>
    <t>Number of recordable incidents</t>
  </si>
  <si>
    <r>
      <t>Frequency rate of near misses</t>
    </r>
    <r>
      <rPr>
        <vertAlign val="superscript"/>
        <sz val="10"/>
        <color theme="1"/>
        <rFont val="Verdana"/>
        <family val="2"/>
        <scheme val="minor"/>
      </rPr>
      <t>1</t>
    </r>
  </si>
  <si>
    <r>
      <t>Frequency rate of recordable incidents</t>
    </r>
    <r>
      <rPr>
        <vertAlign val="superscript"/>
        <sz val="10"/>
        <color theme="1"/>
        <rFont val="Verdana"/>
        <family val="2"/>
        <scheme val="minor"/>
      </rPr>
      <t>1</t>
    </r>
  </si>
  <si>
    <r>
      <t>Frequency rate of fatal accidents</t>
    </r>
    <r>
      <rPr>
        <vertAlign val="superscript"/>
        <sz val="10"/>
        <color theme="1"/>
        <rFont val="Verdana"/>
        <family val="2"/>
        <scheme val="minor"/>
      </rPr>
      <t>1</t>
    </r>
  </si>
  <si>
    <t>1. Rates calculated with the factor of 200 thousand man-hours worked.</t>
  </si>
  <si>
    <t>Health and safety indicators according to OSHA of the Steel Industry (Abroad)</t>
  </si>
  <si>
    <t>Supplier indicators of the Steel Industry (Brazil)</t>
  </si>
  <si>
    <r>
      <t>Expenditures (R$ million)</t>
    </r>
    <r>
      <rPr>
        <vertAlign val="superscript"/>
        <sz val="10"/>
        <color theme="1"/>
        <rFont val="Verdana"/>
        <family val="2"/>
        <scheme val="minor"/>
      </rPr>
      <t>1</t>
    </r>
  </si>
  <si>
    <t>1. Reduction of 20.6% in 2023 mainly due to the reduction in market prices for reducers, the highest-spending category in the segment (R$6.6 million in 2022 compared to R$3.7 million in 2023).</t>
  </si>
  <si>
    <t>Supplier indicators of the Steel Industry (Abroad)</t>
  </si>
  <si>
    <r>
      <t>Expenditures (</t>
    </r>
    <r>
      <rPr>
        <sz val="10"/>
        <color theme="1"/>
        <rFont val="Calibri"/>
        <family val="2"/>
      </rPr>
      <t>€</t>
    </r>
    <r>
      <rPr>
        <sz val="10"/>
        <color theme="1"/>
        <rFont val="Verdana"/>
        <family val="2"/>
        <scheme val="minor"/>
      </rPr>
      <t xml:space="preserve"> million)</t>
    </r>
  </si>
  <si>
    <r>
      <t>Percentage of expenditures with local suppliers</t>
    </r>
    <r>
      <rPr>
        <b/>
        <vertAlign val="superscript"/>
        <sz val="10"/>
        <color theme="4"/>
        <rFont val="Verdana"/>
        <family val="2"/>
        <scheme val="minor"/>
      </rPr>
      <t>1</t>
    </r>
    <r>
      <rPr>
        <b/>
        <sz val="10"/>
        <color theme="4"/>
        <rFont val="Verdana"/>
        <family val="2"/>
        <scheme val="minor"/>
      </rPr>
      <t xml:space="preserve"> of the Steel Industry</t>
    </r>
  </si>
  <si>
    <t>1. Local suppliers are considered to be those located within the Brazilian states in which CSN operates. Does not cover SWT, Lusosider and the Energy segment. For data from SWT and Lusosider, see the Steel tab. Data from the Energy segment will be integrated for consolidated reporting in 2024.</t>
  </si>
  <si>
    <t xml:space="preserve">1. Local suppliers are considered to be those located within the states in which CSN operates. </t>
  </si>
  <si>
    <r>
      <t>Assessment of environmental aspects when contracting suppliers of the Steel Industry</t>
    </r>
    <r>
      <rPr>
        <b/>
        <vertAlign val="superscript"/>
        <sz val="10"/>
        <color theme="4"/>
        <rFont val="Verdana"/>
        <family val="2"/>
        <scheme val="minor"/>
      </rPr>
      <t>1</t>
    </r>
  </si>
  <si>
    <t>1. The registration of new suppliers considers their scope of activity to define the criteria by which they will be analyzed. Suppliers selected based on environmental criteria are all those that present a high environmental risk as assessed by the corporate risk matrix and refer to partners whose activities are directly related to issues of this nature.</t>
  </si>
  <si>
    <r>
      <t>Assessment of social aspects when contracting suppliers of the Steel Industry</t>
    </r>
    <r>
      <rPr>
        <b/>
        <vertAlign val="superscript"/>
        <sz val="10"/>
        <color theme="4"/>
        <rFont val="Verdana"/>
        <family val="2"/>
        <scheme val="minor"/>
      </rPr>
      <t>1</t>
    </r>
  </si>
  <si>
    <t>The Steel Industry purchases iron ore directly from CSN Mineração, leveraging the integration and synergy between CSN's businesses through a vertical operation. This approach also avoids any risk of relevant impacts in the supply of this input for the steelmaking process, since the Company ensures levels of excellence in the operation of CSN Mineração.
Metallurgical coal is purchased from more than 25 international suppliers, all large companies (adjusted EBITDA exceeding US$ 1 billion) with operations in Australia, the United States and Colombia. The main risks in this supply chain are associated with the environmental impacts of coal extraction, labor conditions in mines and logistical restrictions that may be imposed by extreme natural events or stress conditions in global supply chains.
To mitigate the exposure in the metallurgical coal supply chain, the Company has structured supplier evaluation processes and the formalization of contracts that include, among others, human rights, environmental, compliance and force majeure clauses. Working only with large companies that are duly evaluated in the hiring process is the first mitigation barrier, ensuring the selection of solid partners and good management practices. The contractual clauses formalize the commitment to labor and environmental compliance and the fight against corruption, in addition to providing for the force majeure mechanism to resolve supply interruption events in a transparent manner and with minimal impact on the business.</t>
  </si>
  <si>
    <r>
      <t>Gross GHG emissions of the Steel Industry (tCO</t>
    </r>
    <r>
      <rPr>
        <b/>
        <vertAlign val="subscript"/>
        <sz val="10"/>
        <color theme="4"/>
        <rFont val="Verdana"/>
        <family val="2"/>
        <scheme val="minor"/>
      </rPr>
      <t>2</t>
    </r>
    <r>
      <rPr>
        <b/>
        <sz val="10"/>
        <color theme="4"/>
        <rFont val="Verdana"/>
        <family val="2"/>
        <scheme val="minor"/>
      </rPr>
      <t>e)</t>
    </r>
  </si>
  <si>
    <r>
      <t>Biogenic GHG emissions of the Steel Industry (Brazil and Abroad) (tCO</t>
    </r>
    <r>
      <rPr>
        <b/>
        <vertAlign val="subscript"/>
        <sz val="10"/>
        <color theme="4"/>
        <rFont val="Verdana"/>
        <family val="2"/>
        <scheme val="minor"/>
      </rPr>
      <t>2</t>
    </r>
    <r>
      <rPr>
        <b/>
        <sz val="10"/>
        <color theme="4"/>
        <rFont val="Verdana"/>
        <family val="2"/>
        <scheme val="minor"/>
      </rPr>
      <t>e)</t>
    </r>
  </si>
  <si>
    <t>2018 (target base year)</t>
  </si>
  <si>
    <r>
      <t>Emissions intensity in tCO</t>
    </r>
    <r>
      <rPr>
        <b/>
        <vertAlign val="subscript"/>
        <sz val="10"/>
        <color theme="1"/>
        <rFont val="Verdana"/>
        <family val="2"/>
        <scheme val="minor"/>
      </rPr>
      <t>2</t>
    </r>
    <r>
      <rPr>
        <b/>
        <sz val="10"/>
        <color theme="1"/>
        <rFont val="Verdana"/>
        <family val="2"/>
        <scheme val="minor"/>
      </rPr>
      <t>e/ton of steel (WSA methodology) - UPV</t>
    </r>
  </si>
  <si>
    <r>
      <t>Emissions intensity in tCO</t>
    </r>
    <r>
      <rPr>
        <b/>
        <vertAlign val="subscript"/>
        <sz val="10"/>
        <color theme="1"/>
        <rFont val="Verdana"/>
        <family val="2"/>
        <scheme val="minor"/>
      </rPr>
      <t>2</t>
    </r>
    <r>
      <rPr>
        <b/>
        <sz val="10"/>
        <color theme="1"/>
        <rFont val="Verdana"/>
        <family val="2"/>
        <scheme val="minor"/>
      </rPr>
      <t>e/ton of steel (WSA methodology) - SWT</t>
    </r>
  </si>
  <si>
    <r>
      <t>Emissions intensity in tCO</t>
    </r>
    <r>
      <rPr>
        <b/>
        <vertAlign val="subscript"/>
        <sz val="10"/>
        <color theme="1"/>
        <rFont val="Verdana"/>
        <family val="2"/>
        <scheme val="minor"/>
      </rPr>
      <t>2</t>
    </r>
    <r>
      <rPr>
        <b/>
        <sz val="10"/>
        <color theme="1"/>
        <rFont val="Verdana"/>
        <family val="2"/>
        <scheme val="minor"/>
      </rPr>
      <t>e/ton of steel (WSA methodology) - CSN Steel</t>
    </r>
  </si>
  <si>
    <t>Steel production UPV (ton)</t>
  </si>
  <si>
    <t>Steel production SWT (ton)</t>
  </si>
  <si>
    <t>Total steel production (UPV + SWT)</t>
  </si>
  <si>
    <r>
      <t>Absolute emissions (scopes 1, 2 and 3) - UPV (tCO</t>
    </r>
    <r>
      <rPr>
        <vertAlign val="subscript"/>
        <sz val="10"/>
        <color theme="1"/>
        <rFont val="Verdana"/>
        <family val="2"/>
        <scheme val="minor"/>
      </rPr>
      <t>2</t>
    </r>
    <r>
      <rPr>
        <sz val="10"/>
        <color theme="1"/>
        <rFont val="Verdana"/>
        <family val="2"/>
        <scheme val="minor"/>
      </rPr>
      <t>e)</t>
    </r>
  </si>
  <si>
    <r>
      <t>Absolute emissions (scopes 1, 2 and 3) - SWT (tCO</t>
    </r>
    <r>
      <rPr>
        <vertAlign val="subscript"/>
        <sz val="10"/>
        <color theme="1"/>
        <rFont val="Verdana"/>
        <family val="2"/>
        <scheme val="minor"/>
      </rPr>
      <t>2</t>
    </r>
    <r>
      <rPr>
        <sz val="10"/>
        <color theme="1"/>
        <rFont val="Verdana"/>
        <family val="2"/>
        <scheme val="minor"/>
      </rPr>
      <t>e)</t>
    </r>
  </si>
  <si>
    <r>
      <t>Absolute emissions (scopes 1, 2 and 3) - Steel Production Process (tCO</t>
    </r>
    <r>
      <rPr>
        <vertAlign val="subscript"/>
        <sz val="10"/>
        <color theme="1"/>
        <rFont val="Verdana"/>
        <family val="2"/>
        <scheme val="minor"/>
      </rPr>
      <t>2</t>
    </r>
    <r>
      <rPr>
        <sz val="10"/>
        <color theme="1"/>
        <rFont val="Verdana"/>
        <family val="2"/>
        <scheme val="minor"/>
      </rPr>
      <t>e)</t>
    </r>
  </si>
  <si>
    <r>
      <t>Gross scope 1 emissions per type of gas of the Steel Industry (tCO</t>
    </r>
    <r>
      <rPr>
        <b/>
        <vertAlign val="subscript"/>
        <sz val="10"/>
        <color theme="4"/>
        <rFont val="Verdana"/>
        <family val="2"/>
        <scheme val="minor"/>
      </rPr>
      <t>2</t>
    </r>
    <r>
      <rPr>
        <b/>
        <sz val="10"/>
        <color theme="4"/>
        <rFont val="Verdana"/>
        <family val="2"/>
        <scheme val="minor"/>
      </rPr>
      <t>e)</t>
    </r>
  </si>
  <si>
    <t>Percentage of emissions subject to some type of regulation</t>
  </si>
  <si>
    <t>Energy indicators of the Steel Industry</t>
  </si>
  <si>
    <t>Total energy consumption (GJ)</t>
  </si>
  <si>
    <t>Total renewable energy consumption (GJ)</t>
  </si>
  <si>
    <t>Percentage of renewable energy</t>
  </si>
  <si>
    <t>Consumption of electricity provided by the grid (GJ)</t>
  </si>
  <si>
    <t>Percentage of electricity from the grid</t>
  </si>
  <si>
    <t>Fuel indicators of the Steel Industry</t>
  </si>
  <si>
    <t>Total energy consumption from fuels (GJ)</t>
  </si>
  <si>
    <t>Energy generated by coal consumption (GJ)</t>
  </si>
  <si>
    <t>% of energy consumption from coal</t>
  </si>
  <si>
    <t>Energy generated from natural gas consumption (GJ)</t>
  </si>
  <si>
    <t>% of energy consumption from natural gas</t>
  </si>
  <si>
    <t>Energy generated from renewable fuels (GJ)</t>
  </si>
  <si>
    <t>% of energy consumption from renewable fuels</t>
  </si>
  <si>
    <t>1. Considers the combined data from the Steel Industry Brazil and Abroad.</t>
  </si>
  <si>
    <r>
      <t>Water withdrawal by source of the Steel Industry (megaliters)</t>
    </r>
    <r>
      <rPr>
        <b/>
        <vertAlign val="superscript"/>
        <sz val="10"/>
        <color theme="4"/>
        <rFont val="Verdana"/>
        <family val="2"/>
        <scheme val="minor"/>
      </rPr>
      <t>1</t>
    </r>
  </si>
  <si>
    <t>Total withdrawn in areas with water stress</t>
  </si>
  <si>
    <r>
      <t>Water discharge by source of the Steel Industry (megaliters)</t>
    </r>
    <r>
      <rPr>
        <b/>
        <vertAlign val="superscript"/>
        <sz val="10"/>
        <color theme="4"/>
        <rFont val="Verdana"/>
        <family val="2"/>
        <scheme val="minor"/>
      </rPr>
      <t>1</t>
    </r>
  </si>
  <si>
    <r>
      <t>Steel Industry (Abroad)</t>
    </r>
    <r>
      <rPr>
        <b/>
        <vertAlign val="superscript"/>
        <sz val="10"/>
        <color theme="4"/>
        <rFont val="Verdana"/>
        <family val="2"/>
        <scheme val="minor"/>
      </rPr>
      <t>2</t>
    </r>
  </si>
  <si>
    <r>
      <t xml:space="preserve">1. All the volume discharged (100%) has a total dissolved solids concentration equal to or less than 1,000 mg/l. Historical data restated. </t>
    </r>
    <r>
      <rPr>
        <b/>
        <sz val="8"/>
        <color theme="2"/>
        <rFont val="Verdana"/>
        <family val="2"/>
        <scheme val="minor"/>
      </rPr>
      <t>GRI 2-4</t>
    </r>
    <r>
      <rPr>
        <sz val="8"/>
        <color theme="1"/>
        <rFont val="Verdana"/>
        <family val="2"/>
        <scheme val="minor"/>
      </rPr>
      <t xml:space="preserve">
2. The 25.3% increase in the total discharged in 2023 is a reflection of the decrease in consumption for the production, given the drop in production and hours worked on UPV equipment. Additionally, reclassifications of discharge sources were carried out, so from this year onwards the entire volume is counted as discharge into surface water.</t>
    </r>
  </si>
  <si>
    <t>Water consumption of the Steel Industry (megaliters)</t>
  </si>
  <si>
    <t>1. Variations reflect the combination of factors that impacted water withdrawal and discharge (see GRIs 303-3 and 303-4). Historical data restated. GRI 2-4</t>
  </si>
  <si>
    <t>Water indicators of the Steel Industry</t>
  </si>
  <si>
    <t>Total fresh water withdrawal (megaliters)</t>
  </si>
  <si>
    <t>% water recycled/recirculated</t>
  </si>
  <si>
    <t>Fresh water withdrawal in areas with water stress (megaliters)</t>
  </si>
  <si>
    <t>% withdrawal in areas with water stress</t>
  </si>
  <si>
    <t>Water consumption in areas with water stress (megaliters)</t>
  </si>
  <si>
    <t>Total water consumption (megaliters)</t>
  </si>
  <si>
    <t>% consumption in areas with water stress</t>
  </si>
  <si>
    <r>
      <t>Non-GHG atmospheric emissions of the Steel Industry (tons)</t>
    </r>
    <r>
      <rPr>
        <b/>
        <vertAlign val="superscript"/>
        <sz val="10"/>
        <color theme="4"/>
        <rFont val="Verdana"/>
        <family val="2"/>
        <scheme val="minor"/>
      </rPr>
      <t>1</t>
    </r>
  </si>
  <si>
    <r>
      <t xml:space="preserve">1. Variations in 2023 are related to improvements in operations and investments in the purchase and maintenance of equipment. Historical data restated. </t>
    </r>
    <r>
      <rPr>
        <b/>
        <sz val="8"/>
        <color theme="2"/>
        <rFont val="Verdana"/>
        <family val="2"/>
        <scheme val="minor"/>
      </rPr>
      <t>GRI 2-4</t>
    </r>
  </si>
  <si>
    <r>
      <t>Waste generated by type of the Steel Industry (tons)</t>
    </r>
    <r>
      <rPr>
        <b/>
        <vertAlign val="superscript"/>
        <sz val="10"/>
        <color theme="4"/>
        <rFont val="Verdana"/>
        <family val="2"/>
        <scheme val="minor"/>
      </rPr>
      <t>1</t>
    </r>
  </si>
  <si>
    <t>Hazardouns</t>
  </si>
  <si>
    <t>Total of hazardous waste generated</t>
  </si>
  <si>
    <r>
      <t>Other</t>
    </r>
    <r>
      <rPr>
        <vertAlign val="superscript"/>
        <sz val="10"/>
        <color theme="1"/>
        <rFont val="Verdana"/>
        <family val="2"/>
        <scheme val="minor"/>
      </rPr>
      <t>3</t>
    </r>
  </si>
  <si>
    <t>Total of non-hazardous waste generated</t>
  </si>
  <si>
    <r>
      <t xml:space="preserve">1. All waste generated is stored until it reaches an ideal volume for disposal or treatment. Therefore, the generation and disposal volumes differ. The variations in 2023 are mainly explained by the lower production volume at UPV. Historical data restated. </t>
    </r>
    <r>
      <rPr>
        <b/>
        <sz val="8"/>
        <color theme="2"/>
        <rFont val="Verdana"/>
        <family val="2"/>
        <scheme val="minor"/>
      </rPr>
      <t>GRI 2-4</t>
    </r>
    <r>
      <rPr>
        <sz val="8"/>
        <color theme="1"/>
        <rFont val="Verdana"/>
        <family val="2"/>
        <scheme val="minor"/>
      </rPr>
      <t xml:space="preserve">
2. Common waste, wood, miscellaneous, batteries, light bulbs, among others.
3. 100% of the blast furnace slag generated at UPV is used as raw material at CSN Cimentos.</t>
    </r>
  </si>
  <si>
    <r>
      <t>Waste diverted from final disposal of the CSN Group (tons)</t>
    </r>
    <r>
      <rPr>
        <b/>
        <vertAlign val="superscript"/>
        <sz val="10"/>
        <color theme="2"/>
        <rFont val="Verdana"/>
        <family val="2"/>
        <scheme val="minor"/>
      </rPr>
      <t>1</t>
    </r>
  </si>
  <si>
    <r>
      <t>Waste directed to final disposal of the CSN Group (tons)</t>
    </r>
    <r>
      <rPr>
        <b/>
        <vertAlign val="superscript"/>
        <sz val="10"/>
        <color theme="2"/>
        <rFont val="Verdana"/>
        <family val="2"/>
        <scheme val="minor"/>
      </rPr>
      <t>1</t>
    </r>
  </si>
  <si>
    <t>Hazardous waste diverted from final disposal</t>
  </si>
  <si>
    <t>Non-hazardous waste diverted from final disposal</t>
  </si>
  <si>
    <t>Hazardous waste directed to final disposal</t>
  </si>
  <si>
    <t>Non-hazardous waste directed to final disposal</t>
  </si>
  <si>
    <r>
      <t>Waste indicators of the Steel Industry</t>
    </r>
    <r>
      <rPr>
        <b/>
        <vertAlign val="superscript"/>
        <sz val="10"/>
        <color theme="4"/>
        <rFont val="Verdana"/>
        <family val="2"/>
        <scheme val="minor"/>
      </rPr>
      <t>1</t>
    </r>
  </si>
  <si>
    <t>Total volume of waste generated (tons)</t>
  </si>
  <si>
    <t>Hazardous waste generated (tons)</t>
  </si>
  <si>
    <t>Percentage of hazardous waste</t>
  </si>
  <si>
    <t>Waste volume directed to recycling (tons)</t>
  </si>
  <si>
    <t>Percentage of waste directed to recycling</t>
  </si>
  <si>
    <r>
      <t xml:space="preserve">1. Variations in 2023 are explained according to GRI tables 306-3 and 306-4. Historical data restated. </t>
    </r>
    <r>
      <rPr>
        <b/>
        <sz val="8"/>
        <color theme="2"/>
        <rFont val="Verdana"/>
        <family val="2"/>
        <scheme val="minor"/>
      </rPr>
      <t>GRI 2-4</t>
    </r>
  </si>
  <si>
    <t>The Presidente Vargas Steelworks (UPV, acronym in Portuguese) occupies an area of 405.7 hectares and is located close to two conservation units: the Area of Relevant Ecological Interest (ARIE, acronym in Portuguese) Cicuta Forest and the Médio Paraíba State Wildlife Refuge.
The reporting of this GRI content uses the National System of Conservation Units (SNUC, acronym in Portuguese) as its main source of information, in addition to state and municipal databases, when available. Units that do not generate significant environmental impact, such as distribution centers, are not considered.</t>
  </si>
  <si>
    <r>
      <t>Habitats protected or under restauration by type</t>
    </r>
    <r>
      <rPr>
        <b/>
        <vertAlign val="superscript"/>
        <sz val="10"/>
        <color theme="2"/>
        <rFont val="Verdana"/>
        <family val="2"/>
        <scheme val="minor"/>
      </rPr>
      <t>1</t>
    </r>
    <r>
      <rPr>
        <b/>
        <sz val="10"/>
        <color theme="2"/>
        <rFont val="Verdana"/>
        <family val="2"/>
        <scheme val="minor"/>
      </rPr>
      <t xml:space="preserve"> of the CSN Group</t>
    </r>
  </si>
  <si>
    <r>
      <t>Habitats protected or under restauration by type</t>
    </r>
    <r>
      <rPr>
        <b/>
        <vertAlign val="superscript"/>
        <sz val="10"/>
        <color theme="4"/>
        <rFont val="Verdana"/>
        <family val="2"/>
        <scheme val="minor"/>
      </rPr>
      <t>1</t>
    </r>
    <r>
      <rPr>
        <b/>
        <sz val="10"/>
        <color theme="4"/>
        <rFont val="Verdana"/>
        <family val="2"/>
        <scheme val="minor"/>
      </rPr>
      <t xml:space="preserve"> of the Steel Industry</t>
    </r>
  </si>
  <si>
    <t>Paraná and Rio de Janeiro</t>
  </si>
  <si>
    <t>Production indicators of the Steel Industry</t>
  </si>
  <si>
    <t>Total steel production (tons)</t>
  </si>
  <si>
    <t>Steel production in blast furnace (tons)</t>
  </si>
  <si>
    <t>Percentage of steel production in blast furnace</t>
  </si>
  <si>
    <t>Steel production in electric arc furnace (tons)</t>
  </si>
  <si>
    <t>Percentage of steel production in electric arc furnace</t>
  </si>
  <si>
    <t>Total production of iron ore (tons)</t>
  </si>
  <si>
    <t>Total production of coking coal (tons)</t>
  </si>
  <si>
    <t>In 2023, CSN Mineração received four infraction notices with significant fines, two of which were related to the emission of dust and particulate matter, one related to the pollution of water resources and one associated with an incident with an ore cargo vessel in Sepetiba Bay. Altogether, these records represented fines worth R$ 14.1 million. In addition, an infraction notice was received with a warning from the Municipal Department of the Environment (SEMMA, acronym in Portugues) of the municipality of Congonhas for alleged damage to the water supply pipeline that compromised the quality of the water supply to the population and an infraction notice with a fine of R$ 304 thousand for alleged transport of mining waste that compromised permanent preservation areas and water courses. In the Other mining segment, Minérios Nacional received an infraction notice this year with a fine of R$ 2.3 million for the alleged release of effluent that did not comply with the grant parameters. In all cases, the Company presented administrative defenses that are awaiting judgment.</t>
  </si>
  <si>
    <r>
      <t>Other mining</t>
    </r>
    <r>
      <rPr>
        <b/>
        <vertAlign val="superscript"/>
        <sz val="10"/>
        <color theme="7"/>
        <rFont val="Verdana"/>
        <family val="2"/>
        <scheme val="minor"/>
      </rPr>
      <t>2</t>
    </r>
  </si>
  <si>
    <t>Cases of non compliance of the Steel Industry (Brazil)</t>
  </si>
  <si>
    <t>Cases of non compliance of the Mining Segment</t>
  </si>
  <si>
    <t>1. Cases with fines or obligations to do or not to do that exceed R$ 1 million are considered significant. The values presented and considered as significant for the company are still in the process of defense analysis or in judicial discussion.
2. Other mining refers to ERSA Mineração (RO) and Minérios Nacional (MG).</t>
  </si>
  <si>
    <t>CSN Mineração participated in the following associations and professional entities in 2023: Federation of Industries of the State of MG (FIEMG); Brazilian Association of Port Terminals (ABTP); and SINDIEXTRA - Minas Gerais Extractive Industries Union. The company participated in working groups in the three entities and was part of the ABTP management body. ERSA and Minérios Nacional (Other mining segment) did not join associations or professional entities in 2023.</t>
  </si>
  <si>
    <r>
      <t>The Compliance Program is aligned with the main market references and frameworks, including the Extractive Industry Transparency Initiative (EITI) Standards, the Organization for Economic Co-operation and Development (OECD) Guidelines, the Rules of Conduct and Recommendations to Combat Extortion and Bribery of the International Chamber of Commerce (ICC), the Business Principles for Combating Bribery of Transparency International (TI), the Principles of the UN Global Compact (10</t>
    </r>
    <r>
      <rPr>
        <vertAlign val="superscript"/>
        <sz val="10"/>
        <rFont val="Verdana"/>
        <family val="2"/>
        <scheme val="minor"/>
      </rPr>
      <t>th</t>
    </r>
    <r>
      <rPr>
        <sz val="10"/>
        <rFont val="Verdana"/>
        <family val="2"/>
        <scheme val="minor"/>
      </rPr>
      <t xml:space="preserve"> Principle) and the Partnering Against Corruption Initiative (PACI) of the World Economic Forum. For more information about the practices covered by the Program, see the PDF version of the Integrated Report (</t>
    </r>
    <r>
      <rPr>
        <b/>
        <u/>
        <sz val="10"/>
        <color theme="2"/>
        <rFont val="Verdana"/>
        <family val="2"/>
        <scheme val="minor"/>
      </rPr>
      <t>click here</t>
    </r>
    <r>
      <rPr>
        <sz val="10"/>
        <rFont val="Verdana"/>
        <family val="2"/>
        <scheme val="minor"/>
      </rPr>
      <t>).</t>
    </r>
  </si>
  <si>
    <r>
      <t>Production in the Mining segment occurs only in Brazil, which occupies 94</t>
    </r>
    <r>
      <rPr>
        <vertAlign val="superscript"/>
        <sz val="10"/>
        <color theme="1"/>
        <rFont val="Verdana"/>
        <family val="2"/>
        <scheme val="minor"/>
      </rPr>
      <t>th</t>
    </r>
    <r>
      <rPr>
        <sz val="10"/>
        <color theme="1"/>
        <rFont val="Verdana"/>
        <family val="2"/>
        <scheme val="minor"/>
      </rPr>
      <t xml:space="preserve"> position (out of a total of 180) in the Transparency International Corruption Perception Index ranking.</t>
    </r>
  </si>
  <si>
    <r>
      <t>Employees by gender and region of the CSN Mineração</t>
    </r>
    <r>
      <rPr>
        <b/>
        <vertAlign val="superscript"/>
        <sz val="10"/>
        <color theme="7"/>
        <rFont val="Verdana"/>
        <family val="2"/>
        <scheme val="minor"/>
      </rPr>
      <t>1</t>
    </r>
  </si>
  <si>
    <r>
      <t>1. Considers permanent employees hired in the CLT, Apprentice Program and Capacitar Program categories on the base date of December 31</t>
    </r>
    <r>
      <rPr>
        <vertAlign val="superscript"/>
        <sz val="8"/>
        <color theme="1"/>
        <rFont val="Verdana"/>
        <family val="2"/>
        <scheme val="minor"/>
      </rPr>
      <t>st</t>
    </r>
    <r>
      <rPr>
        <sz val="8"/>
        <color theme="1"/>
        <rFont val="Verdana"/>
        <family val="2"/>
        <scheme val="minor"/>
      </rPr>
      <t xml:space="preserve"> of each year. They all work in the Southeast Region and work full time. CSN has a working hours policy for operations in Brazil, which establishes respect for the 8-hour daily working day, as established in the CLT. Employees cannot work more than 2 hours of overtime per day to ensure compliance with labor legislation.</t>
    </r>
  </si>
  <si>
    <r>
      <t>Employees by gender and region of the Other mining</t>
    </r>
    <r>
      <rPr>
        <b/>
        <vertAlign val="superscript"/>
        <sz val="10"/>
        <color theme="7"/>
        <rFont val="Verdana"/>
        <family val="2"/>
        <scheme val="minor"/>
      </rPr>
      <t>1</t>
    </r>
  </si>
  <si>
    <t>Total Other mining</t>
  </si>
  <si>
    <r>
      <t>1. Considers permanent employees hired in the CLT, Apprentice Program and Capacitar Program categories on the base date of December 31</t>
    </r>
    <r>
      <rPr>
        <vertAlign val="superscript"/>
        <sz val="8"/>
        <color theme="1"/>
        <rFont val="Verdana"/>
        <family val="2"/>
        <scheme val="minor"/>
      </rPr>
      <t>st</t>
    </r>
    <r>
      <rPr>
        <sz val="8"/>
        <color theme="1"/>
        <rFont val="Verdana"/>
        <family val="2"/>
        <scheme val="minor"/>
      </rPr>
      <t xml:space="preserve"> of each year. Refers to ERSA Mineração (RO) and Minérios Nacional (MG). Everyone works full time. CSN has a working hours policy for operations in Brazil, which establishes respect for the 8-hour daily working day, as established in the CLT. Employees cannot work more than 2 hours of overtime per day to ensure compliance with labor legislation.</t>
    </r>
  </si>
  <si>
    <r>
      <t>Total number of third parties</t>
    </r>
    <r>
      <rPr>
        <b/>
        <vertAlign val="superscript"/>
        <sz val="10"/>
        <color theme="7"/>
        <rFont val="Verdana"/>
        <family val="2"/>
        <scheme val="minor"/>
      </rPr>
      <t>1</t>
    </r>
  </si>
  <si>
    <r>
      <t>Other mining</t>
    </r>
    <r>
      <rPr>
        <vertAlign val="superscript"/>
        <sz val="10"/>
        <color theme="1"/>
        <rFont val="Verdana"/>
        <family val="2"/>
        <scheme val="minor"/>
      </rPr>
      <t>2</t>
    </r>
  </si>
  <si>
    <t>1. The variation in 2023 mainly refers to the accounting of CBSI, a CSN Group company for outsourcing.
2. Other mining refers to ERSA Mineração (RO) and Minérios Nacional (MG).</t>
  </si>
  <si>
    <r>
      <t>Hirings and dismissals of the CSN Mineração</t>
    </r>
    <r>
      <rPr>
        <b/>
        <vertAlign val="superscript"/>
        <sz val="10"/>
        <color theme="7"/>
        <rFont val="Verdana"/>
        <family val="2"/>
        <scheme val="minor"/>
      </rPr>
      <t>1</t>
    </r>
  </si>
  <si>
    <r>
      <t xml:space="preserve">1. Considers permanent employees in the CLT, Apprentice Program and Capacitar Program categories. Reduction of 12.3% in the number of dismissals (compared to 2022) was concentrated among men, mainly due to actions aimed at employee development, increasing professional retention. 2022 data restated. </t>
    </r>
    <r>
      <rPr>
        <b/>
        <sz val="8"/>
        <color theme="2"/>
        <rFont val="Verdana"/>
        <family val="2"/>
        <scheme val="minor"/>
      </rPr>
      <t>GRI 2-4</t>
    </r>
  </si>
  <si>
    <r>
      <t>Hiring rate</t>
    </r>
    <r>
      <rPr>
        <b/>
        <vertAlign val="superscript"/>
        <sz val="10"/>
        <color theme="7"/>
        <rFont val="Verdana"/>
        <family val="2"/>
        <scheme val="minor"/>
      </rPr>
      <t>3</t>
    </r>
  </si>
  <si>
    <r>
      <t>Turnover rate</t>
    </r>
    <r>
      <rPr>
        <b/>
        <vertAlign val="superscript"/>
        <sz val="10"/>
        <color theme="7"/>
        <rFont val="Verdana"/>
        <family val="2"/>
        <scheme val="minor"/>
      </rPr>
      <t>4</t>
    </r>
  </si>
  <si>
    <r>
      <t xml:space="preserve">1. Considers permanent employees in the CLT, Apprentice Program and Capacitar Program categories. Reduction of 14.6% in the turnover rate last year is due to the reduction in the number of dismissals.
2. 2022 data restated. </t>
    </r>
    <r>
      <rPr>
        <b/>
        <sz val="8"/>
        <color theme="2"/>
        <rFont val="Verdana"/>
        <family val="2"/>
        <scheme val="minor"/>
      </rPr>
      <t>GRI 2-4</t>
    </r>
    <r>
      <rPr>
        <sz val="8"/>
        <color theme="1"/>
        <rFont val="Verdana"/>
        <family val="2"/>
        <scheme val="minor"/>
      </rPr>
      <t xml:space="preserve">
3. The hiring rate is calculated as the number of people hired in the month over the effective headcount for the month. For annual data, monthly rates were added.
4. The turnover rate is calculated as the number of people leaving in the month over the effective headcount for the month. For annual data, monthly rates were added.</t>
    </r>
  </si>
  <si>
    <r>
      <t>Hirings and dismissals of the Other mining</t>
    </r>
    <r>
      <rPr>
        <b/>
        <vertAlign val="superscript"/>
        <sz val="10"/>
        <color theme="7"/>
        <rFont val="Verdana"/>
        <family val="2"/>
        <scheme val="minor"/>
      </rPr>
      <t>1</t>
    </r>
  </si>
  <si>
    <r>
      <t xml:space="preserve">1. Considers permanent employees in the CLT, Apprentice Program and Capacitar Program categories. Refers to ERSA Mineração (RO) and Minérios Naconal (MG).
2. 2022 data restated. </t>
    </r>
    <r>
      <rPr>
        <b/>
        <sz val="8"/>
        <color theme="2"/>
        <rFont val="Verdana"/>
        <family val="2"/>
        <scheme val="minor"/>
      </rPr>
      <t>GRI 2-4</t>
    </r>
  </si>
  <si>
    <r>
      <t>Hirings and turnover rates of the Other mining</t>
    </r>
    <r>
      <rPr>
        <b/>
        <vertAlign val="superscript"/>
        <sz val="10"/>
        <color theme="7"/>
        <rFont val="Verdana"/>
        <family val="2"/>
        <scheme val="minor"/>
      </rPr>
      <t>1</t>
    </r>
  </si>
  <si>
    <t>1. Considers permanent employees in the CLT, Apprentice Program and Training Program categories. Refers to ERSA Mineração (RO) and Minérios Naconal (MG).
2. The hiring rate is calculated as the number of people hired in the year over the headcount at the end of the year.
3. The turnover rate is calculated as the number of people leaving during the year over the headcount at the end of the year.</t>
  </si>
  <si>
    <r>
      <t>Average hours of training per employee of the Mining Segment</t>
    </r>
    <r>
      <rPr>
        <b/>
        <vertAlign val="superscript"/>
        <sz val="10"/>
        <color theme="7"/>
        <rFont val="Verdana"/>
        <family val="2"/>
        <scheme val="minor"/>
      </rPr>
      <t>1</t>
    </r>
  </si>
  <si>
    <r>
      <t>Executive</t>
    </r>
    <r>
      <rPr>
        <vertAlign val="superscript"/>
        <sz val="10"/>
        <color theme="1"/>
        <rFont val="Verdana"/>
        <family val="2"/>
        <scheme val="minor"/>
      </rPr>
      <t>3</t>
    </r>
  </si>
  <si>
    <r>
      <t>Technician</t>
    </r>
    <r>
      <rPr>
        <vertAlign val="superscript"/>
        <sz val="10"/>
        <color theme="1"/>
        <rFont val="Verdana"/>
        <family val="2"/>
        <scheme val="minor"/>
      </rPr>
      <t>4</t>
    </r>
  </si>
  <si>
    <r>
      <t>Internship Program</t>
    </r>
    <r>
      <rPr>
        <vertAlign val="superscript"/>
        <sz val="10"/>
        <color theme="1"/>
        <rFont val="Verdana"/>
        <family val="2"/>
        <scheme val="minor"/>
      </rPr>
      <t>3</t>
    </r>
  </si>
  <si>
    <r>
      <t>Capacitar Program</t>
    </r>
    <r>
      <rPr>
        <vertAlign val="superscript"/>
        <sz val="10"/>
        <color theme="1"/>
        <rFont val="Verdana"/>
        <family val="2"/>
        <scheme val="minor"/>
      </rPr>
      <t>3</t>
    </r>
  </si>
  <si>
    <r>
      <t xml:space="preserve">1. Considers permanent employees in the CLT, Apprentice Program, Capacitar Program, Internship Program and Trainee Program categories. The average is calculated as the total number of training hours provided in the year divided by the headcount on 12/31.
2. Other mining refers to ERSA Mineração (RO) and Minérios Nacional (MG). Increase in the total average number of training hours per employee (10.3% at CSN Mineração and 37.6% in the Other mining segment) reflects the strengthening of qualification initiatives in 2023.
3. 2022 data from CSN Mineração restated. </t>
    </r>
    <r>
      <rPr>
        <b/>
        <sz val="8"/>
        <color theme="2"/>
        <rFont val="Verdana"/>
        <family val="2"/>
        <scheme val="minor"/>
      </rPr>
      <t>GRI 2-4</t>
    </r>
    <r>
      <rPr>
        <sz val="8"/>
        <color theme="1"/>
        <rFont val="Verdana"/>
        <family val="2"/>
        <scheme val="minor"/>
      </rPr>
      <t xml:space="preserve">
4. 2022 data for Other mining restated. </t>
    </r>
    <r>
      <rPr>
        <b/>
        <sz val="8"/>
        <color theme="2"/>
        <rFont val="Verdana"/>
        <family val="2"/>
        <scheme val="minor"/>
      </rPr>
      <t>GRI 2-4</t>
    </r>
  </si>
  <si>
    <r>
      <t>Percentage of employees submitted to performance assessment of the Mining Segment</t>
    </r>
    <r>
      <rPr>
        <b/>
        <vertAlign val="superscript"/>
        <sz val="10"/>
        <color theme="7"/>
        <rFont val="Verdana"/>
        <family val="2"/>
        <scheme val="minor"/>
      </rPr>
      <t>1</t>
    </r>
  </si>
  <si>
    <r>
      <t xml:space="preserve">1. Considers permanent employees in the CLT and Capacitar Program categories. The consolidation assumption was changed in 2023, so the 2022 data was restated. The percentage is calculated as: total number of employees on 12/31 who underwent a performance evaluation in the year divided by the total number of employees on 12/31 eligible to undergo a performance evaluation in the year. </t>
    </r>
    <r>
      <rPr>
        <b/>
        <sz val="8"/>
        <color theme="2"/>
        <rFont val="Verdana"/>
        <family val="2"/>
        <scheme val="minor"/>
      </rPr>
      <t>GRI 2-4</t>
    </r>
    <r>
      <rPr>
        <sz val="8"/>
        <color theme="1"/>
        <rFont val="Verdana"/>
        <family val="2"/>
        <scheme val="minor"/>
      </rPr>
      <t xml:space="preserve">
2. Other mining refers to ERSA Mineração (RO) and Minérios Nacional (MG). The 13.9% increase in the percentage of those evaluated in 2023 (compared to 2022) reflects the effectiveness of the performance evaluation program, mainly at the technical, operational and administrative levels.</t>
    </r>
  </si>
  <si>
    <r>
      <t>Gender diversity by functional level of the CSN Mineração</t>
    </r>
    <r>
      <rPr>
        <b/>
        <vertAlign val="superscript"/>
        <sz val="10"/>
        <color theme="7"/>
        <rFont val="Verdana"/>
        <family val="2"/>
        <scheme val="minor"/>
      </rPr>
      <t>1</t>
    </r>
  </si>
  <si>
    <r>
      <t>1. Considers permanent employees hired in the CLT, Apprentice Program and Capacitar Program categories on the base date of December 31</t>
    </r>
    <r>
      <rPr>
        <vertAlign val="superscript"/>
        <sz val="8"/>
        <color theme="1"/>
        <rFont val="Verdana"/>
        <family val="2"/>
        <scheme val="minor"/>
      </rPr>
      <t>st</t>
    </r>
    <r>
      <rPr>
        <sz val="8"/>
        <color theme="1"/>
        <rFont val="Verdana"/>
        <family val="2"/>
        <scheme val="minor"/>
      </rPr>
      <t xml:space="preserve"> of each year. Total increase of 10.8% in the representation of women driven by actions in favor of diversity, mainly at the administrative and operational levels, which registered growth of 15.0% and 14.3%, respectively.</t>
    </r>
  </si>
  <si>
    <r>
      <t>Age group diversity by functional level of the CSN Mineração</t>
    </r>
    <r>
      <rPr>
        <b/>
        <vertAlign val="superscript"/>
        <sz val="10"/>
        <color theme="7"/>
        <rFont val="Verdana"/>
        <family val="2"/>
        <scheme val="minor"/>
      </rPr>
      <t>1</t>
    </r>
  </si>
  <si>
    <r>
      <t>1. Considers permanent employees hired in the CLT, Apprentice Program and Capacitar Program categories on the base date of December 31</t>
    </r>
    <r>
      <rPr>
        <vertAlign val="superscript"/>
        <sz val="8"/>
        <color theme="1"/>
        <rFont val="Verdana"/>
        <family val="2"/>
        <scheme val="minor"/>
      </rPr>
      <t>st</t>
    </r>
    <r>
      <rPr>
        <sz val="8"/>
        <color theme="1"/>
        <rFont val="Verdana"/>
        <family val="2"/>
        <scheme val="minor"/>
      </rPr>
      <t xml:space="preserve"> of each year.</t>
    </r>
  </si>
  <si>
    <r>
      <t>Gender diversity by functional level of the Other mining</t>
    </r>
    <r>
      <rPr>
        <b/>
        <vertAlign val="superscript"/>
        <sz val="10"/>
        <color theme="7"/>
        <rFont val="Verdana"/>
        <family val="2"/>
        <scheme val="minor"/>
      </rPr>
      <t>1</t>
    </r>
  </si>
  <si>
    <t>1. Considers permanent employees hired in the CLT, Apprentice Program and Capacitar Program categories on the base date of December 31st of each year. Refers to ERSA Mineração (RO) and Minérios Nacional (MG). Total increase of 8.2% in the representation of women driven by actions in favor of diversity, mainly at the operational and engineering levels, which registered growth of 23.4% and 19.0%, respectively. Also noteworthy is the greater presence of women in the Capacitar Program.</t>
  </si>
  <si>
    <r>
      <t>Age group diversity by functional level of the Other mining</t>
    </r>
    <r>
      <rPr>
        <b/>
        <vertAlign val="superscript"/>
        <sz val="10"/>
        <color theme="7"/>
        <rFont val="Verdana"/>
        <family val="2"/>
        <scheme val="minor"/>
      </rPr>
      <t>1</t>
    </r>
  </si>
  <si>
    <r>
      <t>1. Considers permanent employees hired in the CLT, Apprentice Program and Training Program categories on the base date of December 31</t>
    </r>
    <r>
      <rPr>
        <vertAlign val="superscript"/>
        <sz val="8"/>
        <color theme="1"/>
        <rFont val="Verdana"/>
        <family val="2"/>
        <scheme val="minor"/>
      </rPr>
      <t>st</t>
    </r>
    <r>
      <rPr>
        <sz val="8"/>
        <color theme="1"/>
        <rFont val="Verdana"/>
        <family val="2"/>
        <scheme val="minor"/>
      </rPr>
      <t xml:space="preserve"> of each year. Refers to ERSA Mineração (RO) and Minérios Nacional (MG). The 15.6% growth in the representation of professionals over 50 years of age is a reflection of the aging of the workforce with the retention of professionals with more experience, mainly in the Higher Education and Technical groups.</t>
    </r>
  </si>
  <si>
    <r>
      <t>Ratio of average salary of women in relation to men by functional level of the Mining Segment</t>
    </r>
    <r>
      <rPr>
        <b/>
        <vertAlign val="superscript"/>
        <sz val="10"/>
        <color theme="7"/>
        <rFont val="Verdana"/>
        <family val="2"/>
        <scheme val="minor"/>
      </rPr>
      <t>1</t>
    </r>
  </si>
  <si>
    <t>1. Considers permanent employees in the CLT, Apprentice Program and Capacitar Program categories. The calculation of this indicator does not consider factors such as length of service, area of specialty and collective agreements applicable to specific categories, which is why salary differences can be seen. The remuneration for each role in the company is defined based on market research, following the Hay Group methodology, and does not consider gender as a criterion for defining remuneration.
2. Other mining refers to ERSA Mineração (RO) and Minérios Nacional (MG). Variations in 2023 (compared to 2022) reflect movements at the Leadership level, which ranges from supervisors to senior management, and Administrative and the increase in female headcount at the Technician level.</t>
  </si>
  <si>
    <t>Workforce of the Mining Segment</t>
  </si>
  <si>
    <r>
      <t>Other mining</t>
    </r>
    <r>
      <rPr>
        <b/>
        <vertAlign val="superscript"/>
        <sz val="10"/>
        <color theme="7"/>
        <rFont val="Verdana"/>
        <family val="2"/>
        <scheme val="minor"/>
      </rPr>
      <t>1</t>
    </r>
  </si>
  <si>
    <t>Direct employees</t>
  </si>
  <si>
    <r>
      <t>% representation of third parties over employees</t>
    </r>
    <r>
      <rPr>
        <vertAlign val="superscript"/>
        <sz val="10"/>
        <color theme="1"/>
        <rFont val="Verdana"/>
        <family val="2"/>
        <scheme val="minor"/>
      </rPr>
      <t>2</t>
    </r>
  </si>
  <si>
    <t>1. Other mining refers to ERSA Mineração (RO) and Minérios Nacional (MG).
2. Increased representation of third parties mainly refers to the accounting of CBSI, a CSN Group company for outsourcing.</t>
  </si>
  <si>
    <t>There were no significant strikes or lockouts (involving at least a thousand workers and lasting at least 1 day) in the last three years in any of the Mining Segment units (CSN Mineração, Minérios Nacional and ERSA Mineração).</t>
  </si>
  <si>
    <t>The Mining Segment units (CSN Mineração, Minérios Nacional and ERSA Mineração) are not located in or close to areas of active conflict.
The reporting of this indicator uses the official definitions of the Upssala Conflict Data Program (UCDP): “A conflict, both state-based and non-state, is deemed to be active if there are at least 25 battle-related deaths per calendar year in one of the conflict's dyads".</t>
  </si>
  <si>
    <t>No indigenous lands were identified within or close to (5km radius) the operations of the Mining Segment (CSN Mineração, Minérios Nacional and ERSA Mineração).
The reporting of this indicator uses official data available on the website of the National Foundation of Indigenous Peoples as a source of information.</t>
  </si>
  <si>
    <r>
      <t xml:space="preserve">Currently, the assessment of risks related to human rights aspects is incorporated into the CSN Group's Compliance Program, covering 100% of operations. Guided by the United Nations Guiding Principles on Business and Human Rights, the Company has been improving its mechanisms for this type of assessment. In 2023, the Human Rights Due Diligence (HRDD) methodology was implemented at CSN Mineração (learn more in the PDF version of the Integrated Report - </t>
    </r>
    <r>
      <rPr>
        <b/>
        <u/>
        <sz val="10"/>
        <color theme="2"/>
        <rFont val="Verdana"/>
        <family val="2"/>
        <scheme val="minor"/>
      </rPr>
      <t>click here</t>
    </r>
    <r>
      <rPr>
        <sz val="10"/>
        <rFont val="Verdana"/>
        <family val="2"/>
        <scheme val="minor"/>
      </rPr>
      <t>).</t>
    </r>
  </si>
  <si>
    <r>
      <t>Health and safety indicators of the CSN Mineração</t>
    </r>
    <r>
      <rPr>
        <b/>
        <vertAlign val="superscript"/>
        <sz val="10"/>
        <color theme="7"/>
        <rFont val="Verdana"/>
        <family val="2"/>
        <scheme val="minor"/>
      </rPr>
      <t>1</t>
    </r>
  </si>
  <si>
    <t>1. Considers permanent employees in the CLT, Apprentice Program, Capacitar Program and Trainee Program categories and third parties. There was a 14.3% reduction in the number of recordable accidents, even with an increase in the number of man-hours worked, reflected in a 15.4% decrease in the frequency rate of recordable accidents. Despite the occurrence of two accidents with serious consequences in 2023 (compared to 1 in 2022), the severity rate showed a reduction of 46.2% in the annual comparison.
2. Rates calculated with the factor of 200 thousand man-hours worked.</t>
  </si>
  <si>
    <r>
      <t>Health and safety indicators of the Other mining</t>
    </r>
    <r>
      <rPr>
        <b/>
        <vertAlign val="superscript"/>
        <sz val="10"/>
        <color theme="7"/>
        <rFont val="Verdana"/>
        <family val="2"/>
        <scheme val="minor"/>
      </rPr>
      <t>1</t>
    </r>
  </si>
  <si>
    <t>1. Considers permanent employees in the CLT, Apprentice Program, Capacitar Program and Trainee Program categories and third parties. Refers to ERSA Mineração (RO) and Minérios Nacional (MG). 8 accidents were recorded in 2023, compared to 1 in 2022, which negatively impacted the frequency and severity rates in the period (increase of 618.2% and 1,750.0%, respectively).
2. Rates calculated with the factor of 200 thousand man-hours worked.</t>
  </si>
  <si>
    <t>Health and safety indicators according to OSHA of the CSN Mineração</t>
  </si>
  <si>
    <t>Number of recordable incidents in mines</t>
  </si>
  <si>
    <r>
      <t>Frequency rate of recordable incidents in mines</t>
    </r>
    <r>
      <rPr>
        <vertAlign val="superscript"/>
        <sz val="10"/>
        <color theme="1"/>
        <rFont val="Verdana"/>
        <family val="2"/>
        <scheme val="minor"/>
      </rPr>
      <t>1</t>
    </r>
  </si>
  <si>
    <t>Hours of health, safety and emergency preparedness training</t>
  </si>
  <si>
    <t>Average hours of health, safety and emergency preparedness training</t>
  </si>
  <si>
    <t>1. Rates calculated with the factor of 200 thousand man-hours worked. Among employees, the 33.6% increase in the number of near-accidents was greater than the growth in man-hours worked, leading to a 26.9% increase in the frequency rate of near-accidents. In relation to recordable accidents involving employees, there was a 27.8% reduction, the combined effect of which combined with the increase in man-hours worked led to a 31.4% reduction in the frequency rate of recordable accidents in mines.</t>
  </si>
  <si>
    <r>
      <t>Health and safety indicators according to OSHA of the Other mining</t>
    </r>
    <r>
      <rPr>
        <b/>
        <vertAlign val="superscript"/>
        <sz val="10"/>
        <color theme="7"/>
        <rFont val="Verdana"/>
        <family val="2"/>
        <scheme val="minor"/>
      </rPr>
      <t>1</t>
    </r>
  </si>
  <si>
    <t>1. Other mining refers to ERSA Mineração (RO) and Minérios Nacional (MG). Among employees, there was an increase of 183.3% in the number of near misses and a 700% increase in the number of recordable accidents (7 in 2023 compared to 1 in 2022), negatively impacting the respective frequency rates. In relation to third parties, there was a 95.2% reduction in the number of near-accidents (1 in 2023 compared to 21 in 2022).
2. Rates calculated with the factor of 200 thousand man-hours worked.</t>
  </si>
  <si>
    <t>Supplier indicators of the Mining Segment</t>
  </si>
  <si>
    <r>
      <t>Expenditures (R$ million)</t>
    </r>
    <r>
      <rPr>
        <vertAlign val="superscript"/>
        <sz val="10"/>
        <color theme="1"/>
        <rFont val="Verdana"/>
        <family val="2"/>
        <scheme val="minor"/>
      </rPr>
      <t>2</t>
    </r>
  </si>
  <si>
    <t>1. Other mining refers to ERSA Mineração (RO) and Minérios Nacional (MG).
2. At CSN Mineração, the 45.2% increase in expenditure was due to expansion projects and the increase in the cost of sea freight. In the Other mining segment, there was a 19.9% reduction in expenditure, mainly due to the lower volume of civil works in the units.</t>
  </si>
  <si>
    <r>
      <t>Percentage of expenditures with local suppliers</t>
    </r>
    <r>
      <rPr>
        <b/>
        <vertAlign val="superscript"/>
        <sz val="10"/>
        <color theme="7"/>
        <rFont val="Verdana"/>
        <family val="2"/>
        <scheme val="minor"/>
      </rPr>
      <t>1</t>
    </r>
    <r>
      <rPr>
        <b/>
        <sz val="10"/>
        <color theme="7"/>
        <rFont val="Verdana"/>
        <family val="2"/>
        <scheme val="minor"/>
      </rPr>
      <t xml:space="preserve"> of the Mining Segment</t>
    </r>
  </si>
  <si>
    <t>1. Local suppliers are considered to be those located within the Brazilian states in which CSN operates.
2. Other mining refers to ERSA Mineração (RO) and Minérios Nacional (MG).</t>
  </si>
  <si>
    <r>
      <t>Assessment of environmental aspects when contracting suppliers of the Mining Segment</t>
    </r>
    <r>
      <rPr>
        <b/>
        <vertAlign val="superscript"/>
        <sz val="10"/>
        <color theme="7"/>
        <rFont val="Verdana"/>
        <family val="2"/>
        <scheme val="minor"/>
      </rPr>
      <t>1</t>
    </r>
  </si>
  <si>
    <t>1. The registration of new suppliers considers their scope of activity to define the criteria by which they will be analyzed. Suppliers selected based on environmental criteria are all those that present a high environmental risk as assessed by the corporate risk matrix and refer to partners whose activities are directly related to issues of this nature.
2. Other mining refers to ERSA Mineração (RO) and Minérios Nacional (MG).</t>
  </si>
  <si>
    <t>Assessment of social aspects when contracting suppliers of the Mining Segment</t>
  </si>
  <si>
    <t>1. Other mining refers to ERSA Mineração (RO) and Minérios Nacional (MG).</t>
  </si>
  <si>
    <t>No delays were recorded for non-technical reasons in the operations of the Mining Segment (CSN Mineração, Minérios Nacional and ERSA Mineração) in 2023.</t>
  </si>
  <si>
    <r>
      <t>Energy generated by fuel consumption and electricity adquired of the Mining Segment (GJ)</t>
    </r>
    <r>
      <rPr>
        <b/>
        <vertAlign val="superscript"/>
        <sz val="10"/>
        <color theme="7"/>
        <rFont val="Verdana"/>
        <family val="2"/>
        <scheme val="minor"/>
      </rPr>
      <t>1</t>
    </r>
  </si>
  <si>
    <r>
      <t>Energy generated by fuel consumption and electricity adquired of the Steel Industry (GJ)</t>
    </r>
    <r>
      <rPr>
        <b/>
        <vertAlign val="superscript"/>
        <sz val="10"/>
        <color theme="4"/>
        <rFont val="Verdana"/>
        <family val="2"/>
        <scheme val="minor"/>
      </rPr>
      <t>1</t>
    </r>
  </si>
  <si>
    <r>
      <t>Energy generated by fuel consumption and electricity adquired of the CSN Group (GJ)</t>
    </r>
    <r>
      <rPr>
        <b/>
        <vertAlign val="superscript"/>
        <sz val="10"/>
        <color theme="2"/>
        <rFont val="Verdana"/>
        <family val="2"/>
        <scheme val="minor"/>
      </rPr>
      <t>1</t>
    </r>
  </si>
  <si>
    <t>Electricity(GJ)</t>
  </si>
  <si>
    <t>1. There is no acquisition of other types of energy, nor the sale of energy. Conversion factors: National Energy Balance, GHG Protocol and specific data from CSN.
2. Other mining refers to ERSA Mineração (RO) and Minérios Nacional (MG).</t>
  </si>
  <si>
    <r>
      <t>Other mining</t>
    </r>
    <r>
      <rPr>
        <vertAlign val="superscript"/>
        <sz val="10"/>
        <color theme="1"/>
        <rFont val="Verdana"/>
        <family val="2"/>
        <scheme val="minor"/>
      </rPr>
      <t>1</t>
    </r>
  </si>
  <si>
    <t>Energy intensity of the Steel Industry</t>
  </si>
  <si>
    <r>
      <t>Energy consumption (GJ) divided per ton of crude steel</t>
    </r>
    <r>
      <rPr>
        <vertAlign val="superscript"/>
        <sz val="10"/>
        <color theme="1"/>
        <rFont val="Verdana"/>
        <family val="2"/>
        <scheme val="minor"/>
      </rPr>
      <t>1</t>
    </r>
  </si>
  <si>
    <t>1. According to the World Steel Association (WSA) methodology with consolidation of UPV and SWT units.</t>
  </si>
  <si>
    <t>Energy intensity of the Mining Segment</t>
  </si>
  <si>
    <r>
      <t>Energy consumption (GJ) divided per ton of ore produced</t>
    </r>
    <r>
      <rPr>
        <vertAlign val="superscript"/>
        <sz val="10"/>
        <color theme="1"/>
        <rFont val="Verdana"/>
        <family val="2"/>
        <scheme val="minor"/>
      </rPr>
      <t>1</t>
    </r>
  </si>
  <si>
    <t>1. Considers all energy consumed within the organization (Scope 1+2) and the total production of the Casa de Pedra unit.</t>
  </si>
  <si>
    <r>
      <t>Gross GHG emissions of the Mining Segment (tCO</t>
    </r>
    <r>
      <rPr>
        <b/>
        <vertAlign val="subscript"/>
        <sz val="10"/>
        <color theme="7"/>
        <rFont val="Verdana"/>
        <family val="2"/>
        <scheme val="minor"/>
      </rPr>
      <t>2</t>
    </r>
    <r>
      <rPr>
        <b/>
        <sz val="10"/>
        <color theme="7"/>
        <rFont val="Verdana"/>
        <family val="2"/>
        <scheme val="minor"/>
      </rPr>
      <t>e)</t>
    </r>
  </si>
  <si>
    <r>
      <t>Biogenic GHG emissions of the Mining Segment (tCO</t>
    </r>
    <r>
      <rPr>
        <b/>
        <vertAlign val="subscript"/>
        <sz val="10"/>
        <color theme="7"/>
        <rFont val="Verdana"/>
        <family val="2"/>
        <scheme val="minor"/>
      </rPr>
      <t>2</t>
    </r>
    <r>
      <rPr>
        <b/>
        <sz val="10"/>
        <color theme="7"/>
        <rFont val="Verdana"/>
        <family val="2"/>
        <scheme val="minor"/>
      </rPr>
      <t>e)</t>
    </r>
  </si>
  <si>
    <t>Indicators of GHG emissions intensity related to the Mining Segment</t>
  </si>
  <si>
    <r>
      <t>2020 (target base year)</t>
    </r>
    <r>
      <rPr>
        <b/>
        <vertAlign val="superscript"/>
        <sz val="10"/>
        <color theme="7"/>
        <rFont val="Verdana"/>
        <family val="2"/>
        <scheme val="minor"/>
      </rPr>
      <t>1</t>
    </r>
  </si>
  <si>
    <t>Production of iron ore (tons)</t>
  </si>
  <si>
    <r>
      <t>Scopes 1 and 2 emissions(kgCO</t>
    </r>
    <r>
      <rPr>
        <vertAlign val="subscript"/>
        <sz val="10"/>
        <color theme="1"/>
        <rFont val="Verdana"/>
        <family val="2"/>
        <scheme val="minor"/>
      </rPr>
      <t>2</t>
    </r>
    <r>
      <rPr>
        <sz val="10"/>
        <color theme="1"/>
        <rFont val="Verdana"/>
        <family val="2"/>
        <scheme val="minor"/>
      </rPr>
      <t>e)</t>
    </r>
  </si>
  <si>
    <r>
      <t>GHG emissions intensity (kgCO</t>
    </r>
    <r>
      <rPr>
        <b/>
        <vertAlign val="subscript"/>
        <sz val="10"/>
        <color theme="1"/>
        <rFont val="Verdana"/>
        <family val="2"/>
        <scheme val="minor"/>
      </rPr>
      <t>2</t>
    </r>
    <r>
      <rPr>
        <b/>
        <sz val="10"/>
        <color theme="1"/>
        <rFont val="Verdana"/>
        <family val="2"/>
        <scheme val="minor"/>
      </rPr>
      <t>e/ton of ore produced)</t>
    </r>
  </si>
  <si>
    <t>1. The base year changed from 2019 to 2020 to consider the period in which the practice of moving dry waste without the use of dams became common, once the comparison with 2020 is more appropriate.</t>
  </si>
  <si>
    <t>Indicators of GHG emissions intensity related to the World Steel Association (WSA)</t>
  </si>
  <si>
    <r>
      <t>Gross scope 1 emissions per type of gas of the Mining Segment (tCO</t>
    </r>
    <r>
      <rPr>
        <b/>
        <vertAlign val="subscript"/>
        <sz val="10"/>
        <color theme="7"/>
        <rFont val="Verdana"/>
        <family val="2"/>
        <scheme val="minor"/>
      </rPr>
      <t>2</t>
    </r>
    <r>
      <rPr>
        <b/>
        <sz val="10"/>
        <color theme="7"/>
        <rFont val="Verdana"/>
        <family val="2"/>
        <scheme val="minor"/>
      </rPr>
      <t>e)</t>
    </r>
  </si>
  <si>
    <t>Energy indicators of the Mining Segment</t>
  </si>
  <si>
    <r>
      <t>Water withdrawal by source of the Mining Segment (megaliters)</t>
    </r>
    <r>
      <rPr>
        <b/>
        <vertAlign val="superscript"/>
        <sz val="10"/>
        <color theme="7"/>
        <rFont val="Verdana"/>
        <family val="2"/>
        <scheme val="minor"/>
      </rPr>
      <t>1</t>
    </r>
  </si>
  <si>
    <r>
      <t>Water discharge by source of the Mining Segment (megaliters)</t>
    </r>
    <r>
      <rPr>
        <b/>
        <vertAlign val="superscript"/>
        <sz val="10"/>
        <color theme="7"/>
        <rFont val="Verdana"/>
        <family val="2"/>
        <scheme val="minor"/>
      </rPr>
      <t>1</t>
    </r>
  </si>
  <si>
    <t>Total discharged in areas with water stress</t>
  </si>
  <si>
    <r>
      <t xml:space="preserve">1. All the volume discharged (100%) has a total dissolved solids concentration equal to or less than 1,000 mg/l. CSN Mineração increases in the total discarded (31.3%) and in the volume discarded in areas with water stress (14.3%) resulting from the increase in production in 2023. Historical data restated. </t>
    </r>
    <r>
      <rPr>
        <b/>
        <sz val="8"/>
        <color theme="2"/>
        <rFont val="Verdana"/>
        <family val="2"/>
        <scheme val="minor"/>
      </rPr>
      <t>GRI 2-4</t>
    </r>
    <r>
      <rPr>
        <sz val="8"/>
        <color theme="1"/>
        <rFont val="Verdana"/>
        <family val="2"/>
        <scheme val="minor"/>
      </rPr>
      <t xml:space="preserve">
2. Other mining refers to ERSA Mineração (RO) and Minérios Nacional (MG).</t>
    </r>
  </si>
  <si>
    <r>
      <t>Water consumption of the Mining Segment (megaliters)</t>
    </r>
    <r>
      <rPr>
        <b/>
        <vertAlign val="superscript"/>
        <sz val="10"/>
        <color theme="7"/>
        <rFont val="Verdana"/>
        <family val="2"/>
        <scheme val="minor"/>
      </rPr>
      <t>1</t>
    </r>
  </si>
  <si>
    <t>Water indicators of the Mining Segment</t>
  </si>
  <si>
    <t>Percentage of withdrawal in areas with water stress</t>
  </si>
  <si>
    <t>Percentage of consumption in areas with water stress</t>
  </si>
  <si>
    <t>Percentage of water recirculated</t>
  </si>
  <si>
    <r>
      <t>1. Other mining refers to ERSA Mineração (RO) and Minérios Nacional (MG).
2. Historical data restated.</t>
    </r>
    <r>
      <rPr>
        <b/>
        <sz val="8"/>
        <color theme="2"/>
        <rFont val="Verdana"/>
        <family val="2"/>
        <scheme val="minor"/>
      </rPr>
      <t xml:space="preserve"> GRI 2-4</t>
    </r>
  </si>
  <si>
    <r>
      <t>Air Quality Monitoring of the Mining Segment (PM&lt;10 Inhalable Particles) (μg/m</t>
    </r>
    <r>
      <rPr>
        <b/>
        <vertAlign val="superscript"/>
        <sz val="10"/>
        <color theme="7"/>
        <rFont val="Verdana"/>
        <family val="2"/>
        <scheme val="minor"/>
      </rPr>
      <t>3</t>
    </r>
    <r>
      <rPr>
        <b/>
        <sz val="10"/>
        <color theme="7"/>
        <rFont val="Verdana"/>
        <family val="2"/>
        <scheme val="minor"/>
      </rPr>
      <t>)</t>
    </r>
    <r>
      <rPr>
        <b/>
        <vertAlign val="superscript"/>
        <sz val="10"/>
        <color theme="7"/>
        <rFont val="Verdana"/>
        <family val="2"/>
        <scheme val="minor"/>
      </rPr>
      <t>1</t>
    </r>
  </si>
  <si>
    <r>
      <t>Air Quality Index</t>
    </r>
    <r>
      <rPr>
        <b/>
        <vertAlign val="superscript"/>
        <sz val="10"/>
        <color theme="7"/>
        <rFont val="Verdana"/>
        <family val="2"/>
        <scheme val="minor"/>
      </rPr>
      <t>2</t>
    </r>
  </si>
  <si>
    <t>Good</t>
  </si>
  <si>
    <t>1. The variations in 2023 are mainly related to the increase in mine spraying and polymer dissemination activities, aiming to reduce particulate matter.
2. Considers the result “Good” in more than 90% of the measurements in the year.</t>
  </si>
  <si>
    <t>CSN Mineração - Novo Plataforma neighborhood</t>
  </si>
  <si>
    <t>CSN Mineração - Basílica neighborhood</t>
  </si>
  <si>
    <t>CMIN - EMMA 1 - Bairro Plataforma neighborhood</t>
  </si>
  <si>
    <t>CSN Mineração - Bairro Casa de Pedra neighborhood</t>
  </si>
  <si>
    <t>CSN Mineração - Bairro Cristo Rei neighborhood</t>
  </si>
  <si>
    <t>CSN Mineração - Bairro Esmeril neighborhood</t>
  </si>
  <si>
    <t>CSN Mineração - Comunidade Belo Vale neighborhood</t>
  </si>
  <si>
    <t>TECAR - Vila Califórnia neighborhood</t>
  </si>
  <si>
    <t>TECAR - Vila Aparecida neighborhood</t>
  </si>
  <si>
    <t>TECAR - Brisamar neighborhood</t>
  </si>
  <si>
    <t>TECAR - Sítio Terezinha neighborhood</t>
  </si>
  <si>
    <t>Other mining - ERSA Mineração</t>
  </si>
  <si>
    <r>
      <t>Waste generated by type of the Mining Segment (tons)</t>
    </r>
    <r>
      <rPr>
        <b/>
        <vertAlign val="superscript"/>
        <sz val="10"/>
        <color theme="7"/>
        <rFont val="Verdana"/>
        <family val="2"/>
        <scheme val="minor"/>
      </rPr>
      <t>1</t>
    </r>
  </si>
  <si>
    <t>Slag</t>
  </si>
  <si>
    <t>Recyclable</t>
  </si>
  <si>
    <r>
      <t xml:space="preserve">1. All waste generated is stored until it reaches an ideal volume for disposal or treatment. Therefore, the generation and disposal volumes differ. The variations in 2023 are mainly explained by the increase in the generation of debris from TECAR works. Historical data restated. </t>
    </r>
    <r>
      <rPr>
        <b/>
        <sz val="8"/>
        <color theme="2"/>
        <rFont val="Verdana"/>
        <family val="2"/>
        <scheme val="minor"/>
      </rPr>
      <t>GRI 2-4</t>
    </r>
    <r>
      <rPr>
        <sz val="8"/>
        <color theme="1"/>
        <rFont val="Verdana"/>
        <family val="2"/>
        <scheme val="minor"/>
      </rPr>
      <t xml:space="preserve">
2. Other mining refers to ERSA Mineração (RO) and Minérios Nacional (MG).
3. Common waste, wood, miscellaneous, batteries, light bulbs, among others.</t>
    </r>
  </si>
  <si>
    <r>
      <t>Waste diverted from final disposal of the Mining Segment (tons)</t>
    </r>
    <r>
      <rPr>
        <b/>
        <vertAlign val="superscript"/>
        <sz val="10"/>
        <color theme="7"/>
        <rFont val="Verdana"/>
        <family val="2"/>
        <scheme val="minor"/>
      </rPr>
      <t>1</t>
    </r>
  </si>
  <si>
    <r>
      <t>Waste diverted from final disposal of the Steel Industry (tons)</t>
    </r>
    <r>
      <rPr>
        <b/>
        <vertAlign val="superscript"/>
        <sz val="10"/>
        <color theme="4"/>
        <rFont val="Verdana"/>
        <family val="2"/>
        <scheme val="minor"/>
      </rPr>
      <t>1</t>
    </r>
  </si>
  <si>
    <r>
      <t>Waste directed to final disposal of the Steel Industry (tons)</t>
    </r>
    <r>
      <rPr>
        <b/>
        <vertAlign val="superscript"/>
        <sz val="10"/>
        <color theme="4"/>
        <rFont val="Verdana"/>
        <family val="2"/>
        <scheme val="minor"/>
      </rPr>
      <t>1</t>
    </r>
  </si>
  <si>
    <r>
      <t xml:space="preserve">1. All waste is destined for external treatment and disposal, with the exception of Internal Recycling. There is no recovery of internal energy in the waste treatment and final disposal processes. The variations in 2023 are mainly explained by the greater volume of rubber for recycling (accumulated volume for destination 2023). Historical data restated. </t>
    </r>
    <r>
      <rPr>
        <b/>
        <sz val="8"/>
        <color theme="2"/>
        <rFont val="Verdana"/>
        <family val="2"/>
        <scheme val="minor"/>
      </rPr>
      <t>GRI 2-4</t>
    </r>
    <r>
      <rPr>
        <sz val="8"/>
        <color theme="1"/>
        <rFont val="Verdana"/>
        <family val="2"/>
        <scheme val="minor"/>
      </rPr>
      <t xml:space="preserve">
2. Other mining refers to ERSA Mineração (RO) and Minérios Nacional (MG).</t>
    </r>
  </si>
  <si>
    <r>
      <t>Waste directed to final disposal of the Mining Segment (tons)</t>
    </r>
    <r>
      <rPr>
        <b/>
        <vertAlign val="superscript"/>
        <sz val="10"/>
        <color theme="7"/>
        <rFont val="Verdana"/>
        <family val="2"/>
        <scheme val="minor"/>
      </rPr>
      <t>1</t>
    </r>
  </si>
  <si>
    <r>
      <t xml:space="preserve">1. All waste is destined for external treatment and disposal. There is no recovery of internal energy in the waste treatment and final disposal processes. The variations in 2023 are mainly explained by the increase in the sending of construction debris to landfill. Historical data restated. </t>
    </r>
    <r>
      <rPr>
        <b/>
        <sz val="8"/>
        <color theme="2"/>
        <rFont val="Verdana"/>
        <family val="2"/>
        <scheme val="minor"/>
      </rPr>
      <t>GRI 2-4</t>
    </r>
    <r>
      <rPr>
        <sz val="8"/>
        <color theme="1"/>
        <rFont val="Verdana"/>
        <family val="2"/>
        <scheme val="minor"/>
      </rPr>
      <t xml:space="preserve">
2. Other mining refers to ERSA Mineração (RO) and Minérios Nacional (MG).</t>
    </r>
  </si>
  <si>
    <r>
      <t>Waste indicators of the Mining Segment</t>
    </r>
    <r>
      <rPr>
        <b/>
        <vertAlign val="superscript"/>
        <sz val="10"/>
        <color theme="7"/>
        <rFont val="Verdana"/>
        <family val="2"/>
        <scheme val="minor"/>
      </rPr>
      <t>1</t>
    </r>
  </si>
  <si>
    <t>Total non-mineral waste generated</t>
  </si>
  <si>
    <t>Total hazardous waste generated</t>
  </si>
  <si>
    <t>Hazardous waste intended for treatment</t>
  </si>
  <si>
    <r>
      <t>1. Variations in 2023 are explained according to GRI tables 306-3 and 306-4. Historical data restated.</t>
    </r>
    <r>
      <rPr>
        <b/>
        <sz val="8"/>
        <color theme="2"/>
        <rFont val="Verdana"/>
        <family val="2"/>
        <scheme val="minor"/>
      </rPr>
      <t xml:space="preserve"> GRI 2-4</t>
    </r>
    <r>
      <rPr>
        <sz val="8"/>
        <color theme="1"/>
        <rFont val="Verdana"/>
        <family val="2"/>
        <scheme val="minor"/>
      </rPr>
      <t xml:space="preserve">
2. Other mining refers to ERSA Mineração (RO) and Minérios Nacional (MG).</t>
    </r>
  </si>
  <si>
    <t>There is no record in the operations of the Mining Segment (CSN Mineração, Minérios Nacional and ERSA Mineração) of any significant incident related to the management of hazardous materials and waste.</t>
  </si>
  <si>
    <r>
      <t>Mineral waste indicators</t>
    </r>
    <r>
      <rPr>
        <b/>
        <vertAlign val="superscript"/>
        <sz val="10"/>
        <color theme="7"/>
        <rFont val="Verdana"/>
        <family val="2"/>
        <scheme val="minor"/>
      </rPr>
      <t>1</t>
    </r>
  </si>
  <si>
    <t>Total tailings generated (tons)</t>
  </si>
  <si>
    <t>Total waste rock generated (tons)</t>
  </si>
  <si>
    <t>Total mineral waste generated (tons)</t>
  </si>
  <si>
    <t>1. The increase in production volume was mainly responsible for the 32.1% growth in total waste generated by CSN Mineração and the increase in waste volumes (176.9%, sterile (104.0% and total (126.3 %) in the Other mining segment.
2. Other mining refers to ERSA Mineração (RO) and Minérios Nacional (MG).</t>
  </si>
  <si>
    <r>
      <t>Inventory of tailings disposal structures of the CSN Mineração</t>
    </r>
    <r>
      <rPr>
        <b/>
        <vertAlign val="superscript"/>
        <sz val="10"/>
        <color theme="7"/>
        <rFont val="Verdana"/>
        <family val="2"/>
        <scheme val="minor"/>
      </rPr>
      <t>1</t>
    </r>
  </si>
  <si>
    <t>Operational status</t>
  </si>
  <si>
    <t>Construction method</t>
  </si>
  <si>
    <r>
      <t>Maximum allowed storage capacity (thousand m</t>
    </r>
    <r>
      <rPr>
        <b/>
        <vertAlign val="superscript"/>
        <sz val="9"/>
        <color theme="7"/>
        <rFont val="Verdana"/>
        <family val="2"/>
        <scheme val="minor"/>
      </rPr>
      <t>3</t>
    </r>
    <r>
      <rPr>
        <b/>
        <sz val="9"/>
        <color theme="7"/>
        <rFont val="Verdana"/>
        <family val="2"/>
        <scheme val="minor"/>
      </rPr>
      <t>)</t>
    </r>
  </si>
  <si>
    <r>
      <t>Current amount of stored tailings (thousand m</t>
    </r>
    <r>
      <rPr>
        <b/>
        <vertAlign val="superscript"/>
        <sz val="9"/>
        <color theme="7"/>
        <rFont val="Verdana"/>
        <family val="2"/>
        <scheme val="minor"/>
      </rPr>
      <t>3</t>
    </r>
    <r>
      <rPr>
        <b/>
        <sz val="9"/>
        <color theme="7"/>
        <rFont val="Verdana"/>
        <family val="2"/>
        <scheme val="minor"/>
      </rPr>
      <t>)</t>
    </r>
  </si>
  <si>
    <t>Structure consequence classification</t>
  </si>
  <si>
    <t>Latest date of independent technical inspection</t>
  </si>
  <si>
    <t>Material findings and mitigation measures</t>
  </si>
  <si>
    <t>Existence of a specific emergency preparedness and response plan</t>
  </si>
  <si>
    <t>Yes</t>
  </si>
  <si>
    <t>None</t>
  </si>
  <si>
    <t>September 2023</t>
  </si>
  <si>
    <t>Low</t>
  </si>
  <si>
    <t>Significant</t>
  </si>
  <si>
    <t>Downstream method</t>
  </si>
  <si>
    <t>Upstream method</t>
  </si>
  <si>
    <t>Inactive</t>
  </si>
  <si>
    <t>Inactive (decharacterizing)</t>
  </si>
  <si>
    <t>Casa de Pedra Dam (MG)</t>
  </si>
  <si>
    <t>B4 Dam (MG)</t>
  </si>
  <si>
    <t>Vigia Dam (MG)</t>
  </si>
  <si>
    <t>1. All dams are operated by CSN Mineração. The de-characterization works of the Vigia Dam were completed in 2023, so there is no more storage capacity for this structure, nor stored tailings. There are five tailings piles at CSN Mineração that do not fall into the dam category.</t>
  </si>
  <si>
    <t>B2 Dam (MG)</t>
  </si>
  <si>
    <t>B2A Dam (MG)</t>
  </si>
  <si>
    <t>Segment</t>
  </si>
  <si>
    <r>
      <t>Operation</t>
    </r>
    <r>
      <rPr>
        <b/>
        <vertAlign val="superscript"/>
        <sz val="10"/>
        <color theme="7"/>
        <rFont val="Verdana"/>
        <family val="2"/>
        <scheme val="minor"/>
      </rPr>
      <t>1</t>
    </r>
  </si>
  <si>
    <t>Port operation - TECAR</t>
  </si>
  <si>
    <t>Pires Complex</t>
  </si>
  <si>
    <t>Nearby (radius of up to 5 km) from the APP of Canal do Martins</t>
  </si>
  <si>
    <t>Nearby (radius of up to 5 km) from the Cachoeira Ecological Park and the Poço Fundo RPPN</t>
  </si>
  <si>
    <t>Nearby (radius of up to 5 km) from the Cachoeira Ecological Park</t>
  </si>
  <si>
    <t>Location in relation to the Conservation Unit</t>
  </si>
  <si>
    <t>Overlapping the Jamari National Forest</t>
  </si>
  <si>
    <t>Overlapping the APA Sul (Metropolitan Region of Belo Horizonte)</t>
  </si>
  <si>
    <r>
      <t>Habitats protected or under restauration by type</t>
    </r>
    <r>
      <rPr>
        <b/>
        <vertAlign val="superscript"/>
        <sz val="10"/>
        <color theme="7"/>
        <rFont val="Verdana"/>
        <family val="2"/>
        <scheme val="minor"/>
      </rPr>
      <t>1</t>
    </r>
    <r>
      <rPr>
        <b/>
        <sz val="10"/>
        <color theme="7"/>
        <rFont val="Verdana"/>
        <family val="2"/>
        <scheme val="minor"/>
      </rPr>
      <t xml:space="preserve"> of the Mining Segment in 2022</t>
    </r>
  </si>
  <si>
    <t>Minas Gerais and Rondônia</t>
  </si>
  <si>
    <r>
      <t>Habitats protected or under restauration by type</t>
    </r>
    <r>
      <rPr>
        <b/>
        <vertAlign val="superscript"/>
        <sz val="10"/>
        <color theme="7"/>
        <rFont val="Verdana"/>
        <family val="2"/>
        <scheme val="minor"/>
      </rPr>
      <t>1</t>
    </r>
    <r>
      <rPr>
        <b/>
        <sz val="10"/>
        <color theme="7"/>
        <rFont val="Verdana"/>
        <family val="2"/>
        <scheme val="minor"/>
      </rPr>
      <t xml:space="preserve"> of the Mining Segment in 2023</t>
    </r>
  </si>
  <si>
    <t>1. The reported recovery areas are still in a state of development or awaiting formal acceptance by the environmental agency. The increase in 2023 reflects the work to control preserved areas carried out in the year.
2. Other mining refers to ERSA Mineração (RO) and Minérios Nacional (MG).</t>
  </si>
  <si>
    <t>1. The reported recovery areas are still in a state of development or awaiting formal acceptance by the environmental agency.
2. Other mining refers to ERSA Mineração (RO) and Minérios Nacional (MG).</t>
  </si>
  <si>
    <t>1. The reporting of this GRI disclosure uses the National System of Conservation Units (SNUC) as the main source of information, in addition to state and municipal databases, when available.
2. Other mining refers to ERSA Mineração (RO) and Minérios Nacional (MG).</t>
  </si>
  <si>
    <r>
      <t>Inventory of tailings disposal structures of the Other mining</t>
    </r>
    <r>
      <rPr>
        <b/>
        <vertAlign val="superscript"/>
        <sz val="10"/>
        <color theme="7"/>
        <rFont val="Verdana"/>
        <family val="2"/>
        <scheme val="minor"/>
      </rPr>
      <t>1</t>
    </r>
  </si>
  <si>
    <t>There is no risk of acid drainage occurring in the Mining Segment operations (CSN Mineração, Minérios Nacional and ERSA Mineração).</t>
  </si>
  <si>
    <t>Reserves of the CSN Mineração – Casa de Pedra Mine and Engenho Mine in 2023</t>
  </si>
  <si>
    <t>Within sensitive areas for biodiversity</t>
  </si>
  <si>
    <t>Reserves of the ERSA Mineração in 2023</t>
  </si>
  <si>
    <t>Total volume of proven mineral reserves (million tons)</t>
  </si>
  <si>
    <t>Average percentage of Fe in proved reserves (%)</t>
  </si>
  <si>
    <t>Total volume of probable mineral reserves (million tons)</t>
  </si>
  <si>
    <t>Average percentage of Fe in probable reserves (%)</t>
  </si>
  <si>
    <t>Which study (name and year) serves as the basis for the reported data</t>
  </si>
  <si>
    <t>2022 SEC Report</t>
  </si>
  <si>
    <t>Reserve Revaluation Report, prepared by the company 
3EM in 2023</t>
  </si>
  <si>
    <t>Ratio between the lowest salary paid and the minimum wage</t>
  </si>
  <si>
    <r>
      <t>Ratio between the lowest salary paid and the minimum wage</t>
    </r>
    <r>
      <rPr>
        <b/>
        <vertAlign val="superscript"/>
        <sz val="10"/>
        <color theme="2"/>
        <rFont val="Verdana"/>
        <family val="2"/>
        <scheme val="minor"/>
      </rPr>
      <t>1</t>
    </r>
  </si>
  <si>
    <r>
      <t>Ratio between the lowest salary paid and the minimum wage</t>
    </r>
    <r>
      <rPr>
        <b/>
        <vertAlign val="superscript"/>
        <sz val="10"/>
        <color theme="7"/>
        <rFont val="Verdana"/>
        <family val="2"/>
        <scheme val="minor"/>
      </rPr>
      <t>1</t>
    </r>
  </si>
  <si>
    <t>1. The only salaries below the minimum wage are for apprentices, who follow regulations and differentiated working hours, with remuneration governed by municipal or national minimum wage agreements, with different CLT regulations based on the working hours performed. The Brazilian minimum wage considered in 2021 was R$ 1,100, in 2022 R$ 1,212 and in 2023 R$ 1,320.
2. Other mining refers to ERSA Mineração (RO) and Minérios Nacional (MG).</t>
  </si>
  <si>
    <t>1. The only salaries below the minimum wage are for apprentices, who follow regulations and differentiated working hours, with remuneration governed by municipal or national minimum wage agreements, with different CLT regulations based on the working hours performed. The Brazilian minimum wage considered in 2021 was R$ 1,100, in 2022 R$ 1,212 and in 2023 R$ 1,320.
2. Considers the minimum wage in Portugal of € 665 in 2021, € 705 in 2022 and € 760 in 2023.
3. Considers the minimum wage in Germany per hour of work, of € 9.60 in 2021 and € 12.00 in 2022 and 2023.</t>
  </si>
  <si>
    <t>1. The only salaries below the minimum wage are for apprentices, who follow regulations and differentiated working hours, with remuneration governed by municipal or national minimum wage agreements. The Brazilian minimum wage considered in 2021 was R$ 1,100, in 2022 R$ 1,212 and in 2023 R$ 1,320.</t>
  </si>
  <si>
    <t>Materials consumption of the Mining Segment (tons)</t>
  </si>
  <si>
    <t>Materials consumption of the Steel Industry (tons)</t>
  </si>
  <si>
    <t>Recycled materials</t>
  </si>
  <si>
    <t>Production indicators of the Mining Segment</t>
  </si>
  <si>
    <t>Total production of metallic ores (tons)</t>
  </si>
  <si>
    <t>Total production of finished metal products (tons)</t>
  </si>
  <si>
    <t>In 2023, CSN Cimentos received three infraction notices that resulted in embargoes. One from Rio de Janeiro City Hall for alleged emission of particulate matter, one for alleged earthmoving without a permit and one for alleged release of liquid waste and oily substances (petroleum coke) in disagreement with legal evidence. In all cases, the Company presented administrative defenses that are awaiting judgment.
During the period, CSN Cimentos is party (author) of an annulment action that aims to cancel or reform the fine imposed by the Administrative Council for Economic Defense (CADE) on LafargeHolcim and other cement companies involved in the alleged formation of a cartel in the cement market. The cement cartel had the greatest applicability of sanctions in the history of competition law in Brazil, with a financial fine of R$ 508,593,517.53 being applied, updated until June 2014, and the imposition of obligations to do, such as the sale of 20 % of concrete assets in relevant markets. Currently, the application of the fine and other obligations imposed by CADE are suspended due to an injunction obtained by LafargeHolcim. As a procedural guarantee, the integrated factory in Pedro Leopoldo (MG) was offered, with an estimated value of between R$ 637,260,000.00 and R$ 704,345,000.00, according to an assessment provided by Deloitte Touche Tohmatsu. After the parties present final arguments, the sentence is awaited.</t>
  </si>
  <si>
    <t>Cases of non compliance of the Cement Segment</t>
  </si>
  <si>
    <t>CSN Cimentos participated in the Rio de Janeiro Industrial Center (Firjan - CIRJ) in 2023, participating in the entity's working groups.</t>
  </si>
  <si>
    <t>Total Cement Segment</t>
  </si>
  <si>
    <r>
      <t>1. Considers permanent employees hired in the CLT, Apprentice Program and Capacitar Program categories on the base date of December 31</t>
    </r>
    <r>
      <rPr>
        <vertAlign val="superscript"/>
        <sz val="8"/>
        <color theme="1"/>
        <rFont val="Verdana"/>
        <family val="2"/>
        <scheme val="minor"/>
      </rPr>
      <t>st</t>
    </r>
    <r>
      <rPr>
        <sz val="8"/>
        <color theme="1"/>
        <rFont val="Verdana"/>
        <family val="2"/>
        <scheme val="minor"/>
      </rPr>
      <t xml:space="preserve"> of each year. Everyone works full time. CSN has a working hours policy for operations in Brazil, which establishes respect for the 8-hour daily working day, as established in the CLT. Employees cannot work more than 2 hours of overtime per day to ensure compliance with labor legislation. The growth in headcount in 2023 reflects the integration of the new units acquired (133.7% among employees with an indefinite term contract, 207.7% among those with a fixed term and 42.9% in the Apprentice and Capacitar Programs).</t>
    </r>
  </si>
  <si>
    <t>Total number of third parties</t>
  </si>
  <si>
    <t>Cement Segment</t>
  </si>
  <si>
    <t>1. The variation in 2023 is due to the migration of contracts from acquired companies and the accounting of CBSI, a CSN Group company, for outsourcing.</t>
  </si>
  <si>
    <r>
      <t>Hirings and dismissals of the Cement Segment</t>
    </r>
    <r>
      <rPr>
        <b/>
        <vertAlign val="superscript"/>
        <sz val="10"/>
        <color theme="5"/>
        <rFont val="Verdana"/>
        <family val="2"/>
        <scheme val="minor"/>
      </rPr>
      <t>1</t>
    </r>
  </si>
  <si>
    <r>
      <t xml:space="preserve">1. Considers permanent employees in the CLT, Apprentice Program and Capacitar Program categories. The 32.6% increase in the number of hires in 2023 is due to the integration of new units, driving growth in the number of hires of women (46.9%) and people between 30 and 50 years of age (53.6%).
2. 2022 data restated. </t>
    </r>
    <r>
      <rPr>
        <b/>
        <sz val="8"/>
        <color theme="2"/>
        <rFont val="Verdana"/>
        <family val="2"/>
        <scheme val="minor"/>
      </rPr>
      <t>GRI 2-4</t>
    </r>
  </si>
  <si>
    <r>
      <t>Hiring and turnover rates of the CSN Mineração</t>
    </r>
    <r>
      <rPr>
        <b/>
        <vertAlign val="superscript"/>
        <sz val="10"/>
        <color theme="7"/>
        <rFont val="Verdana"/>
        <family val="2"/>
        <scheme val="minor"/>
      </rPr>
      <t>1</t>
    </r>
  </si>
  <si>
    <r>
      <t>Hiring and turnover rates of the Steel Industry (Brazil)</t>
    </r>
    <r>
      <rPr>
        <b/>
        <vertAlign val="superscript"/>
        <sz val="10"/>
        <color theme="4"/>
        <rFont val="Verdana"/>
        <family val="2"/>
        <scheme val="minor"/>
      </rPr>
      <t>1</t>
    </r>
  </si>
  <si>
    <r>
      <t>Hiring and turnover rates of the Steel Industry (Abroad)</t>
    </r>
    <r>
      <rPr>
        <b/>
        <vertAlign val="superscript"/>
        <sz val="10"/>
        <color theme="4"/>
        <rFont val="Verdana"/>
        <family val="2"/>
        <scheme val="minor"/>
      </rPr>
      <t>1</t>
    </r>
  </si>
  <si>
    <r>
      <t>Hiring and turnover rates of the CSN Group</t>
    </r>
    <r>
      <rPr>
        <b/>
        <vertAlign val="superscript"/>
        <sz val="10"/>
        <color theme="2"/>
        <rFont val="Verdana"/>
        <family val="2"/>
        <scheme val="minor"/>
      </rPr>
      <t>1</t>
    </r>
  </si>
  <si>
    <r>
      <t>Hiring and turnover rates of the Cement Segment</t>
    </r>
    <r>
      <rPr>
        <b/>
        <vertAlign val="superscript"/>
        <sz val="10"/>
        <color theme="5"/>
        <rFont val="Verdana"/>
        <family val="2"/>
        <scheme val="minor"/>
      </rPr>
      <t>1</t>
    </r>
  </si>
  <si>
    <r>
      <t>Hiring rate</t>
    </r>
    <r>
      <rPr>
        <b/>
        <vertAlign val="superscript"/>
        <sz val="10"/>
        <color theme="5"/>
        <rFont val="Verdana"/>
        <family val="2"/>
        <scheme val="minor"/>
      </rPr>
      <t>3</t>
    </r>
  </si>
  <si>
    <r>
      <t>Turnover rate</t>
    </r>
    <r>
      <rPr>
        <b/>
        <vertAlign val="superscript"/>
        <sz val="10"/>
        <color theme="5"/>
        <rFont val="Verdana"/>
        <family val="2"/>
        <scheme val="minor"/>
      </rPr>
      <t>4</t>
    </r>
  </si>
  <si>
    <r>
      <t xml:space="preserve">1. Considers permanent employees in the CLT, Apprentice Program and Capacitar Program categories. Reductions in hiring and turnover rates resulting from increased headcount in 2023.
2. 2022 data restated. </t>
    </r>
    <r>
      <rPr>
        <b/>
        <sz val="8"/>
        <color theme="2"/>
        <rFont val="Verdana"/>
        <family val="2"/>
        <scheme val="minor"/>
      </rPr>
      <t>GRI 2-4</t>
    </r>
    <r>
      <rPr>
        <sz val="8"/>
        <color theme="1"/>
        <rFont val="Verdana"/>
        <family val="2"/>
        <scheme val="minor"/>
      </rPr>
      <t xml:space="preserve">
3. The hiring rate is calculated as the number of people hired in the year over the headcount at the end of the year.
4. The turnover rate is calculated as the number of people leaving during the year over the headcount at the end of the year.</t>
    </r>
  </si>
  <si>
    <r>
      <t>Average hours of training per employee of the Cement Segment</t>
    </r>
    <r>
      <rPr>
        <b/>
        <vertAlign val="superscript"/>
        <sz val="10"/>
        <color theme="5"/>
        <rFont val="Verdana"/>
        <family val="2"/>
        <scheme val="minor"/>
      </rPr>
      <t>1</t>
    </r>
  </si>
  <si>
    <t>1. Considers permanent employees in the CLT, Apprentice Program, Capacitar Program, Internship Program and Trainee Program categories. The average is calculated as the total number of training hours provided in the year divided by the headcount on 12/31. Reduction of 23.6% in the total average number of training hours per employee resulting from adjustment of assumptions for adequate accounting of training hours in the new units acquired.</t>
  </si>
  <si>
    <r>
      <t>Percentage of employees submitted to performance assessment of the Cement Segment</t>
    </r>
    <r>
      <rPr>
        <b/>
        <vertAlign val="superscript"/>
        <sz val="10"/>
        <color theme="5"/>
        <rFont val="Verdana"/>
        <family val="2"/>
        <scheme val="minor"/>
      </rPr>
      <t>1</t>
    </r>
  </si>
  <si>
    <r>
      <t xml:space="preserve">1. Considers permanent employees in the CLT and Capacitar Program categories. The consolidation assumption was changed in 2023, so the 2022 data was restated. The percentage is calculated as: total number of employees on 12/31 who underwent a performance evaluation in the year divided 
by the total number of employees on 12/31 eligible to undergo a performance evaluation in the year. </t>
    </r>
    <r>
      <rPr>
        <b/>
        <sz val="8"/>
        <color theme="2"/>
        <rFont val="Verdana"/>
        <family val="2"/>
        <scheme val="minor"/>
      </rPr>
      <t>GRI 2-4</t>
    </r>
  </si>
  <si>
    <r>
      <t>Gender diversity by functional level of the Cement Segment</t>
    </r>
    <r>
      <rPr>
        <b/>
        <vertAlign val="superscript"/>
        <sz val="10"/>
        <color theme="5"/>
        <rFont val="Verdana"/>
        <family val="2"/>
        <scheme val="minor"/>
      </rPr>
      <t>1</t>
    </r>
  </si>
  <si>
    <r>
      <t>Age group diversity by functional level of the Cement Segment</t>
    </r>
    <r>
      <rPr>
        <b/>
        <vertAlign val="superscript"/>
        <sz val="10"/>
        <color theme="5"/>
        <rFont val="Verdana"/>
        <family val="2"/>
        <scheme val="minor"/>
      </rPr>
      <t>1</t>
    </r>
  </si>
  <si>
    <t>1. Considers permanent employees hired in the CLT, Apprentice Program and Capacitar Program categories on the base date of December 31st of each year. Growth of 29.3% in the representation of professionals over 50 years of age is a reflection of the aging of the workforce with the retention of professionals with more experience and also the integration of new employees in the acquired units.</t>
  </si>
  <si>
    <t>1. Considers permanent employees hired in the CLT, Apprentice Program and Capacitar Program categories on the base date of December 31st of each year. Variations in 2023 impacted by the consolidation of employees in the new units, with a reduction in the total representation of women of 2.6% due to the greater presence of men at the operational level.</t>
  </si>
  <si>
    <t>1. Considers permanent employees in the CLT, Apprentice Program and Capacitar Program categories. The calculation of this indicator does not consider factors such as length of service, area of specialty and collective agreements applicable to specific categories, which is why salary differences can be seen. The remuneration for each role in the company is defined based on market research, following the Hay Group methodology, and does not consider gender as a criterion for defining remuneration. Variations in 2023 (compared to 2022) reflect the integration of new units acquired by the segment.</t>
  </si>
  <si>
    <r>
      <t>Health and safety indicators of the Cement Segment</t>
    </r>
    <r>
      <rPr>
        <b/>
        <vertAlign val="superscript"/>
        <sz val="10"/>
        <color theme="5"/>
        <rFont val="Verdana"/>
        <family val="2"/>
        <scheme val="minor"/>
      </rPr>
      <t>1</t>
    </r>
  </si>
  <si>
    <t>1. Considers permanent employees in the CLT, Apprentice Program, Capacitar Program and Trainee Program categories and third parties. In 2023, the number of recordable accidents tripled, with an increase mainly among third parties (233.3%). The occurrence of 1 accident with serious consequences and 1 fatal accident with third parties had a negative impact on the number of days lost and the severity rate in the period.
2. Rates calculated with the factor of 200 thousand man-hours worked.</t>
  </si>
  <si>
    <t>Health and safety indicators according to OSHA of the Cement Segment</t>
  </si>
  <si>
    <t>1. Rates calculated with the factor of 200 thousand man-hours worked. Among employees, the increase in the number of near misses (366.7%) and the number of recordable accidents (166.7%) had a negative impact on rates, even with the 78.0% increase in the number of man-hours worked. In relation to third parties, the increases in these absolute data were offset by the 310.3% increase in the number of man-hours worked, resulting in an improvement in frequency rates in the annual comparison.</t>
  </si>
  <si>
    <t>There was no record of any case of silicosis among employees, third parties and former employees of CSN Cimentos.</t>
  </si>
  <si>
    <r>
      <t>Supplier indicators of the Cement Segment</t>
    </r>
    <r>
      <rPr>
        <b/>
        <vertAlign val="superscript"/>
        <sz val="10"/>
        <color theme="5"/>
        <rFont val="Verdana"/>
        <family val="2"/>
        <scheme val="minor"/>
      </rPr>
      <t>1</t>
    </r>
  </si>
  <si>
    <t>1. Increase in the number of suppliers and expenditures in the last year reflects the integration of new units, which will be controlled in corporate SAP from September 2023.</t>
  </si>
  <si>
    <r>
      <t>Percentage of expenditures with local suppliers</t>
    </r>
    <r>
      <rPr>
        <b/>
        <vertAlign val="superscript"/>
        <sz val="10"/>
        <color theme="5"/>
        <rFont val="Verdana"/>
        <family val="2"/>
        <scheme val="minor"/>
      </rPr>
      <t>1</t>
    </r>
    <r>
      <rPr>
        <b/>
        <sz val="10"/>
        <color theme="5"/>
        <rFont val="Verdana"/>
        <family val="2"/>
        <scheme val="minor"/>
      </rPr>
      <t xml:space="preserve"> of the Cement Segment</t>
    </r>
  </si>
  <si>
    <t>1. Local suppliers are considered to be those located within the Brazilian states in which CSN operates.</t>
  </si>
  <si>
    <r>
      <t>Assessment of environmental aspects when contracting suppliers of the Cement Segment</t>
    </r>
    <r>
      <rPr>
        <b/>
        <vertAlign val="superscript"/>
        <sz val="10"/>
        <color theme="5"/>
        <rFont val="Verdana"/>
        <family val="2"/>
        <scheme val="minor"/>
      </rPr>
      <t>1</t>
    </r>
  </si>
  <si>
    <r>
      <t>Energy generated by fuel consumption and electricity adquired of the Cement Segment (GJ)</t>
    </r>
    <r>
      <rPr>
        <b/>
        <vertAlign val="superscript"/>
        <sz val="10"/>
        <color theme="5"/>
        <rFont val="Verdana"/>
        <family val="2"/>
        <scheme val="minor"/>
      </rPr>
      <t>1</t>
    </r>
  </si>
  <si>
    <t>Energy intensity of the Cement Segment</t>
  </si>
  <si>
    <r>
      <t>Energy consumption (kWh) divided per ton of cement</t>
    </r>
    <r>
      <rPr>
        <vertAlign val="superscript"/>
        <sz val="10"/>
        <color theme="1"/>
        <rFont val="Verdana"/>
        <family val="2"/>
        <scheme val="minor"/>
      </rPr>
      <t>1</t>
    </r>
  </si>
  <si>
    <r>
      <t>Energy consumption (kWh) divided per ton of cementitious</t>
    </r>
    <r>
      <rPr>
        <vertAlign val="superscript"/>
        <sz val="10"/>
        <color theme="1"/>
        <rFont val="Verdana"/>
        <family val="2"/>
        <scheme val="minor"/>
      </rPr>
      <t>1</t>
    </r>
  </si>
  <si>
    <r>
      <t>Energy consumption (MJ) divided per ton of clinker</t>
    </r>
    <r>
      <rPr>
        <vertAlign val="superscript"/>
        <sz val="10"/>
        <color theme="1"/>
        <rFont val="Verdana"/>
        <family val="2"/>
        <scheme val="minor"/>
      </rPr>
      <t>1</t>
    </r>
  </si>
  <si>
    <t>1. According to the methodology of the Global Cement and Concrete Association (GCCA).</t>
  </si>
  <si>
    <r>
      <t>Gross GHG emissions of the Cement Segment (tCO</t>
    </r>
    <r>
      <rPr>
        <b/>
        <vertAlign val="subscript"/>
        <sz val="10"/>
        <color theme="5"/>
        <rFont val="Verdana"/>
        <family val="2"/>
        <scheme val="minor"/>
      </rPr>
      <t>2</t>
    </r>
    <r>
      <rPr>
        <b/>
        <sz val="10"/>
        <color theme="5"/>
        <rFont val="Verdana"/>
        <family val="2"/>
        <scheme val="minor"/>
      </rPr>
      <t>e)</t>
    </r>
  </si>
  <si>
    <r>
      <t>Biogenic GHG emissions of the Cement Segment (tCO</t>
    </r>
    <r>
      <rPr>
        <b/>
        <vertAlign val="subscript"/>
        <sz val="10"/>
        <color theme="5"/>
        <rFont val="Verdana"/>
        <family val="2"/>
        <scheme val="minor"/>
      </rPr>
      <t>2</t>
    </r>
    <r>
      <rPr>
        <b/>
        <sz val="10"/>
        <color theme="5"/>
        <rFont val="Verdana"/>
        <family val="2"/>
        <scheme val="minor"/>
      </rPr>
      <t>e)</t>
    </r>
  </si>
  <si>
    <t>Indicators of GHG emissions intensity related to the Global Cement and Concrete Association (GCCA)</t>
  </si>
  <si>
    <r>
      <t>2020 (target base year)</t>
    </r>
    <r>
      <rPr>
        <b/>
        <vertAlign val="superscript"/>
        <sz val="10"/>
        <color theme="5"/>
        <rFont val="Verdana"/>
        <family val="2"/>
        <scheme val="minor"/>
      </rPr>
      <t>1</t>
    </r>
  </si>
  <si>
    <r>
      <t>CSI 71 indicator – Direct absolute emissions (tCO</t>
    </r>
    <r>
      <rPr>
        <vertAlign val="subscript"/>
        <sz val="10"/>
        <color theme="1"/>
        <rFont val="Verdana"/>
        <family val="2"/>
        <scheme val="minor"/>
      </rPr>
      <t>2</t>
    </r>
    <r>
      <rPr>
        <sz val="10"/>
        <color theme="1"/>
        <rFont val="Verdana"/>
        <family val="2"/>
        <scheme val="minor"/>
      </rPr>
      <t>e)</t>
    </r>
  </si>
  <si>
    <r>
      <t>CSI 74 indicator – Specific emission from cementitious (kgCO</t>
    </r>
    <r>
      <rPr>
        <b/>
        <vertAlign val="subscript"/>
        <sz val="10"/>
        <color theme="1"/>
        <rFont val="Verdana"/>
        <family val="2"/>
        <scheme val="minor"/>
      </rPr>
      <t>2</t>
    </r>
    <r>
      <rPr>
        <b/>
        <sz val="10"/>
        <color theme="1"/>
        <rFont val="Verdana"/>
        <family val="2"/>
        <scheme val="minor"/>
      </rPr>
      <t>/ton cementitious)</t>
    </r>
  </si>
  <si>
    <r>
      <t>CSI 75 indicator – Specific emissions from cement (kgCO</t>
    </r>
    <r>
      <rPr>
        <b/>
        <vertAlign val="subscript"/>
        <sz val="10"/>
        <color theme="1"/>
        <rFont val="Verdana"/>
        <family val="2"/>
        <scheme val="minor"/>
      </rPr>
      <t>2</t>
    </r>
    <r>
      <rPr>
        <b/>
        <sz val="10"/>
        <color theme="1"/>
        <rFont val="Verdana"/>
        <family val="2"/>
        <scheme val="minor"/>
      </rPr>
      <t>/ton cement)</t>
    </r>
  </si>
  <si>
    <t>CSI 92 indicator – Clinker factor (%)</t>
  </si>
  <si>
    <t>CSI 93 indicator – Specific energy consumption per clinker produced (MJ/ton clinker)</t>
  </si>
  <si>
    <t>CSI 21a indicator – Total cementitious products (ton)</t>
  </si>
  <si>
    <t>CSI 21b indicator – Total cement products (ton)</t>
  </si>
  <si>
    <r>
      <t xml:space="preserve">1. Target base year values recalculated considering the new units acquired. </t>
    </r>
    <r>
      <rPr>
        <b/>
        <sz val="8"/>
        <color theme="2"/>
        <rFont val="Verdana"/>
        <family val="2"/>
        <scheme val="minor"/>
      </rPr>
      <t>GRI 2-4</t>
    </r>
  </si>
  <si>
    <r>
      <t>Gross scope 1 emissions per type of gas of the Cement Segment (tCO</t>
    </r>
    <r>
      <rPr>
        <b/>
        <vertAlign val="subscript"/>
        <sz val="10"/>
        <color theme="5"/>
        <rFont val="Verdana"/>
        <family val="2"/>
        <scheme val="minor"/>
      </rPr>
      <t>2</t>
    </r>
    <r>
      <rPr>
        <b/>
        <sz val="10"/>
        <color theme="5"/>
        <rFont val="Verdana"/>
        <family val="2"/>
        <scheme val="minor"/>
      </rPr>
      <t>e)</t>
    </r>
  </si>
  <si>
    <t>Energy indicators of the Cement Segment</t>
  </si>
  <si>
    <t>Renewavbe energy consumption (GJ)</t>
  </si>
  <si>
    <t>Energy consumption from alternative sources (GJ)</t>
  </si>
  <si>
    <t>Percentage of energy from alternative sources</t>
  </si>
  <si>
    <r>
      <t>Water withdrawal by source of the Cement Segment (megaliters)</t>
    </r>
    <r>
      <rPr>
        <b/>
        <vertAlign val="superscript"/>
        <sz val="10"/>
        <color theme="5"/>
        <rFont val="Verdana"/>
        <family val="2"/>
        <scheme val="minor"/>
      </rPr>
      <t>1</t>
    </r>
  </si>
  <si>
    <r>
      <t xml:space="preserve">1. All the volume withdrawn (100%) has a concentration of total dissolved solids equal to or less than 1,000 mg/l. The 500.1% increase in the total captured in 2023 is a reflection of the integration of new units in the segment, as well as the diversification of capture sources and the occurrence of withdrawal in areas with water stress. Historical data restated. </t>
    </r>
    <r>
      <rPr>
        <b/>
        <sz val="8"/>
        <color theme="2"/>
        <rFont val="Verdana"/>
        <family val="2"/>
        <scheme val="minor"/>
      </rPr>
      <t>GRI 2-4</t>
    </r>
  </si>
  <si>
    <r>
      <t xml:space="preserve">1. All volume withdrawn (100%) has a concentration of total dissolved solids equal to or less than 1,000 mg/l. Increase of 14.2% in the volume of water captured by CSN Mineração in areas with water stress resulting from the higher production volume in 2023, as well as the 6.8% growth in the total withdrawn. Historical data restated. </t>
    </r>
    <r>
      <rPr>
        <b/>
        <sz val="8"/>
        <color theme="2"/>
        <rFont val="Verdana"/>
        <family val="2"/>
        <scheme val="minor"/>
      </rPr>
      <t>GRI 2-4</t>
    </r>
    <r>
      <rPr>
        <sz val="8"/>
        <color theme="1"/>
        <rFont val="Verdana"/>
        <family val="2"/>
        <scheme val="minor"/>
      </rPr>
      <t xml:space="preserve">
2. Other mining refers to ERSA Mineração (RO) and Minérios Nacional (MG).</t>
    </r>
  </si>
  <si>
    <r>
      <t xml:space="preserve">1. All the volume withdrawn (100%) has a concentration of total dissolved solids equal to or less than 1,000 mg/l. Increase of 45.5% in surface water withdrawal from the Steel Industry (Brazil) related to the installation of new pumps at the Presidente Vargas Steelworks (UPV), which operated simultaneously with the old equipment for operational reasons. Historical data restated. </t>
    </r>
    <r>
      <rPr>
        <b/>
        <sz val="8"/>
        <color theme="2"/>
        <rFont val="Verdana"/>
        <family val="2"/>
        <scheme val="minor"/>
      </rPr>
      <t>GRI 2-4</t>
    </r>
  </si>
  <si>
    <r>
      <t xml:space="preserve">1. All the volume discharged (100%) has a total dissolved solids concentration equal to or less than 1,000 mg/l. No discharge occurs in areas with water stress. The 103.8% increase in total water discharged in 2023 is due to the integration of new units in the segment, as well as the diversification of discharge sources and the occurrence of discharge in areas with water stress. Historical data restated. </t>
    </r>
    <r>
      <rPr>
        <b/>
        <sz val="8"/>
        <color theme="2"/>
        <rFont val="Verdana"/>
        <family val="2"/>
        <scheme val="minor"/>
      </rPr>
      <t>GRI 2-4</t>
    </r>
  </si>
  <si>
    <r>
      <t xml:space="preserve">1. Variations reflect the combination of factors that impacted water withdrawal and discharge (see GRIs 303-3 and 303-4). Historical data restated. </t>
    </r>
    <r>
      <rPr>
        <b/>
        <sz val="8"/>
        <color theme="2"/>
        <rFont val="Verdana"/>
        <family val="2"/>
        <scheme val="minor"/>
      </rPr>
      <t>GRI 2-4</t>
    </r>
  </si>
  <si>
    <r>
      <t xml:space="preserve">1. Variations reflect the combination of factors that impacted water withdrawal and discharge (see GRIs 303-3 and 303-4). Historical data restated. </t>
    </r>
    <r>
      <rPr>
        <b/>
        <sz val="8"/>
        <color theme="2"/>
        <rFont val="Verdana"/>
        <family val="2"/>
        <scheme val="minor"/>
      </rPr>
      <t>GRI 2-4</t>
    </r>
    <r>
      <rPr>
        <sz val="8"/>
        <color theme="1"/>
        <rFont val="Verdana"/>
        <family val="2"/>
        <scheme val="minor"/>
      </rPr>
      <t xml:space="preserve">
2. Other mining refers to ERSA Mineração (RO) and Minérios Nacional (MG).</t>
    </r>
  </si>
  <si>
    <r>
      <t xml:space="preserve">1. All volume discharged (100%) has a total dissolved solids concentration equal to or less than 1,000 mg/l. Does not include the Energy segment, whose withdrawal occurs only for human consumption and was not accounted for in 2023. Increases of 12.4% in the total discarded and 14.8% in the volume discharged in areas with water stress are explained by the same factors that affected withdrawal (see GRI 303-3). Historical data restated. </t>
    </r>
    <r>
      <rPr>
        <b/>
        <sz val="8"/>
        <color theme="2"/>
        <rFont val="Verdana"/>
        <family val="2"/>
        <scheme val="minor"/>
      </rPr>
      <t>GRI 2-4</t>
    </r>
  </si>
  <si>
    <r>
      <t xml:space="preserve">1. All the volume withdrawn (100%) has a concentration of total dissolved solids equal to or less than 1,000 mg/l. Does not include the Energy segment, whose withdrawal occurs only for human consumption and was not accounted for in 2023. Increase of 7.5% in total water withdrawn mainly due to the installation of new pumps at the Presidente Vargas Steelworks (UPV), which operated simultaneously with old equipment for operational reasons, the incorporation of new units in the Cement segment and the increase in production at CSN Mineração. The new Cement units were also the main factor behind the 58.0% growth in the volume of water withdrawn in areas with water stress. Historical data restated. </t>
    </r>
    <r>
      <rPr>
        <b/>
        <sz val="8"/>
        <color theme="2"/>
        <rFont val="Verdana"/>
        <family val="2"/>
        <scheme val="minor"/>
      </rPr>
      <t>GRI 2-4</t>
    </r>
  </si>
  <si>
    <r>
      <t>Water indicators of the Cement Segment</t>
    </r>
    <r>
      <rPr>
        <b/>
        <vertAlign val="superscript"/>
        <sz val="10"/>
        <color theme="5"/>
        <rFont val="Verdana"/>
        <family val="2"/>
        <scheme val="minor"/>
      </rPr>
      <t>1</t>
    </r>
  </si>
  <si>
    <t>1. Variations in 2023, mainly in relation to the percentage of recirculation and capture and consumption in areas with water stress, explained by the incorporation of new units in the segment.</t>
  </si>
  <si>
    <t>Non-GHG atmospheric emissions of the Cement Segment (tons)</t>
  </si>
  <si>
    <r>
      <t xml:space="preserve">1. Variations in 2023 are related to the integration of acquired units. Historical data restated. </t>
    </r>
    <r>
      <rPr>
        <b/>
        <sz val="8"/>
        <color theme="2"/>
        <rFont val="Verdana"/>
        <family val="2"/>
        <scheme val="minor"/>
      </rPr>
      <t>GRI 2-4</t>
    </r>
  </si>
  <si>
    <r>
      <t>Waste generated by type of the Cement Segment (tons)</t>
    </r>
    <r>
      <rPr>
        <b/>
        <vertAlign val="superscript"/>
        <sz val="10"/>
        <color theme="5"/>
        <rFont val="Verdana"/>
        <family val="2"/>
        <scheme val="minor"/>
      </rPr>
      <t>1</t>
    </r>
  </si>
  <si>
    <r>
      <t xml:space="preserve">1. All waste generated is stored until it reaches an ideal volume for disposal or treatment. Therefore, the generation and disposal volumes differ. The variations in 2023 are mainly explained by the incorporation of new units. Historical data restated. </t>
    </r>
    <r>
      <rPr>
        <b/>
        <sz val="8"/>
        <color theme="2"/>
        <rFont val="Verdana"/>
        <family val="2"/>
        <scheme val="minor"/>
      </rPr>
      <t>GRI 2-4</t>
    </r>
    <r>
      <rPr>
        <sz val="8"/>
        <color theme="1"/>
        <rFont val="Verdana"/>
        <family val="2"/>
        <scheme val="minor"/>
      </rPr>
      <t xml:space="preserve">
2. Common waste, wood, miscellaneous, batteries, light bulbs, among others.</t>
    </r>
  </si>
  <si>
    <r>
      <t>1. All waste is destined for external treatment and disposal, with the exception of Internal Recycling. There is no recovery of internal energy in the waste treatment and final disposal processes. The variations in 2023 are mainly explained by the incorporation of new units. Historical data restated.</t>
    </r>
    <r>
      <rPr>
        <b/>
        <sz val="8"/>
        <color theme="2"/>
        <rFont val="Verdana"/>
        <family val="2"/>
        <scheme val="minor"/>
      </rPr>
      <t xml:space="preserve"> 
GRI 2-4</t>
    </r>
  </si>
  <si>
    <r>
      <t>Waste diverted from final disposal of the Cement Segment (tons)</t>
    </r>
    <r>
      <rPr>
        <b/>
        <vertAlign val="superscript"/>
        <sz val="10"/>
        <color theme="5"/>
        <rFont val="Verdana"/>
        <family val="2"/>
        <scheme val="minor"/>
      </rPr>
      <t>1</t>
    </r>
  </si>
  <si>
    <r>
      <t>Waste directed to final disposal of the Cement Segment (tons)</t>
    </r>
    <r>
      <rPr>
        <b/>
        <vertAlign val="superscript"/>
        <sz val="10"/>
        <color theme="5"/>
        <rFont val="Verdana"/>
        <family val="2"/>
        <scheme val="minor"/>
      </rPr>
      <t>1</t>
    </r>
  </si>
  <si>
    <r>
      <t>1. All waste is destined for external treatment and disposal. There is no recovery of internal energy in the waste treatment and final disposal processes. The variations in 2023 are mainly explained by the incorporation of new units. Historical data restated.</t>
    </r>
    <r>
      <rPr>
        <b/>
        <sz val="8"/>
        <color theme="2"/>
        <rFont val="Verdana"/>
        <family val="2"/>
        <scheme val="minor"/>
      </rPr>
      <t xml:space="preserve"> GRI 2-4</t>
    </r>
  </si>
  <si>
    <t>Waste indicators of the Cement Segment</t>
  </si>
  <si>
    <r>
      <t>Operation</t>
    </r>
    <r>
      <rPr>
        <b/>
        <vertAlign val="superscript"/>
        <sz val="10"/>
        <color theme="5"/>
        <rFont val="Verdana"/>
        <family val="2"/>
        <scheme val="minor"/>
      </rPr>
      <t>1</t>
    </r>
  </si>
  <si>
    <t>Arcos (integrated/mining)</t>
  </si>
  <si>
    <t>Caaporã (integrated/mining)</t>
  </si>
  <si>
    <t>Pedro Leopoldo (integrated/mining)</t>
  </si>
  <si>
    <t>Montes Claros (integrated/mining)</t>
  </si>
  <si>
    <t>Barueri (aggregates)</t>
  </si>
  <si>
    <t>Cajamar (aggregates)</t>
  </si>
  <si>
    <t>Mairiporã (aggregates)</t>
  </si>
  <si>
    <t>Partially overlapping with CSN's RPPN and close (up to 5 km radius) to Lafarge RPPN and Corumbá Ecological Station</t>
  </si>
  <si>
    <t>Partially overlapping with the Acaú-Goiana Extractive Reserve</t>
  </si>
  <si>
    <t>Close (up to 5 km radius) to Lapa Grande State Park</t>
  </si>
  <si>
    <t>Close (up to 5 km radius) to APA Várzea do Tietê - Barueri Ecological Park</t>
  </si>
  <si>
    <t>Overlapping the APA Cajamar</t>
  </si>
  <si>
    <t>Overlapping the Cantareira System APA and close (up to 5 km radius) to the Cantareira State Park</t>
  </si>
  <si>
    <t>1. The reporting of this GRI disclosure uses the National System of Conservation Units (SNUC) as its main source of information, in addition to state and municipal databases, when available. Units that do not generate significant environmental impact, such as distribution centers and mills, are not considered. Operations not listed do not overlap or be close to Conservation Units.</t>
  </si>
  <si>
    <r>
      <t>Habitats protected or under restauration by type</t>
    </r>
    <r>
      <rPr>
        <b/>
        <vertAlign val="superscript"/>
        <sz val="10"/>
        <color theme="5"/>
        <rFont val="Verdana"/>
        <family val="2"/>
        <scheme val="minor"/>
      </rPr>
      <t>1</t>
    </r>
    <r>
      <rPr>
        <b/>
        <sz val="10"/>
        <color theme="5"/>
        <rFont val="Verdana"/>
        <family val="2"/>
        <scheme val="minor"/>
      </rPr>
      <t xml:space="preserve"> of the Cement Segment</t>
    </r>
  </si>
  <si>
    <t>Minas Gerais and Piauí</t>
  </si>
  <si>
    <t>Minas Gerais, Goiás, Paraíba, Rio de Janeiro and São Paulo</t>
  </si>
  <si>
    <t>Areas disturbed by Cement Segment operations</t>
  </si>
  <si>
    <t>Total disturbed area (hectares)</t>
  </si>
  <si>
    <t>Disturbed area in the process of restoration (hectares)</t>
  </si>
  <si>
    <t>Percentage of disturbed areas undergoing restoration</t>
  </si>
  <si>
    <t>Restoration activities promoted during the period</t>
  </si>
  <si>
    <t>Relief formation processes in the pit in recovery and natural conduction of flora species.</t>
  </si>
  <si>
    <t>Restoration measures are applied progressively, as disturbed areas are no longer productive due to mineral extraction. Furthermore, the environmental recovery of an area whose extraction has become exhausted follows regulatory procedures and specific plans upon approval from control bodies (environmental and mineral, for example).</t>
  </si>
  <si>
    <r>
      <t>Ratio between the lowest salary paid and the minimum wage</t>
    </r>
    <r>
      <rPr>
        <b/>
        <vertAlign val="superscript"/>
        <sz val="10"/>
        <color theme="5"/>
        <rFont val="Verdana"/>
        <family val="2"/>
        <scheme val="minor"/>
      </rPr>
      <t>1</t>
    </r>
  </si>
  <si>
    <t>1. The only salaries below the minimum wage are for apprentices, who follow regulations and differentiated working hours, with remuneration governed by municipal or national minimum wage agreements, with different CLT regulations based on the working hours performed. The Brazilian minimum wage considered in 2021 was R$ 1,100, in 2022 R$ 1,212 and in 2023 R$ 1,320.</t>
  </si>
  <si>
    <t>Materials consumption of the Cement Segment (tons)</t>
  </si>
  <si>
    <r>
      <t>Production indicators of the Cement Segment</t>
    </r>
    <r>
      <rPr>
        <b/>
        <vertAlign val="superscript"/>
        <sz val="10"/>
        <color theme="5"/>
        <rFont val="Verdana"/>
        <family val="2"/>
        <scheme val="minor"/>
      </rPr>
      <t>1</t>
    </r>
  </si>
  <si>
    <t>Total cement production (tons)</t>
  </si>
  <si>
    <t>1. Data based on the Global Cement and Concrete Association (GCCA) methodology. In 2022, it includes data from CSN Alhandra.</t>
  </si>
  <si>
    <r>
      <t>Cases of non compliance of the Logistics Segment</t>
    </r>
    <r>
      <rPr>
        <b/>
        <vertAlign val="superscript"/>
        <sz val="10"/>
        <color theme="8"/>
        <rFont val="Verdana"/>
        <family val="2"/>
        <scheme val="minor"/>
      </rPr>
      <t>1</t>
    </r>
  </si>
  <si>
    <t>Total monetary value of significant fines (R$ thousand)</t>
  </si>
  <si>
    <t>Total number of significant fines</t>
  </si>
  <si>
    <t>Companies in the Logistics Segment joined and participated in working groups in the following associations and professional entities in 2023: Brazilian Association of Container Terminals (ABRATEC); National Association of Railway Transporters (ANTF); and Association of Companies of the Pecém Industrial and Port Complex (AECIPP).</t>
  </si>
  <si>
    <t>Total Logistics Segment</t>
  </si>
  <si>
    <r>
      <t>1. Considers permanent employees hired in the CLT, Apprentice Program and Capacitar Program categories on the base date of December 31</t>
    </r>
    <r>
      <rPr>
        <vertAlign val="superscript"/>
        <sz val="8"/>
        <color theme="1"/>
        <rFont val="Verdana"/>
        <family val="2"/>
        <scheme val="minor"/>
      </rPr>
      <t>st</t>
    </r>
    <r>
      <rPr>
        <sz val="8"/>
        <color theme="1"/>
        <rFont val="Verdana"/>
        <family val="2"/>
        <scheme val="minor"/>
      </rPr>
      <t xml:space="preserve"> of each year. Everyone works full time. CSN has a working hours policy for operations in Brazil, which establishes respect for the 8-hour daily working day, as established in the CLT. Employees cannot work more than 2 hours of overtime per day to ensure compliance with labor legislation.</t>
    </r>
  </si>
  <si>
    <t>Logistics Segment</t>
  </si>
  <si>
    <r>
      <t>Hirings and dismissals of the Logistics Segment</t>
    </r>
    <r>
      <rPr>
        <b/>
        <vertAlign val="superscript"/>
        <sz val="10"/>
        <color theme="8"/>
        <rFont val="Verdana"/>
        <family val="2"/>
        <scheme val="minor"/>
      </rPr>
      <t>1</t>
    </r>
  </si>
  <si>
    <r>
      <t xml:space="preserve">1. Considers permanent employees in the CLT, Apprentice Program and Capacitar Program categories.
2. 2022 data restated. </t>
    </r>
    <r>
      <rPr>
        <b/>
        <sz val="8"/>
        <color theme="2"/>
        <rFont val="Verdana"/>
        <family val="2"/>
        <scheme val="minor"/>
      </rPr>
      <t>GRI 2-4</t>
    </r>
  </si>
  <si>
    <r>
      <t>Hiring and turnover rates of the Logistics Segment</t>
    </r>
    <r>
      <rPr>
        <b/>
        <vertAlign val="superscript"/>
        <sz val="10"/>
        <color theme="8"/>
        <rFont val="Verdana"/>
        <family val="2"/>
        <scheme val="minor"/>
      </rPr>
      <t>1</t>
    </r>
  </si>
  <si>
    <r>
      <t>Hiring rate</t>
    </r>
    <r>
      <rPr>
        <b/>
        <vertAlign val="superscript"/>
        <sz val="10"/>
        <color theme="8"/>
        <rFont val="Verdana"/>
        <family val="2"/>
        <scheme val="minor"/>
      </rPr>
      <t>3</t>
    </r>
  </si>
  <si>
    <r>
      <t>Turnover rate</t>
    </r>
    <r>
      <rPr>
        <b/>
        <vertAlign val="superscript"/>
        <sz val="10"/>
        <color theme="8"/>
        <rFont val="Verdana"/>
        <family val="2"/>
        <scheme val="minor"/>
      </rPr>
      <t>4</t>
    </r>
  </si>
  <si>
    <r>
      <t xml:space="preserve">1. Considers permanent employees in the CLT, Apprentice Program and Capacitar Program categories. 25.8% decrease in the hiring rate resulting from the reduction in the absolute number of hires in 2023.
2. 2022 data restated. </t>
    </r>
    <r>
      <rPr>
        <b/>
        <sz val="8"/>
        <color theme="2"/>
        <rFont val="Verdana"/>
        <family val="2"/>
        <scheme val="minor"/>
      </rPr>
      <t>GRI 2-4</t>
    </r>
    <r>
      <rPr>
        <sz val="8"/>
        <color theme="1"/>
        <rFont val="Verdana"/>
        <family val="2"/>
        <scheme val="minor"/>
      </rPr>
      <t xml:space="preserve">
3. The hiring rate is calculated as the number of people hired in the year over the headcount at the end of the year.
4. The turnover rate is calculated as the number of people leaving during the year over the headcount at the end of the year.</t>
    </r>
  </si>
  <si>
    <r>
      <t>Average hours of training per employee of the Logistics Segment</t>
    </r>
    <r>
      <rPr>
        <b/>
        <vertAlign val="superscript"/>
        <sz val="10"/>
        <color theme="8"/>
        <rFont val="Verdana"/>
        <family val="2"/>
        <scheme val="minor"/>
      </rPr>
      <t>1</t>
    </r>
  </si>
  <si>
    <r>
      <t>Apprentice Program</t>
    </r>
    <r>
      <rPr>
        <vertAlign val="superscript"/>
        <sz val="10"/>
        <color theme="1"/>
        <rFont val="Verdana"/>
        <family val="2"/>
        <scheme val="minor"/>
      </rPr>
      <t>2</t>
    </r>
  </si>
  <si>
    <r>
      <t xml:space="preserve">1. Considers permanent employees in the CLT, Apprentice Program, Capacitar Program, Internship Program and Trainee Program categories. The average is calculated as the total number of training hours provided in the year divided by the headcount on 12/31. The 92.0% increase in the total average number of training hours per employee reflects the strengthening of qualification initiatives in 2023, with emphasis on technical, administrative and operational careers.
2. 2022 data restated. </t>
    </r>
    <r>
      <rPr>
        <b/>
        <sz val="8"/>
        <color theme="2"/>
        <rFont val="Verdana"/>
        <family val="2"/>
        <scheme val="minor"/>
      </rPr>
      <t>GRI 2-4</t>
    </r>
  </si>
  <si>
    <r>
      <t>Percentage of employees submitted to performance assessment of the Logistics Segment</t>
    </r>
    <r>
      <rPr>
        <b/>
        <vertAlign val="superscript"/>
        <sz val="10"/>
        <color theme="8"/>
        <rFont val="Verdana"/>
        <family val="2"/>
        <scheme val="minor"/>
      </rPr>
      <t>1</t>
    </r>
  </si>
  <si>
    <r>
      <t xml:space="preserve">1. Considers permanent employees in the CLT and Capacitar Program categories. The consolidation assumption was changed in 2023, so the 2022 data was restated. The percentage is calculated as: total number of employees on 12/31 who underwent a performance evaluation in the year divided by the total number of employees on 12/31 eligible to undergo a performance evaluation in the year. The 52.6% increase in the percentage of those evaluated in 2023 (compared to 2022) reflects the effectiveness of the performance evaluation program, mainly at the engineer, technician, operational and administrative levels. </t>
    </r>
    <r>
      <rPr>
        <b/>
        <sz val="8"/>
        <color theme="2"/>
        <rFont val="Verdana"/>
        <family val="2"/>
        <scheme val="minor"/>
      </rPr>
      <t>GRI 2-4</t>
    </r>
  </si>
  <si>
    <r>
      <t>Gender diversity by functional level of the Logistics Segment</t>
    </r>
    <r>
      <rPr>
        <b/>
        <vertAlign val="superscript"/>
        <sz val="10"/>
        <color theme="8"/>
        <rFont val="Verdana"/>
        <family val="2"/>
        <scheme val="minor"/>
      </rPr>
      <t>1</t>
    </r>
  </si>
  <si>
    <r>
      <t>1. Considers permanent employees hired in the CLT, Apprentice Program and Training Program categories on the base date of December 31</t>
    </r>
    <r>
      <rPr>
        <vertAlign val="superscript"/>
        <sz val="8"/>
        <color theme="1"/>
        <rFont val="Verdana"/>
        <family val="2"/>
        <scheme val="minor"/>
      </rPr>
      <t>st</t>
    </r>
    <r>
      <rPr>
        <sz val="8"/>
        <color theme="1"/>
        <rFont val="Verdana"/>
        <family val="2"/>
        <scheme val="minor"/>
      </rPr>
      <t xml:space="preserve"> of each year. Total increase of 25.3% in the representation of women driven by actions in favor of diversity at all functional levels.</t>
    </r>
  </si>
  <si>
    <r>
      <t>Age group diversity by functional level of the Logistics Segment</t>
    </r>
    <r>
      <rPr>
        <b/>
        <vertAlign val="superscript"/>
        <sz val="10"/>
        <color theme="8"/>
        <rFont val="Verdana"/>
        <family val="2"/>
        <scheme val="minor"/>
      </rPr>
      <t>1</t>
    </r>
  </si>
  <si>
    <r>
      <t>1. Considers permanent employees hired in the CLT, Apprentice Program and Training Program categories on the base date of December 31</t>
    </r>
    <r>
      <rPr>
        <vertAlign val="superscript"/>
        <sz val="8"/>
        <color theme="1"/>
        <rFont val="Verdana"/>
        <family val="2"/>
        <scheme val="minor"/>
      </rPr>
      <t>st</t>
    </r>
    <r>
      <rPr>
        <sz val="8"/>
        <color theme="1"/>
        <rFont val="Verdana"/>
        <family val="2"/>
        <scheme val="minor"/>
      </rPr>
      <t xml:space="preserve"> of each year. Growth in the representation of professionals over 50 years of age is a reflection of the aging of the workforce with the retention of professionals with more experience, mainly at the specialist (51.2% increase) and administrative (50.8% increase) levels. .</t>
    </r>
  </si>
  <si>
    <r>
      <t>Ratio of average salary of women in relation to men by functional level of the Cement Segment</t>
    </r>
    <r>
      <rPr>
        <b/>
        <vertAlign val="superscript"/>
        <sz val="10"/>
        <color theme="5"/>
        <rFont val="Verdana"/>
        <family val="2"/>
        <scheme val="minor"/>
      </rPr>
      <t>1</t>
    </r>
  </si>
  <si>
    <r>
      <t>Ratio of average salary of women in relation to men by functional level of the Logistics Segment</t>
    </r>
    <r>
      <rPr>
        <b/>
        <vertAlign val="superscript"/>
        <sz val="10"/>
        <color theme="8"/>
        <rFont val="Verdana"/>
        <family val="2"/>
        <scheme val="minor"/>
      </rPr>
      <t>1</t>
    </r>
  </si>
  <si>
    <t>1. Considers permanent employees in the CLT, Apprentice Program and Capacitar Program categories. The calculation of this indicator does not consider factors such as length of service, area of specialty and collective agreements applicable to specific categories, which is why salary differences can be seen. The remuneration for each role in the company is defined based on market research, following the Hay Group methodology, and does not consider gender as a criterion for defining remuneration.</t>
  </si>
  <si>
    <r>
      <t>Health and safety indicators of the Logistics Segment</t>
    </r>
    <r>
      <rPr>
        <b/>
        <vertAlign val="superscript"/>
        <sz val="10"/>
        <color theme="8"/>
        <rFont val="Verdana"/>
        <family val="2"/>
        <scheme val="minor"/>
      </rPr>
      <t>1</t>
    </r>
  </si>
  <si>
    <t>1. Considers permanent employees in the CLT, Apprentice Program, Capacitar Program and Trainee Program categories and third parties. In 2023, there was a reduction of 57.7% in the number of recordable accidents, 50% in the number of accidents with serious consequences and 75.0% in the number of fatal accidents, reflected in the improvement in the frequency and severity rates of accidents.
2. Rates calculated with the factor of 200 thousand man-hours worked.</t>
  </si>
  <si>
    <t>Supplier indicators of the Logistics Segment</t>
  </si>
  <si>
    <t>1. Reduction of 19.7% in 2023 resulting from the reduction in expenditure on ores and minerals, maritime transport and civil works.</t>
  </si>
  <si>
    <r>
      <t>Percentage of expenditures with local suppliers</t>
    </r>
    <r>
      <rPr>
        <b/>
        <vertAlign val="superscript"/>
        <sz val="10"/>
        <color theme="8"/>
        <rFont val="Verdana"/>
        <family val="2"/>
        <scheme val="minor"/>
      </rPr>
      <t>1</t>
    </r>
    <r>
      <rPr>
        <b/>
        <sz val="10"/>
        <color theme="8"/>
        <rFont val="Verdana"/>
        <family val="2"/>
        <scheme val="minor"/>
      </rPr>
      <t xml:space="preserve"> of the Logistics Segment</t>
    </r>
  </si>
  <si>
    <r>
      <t>Assessment of environmental aspects when contracting suppliers of the Logistics Segment</t>
    </r>
    <r>
      <rPr>
        <b/>
        <vertAlign val="superscript"/>
        <sz val="10"/>
        <color theme="8"/>
        <rFont val="Verdana"/>
        <family val="2"/>
        <scheme val="minor"/>
      </rPr>
      <t>1</t>
    </r>
  </si>
  <si>
    <t>1. The registration of new suppliers considers their scope of activity to define the criteria by which they will be analyzed. Suppliers selected based on environmental criteria are all those that present a high environmental risk as assessed by the corporate risk matrix and refer to partners whose activities are directly related to issues of this nature. An 85.6% increase in the percentage of suppliers evaluated with environmental criteria reflects the greater number of eligible partners according to risk in the period.</t>
  </si>
  <si>
    <t>Assessment of social aspects when contracting suppliers of the Cement Segment</t>
  </si>
  <si>
    <t>Assessment of social aspects when contracting suppliers of the Logistics Segment</t>
  </si>
  <si>
    <r>
      <t>Energy generated by fuel consumption and electricity adquired of the Logistics Segment (GJ)</t>
    </r>
    <r>
      <rPr>
        <b/>
        <vertAlign val="superscript"/>
        <sz val="10"/>
        <color theme="8"/>
        <rFont val="Verdana"/>
        <family val="2"/>
        <scheme val="minor"/>
      </rPr>
      <t>1</t>
    </r>
  </si>
  <si>
    <r>
      <t>Gross GHG emissions of the Logistics Segment (tCO</t>
    </r>
    <r>
      <rPr>
        <b/>
        <vertAlign val="subscript"/>
        <sz val="10"/>
        <color theme="8"/>
        <rFont val="Verdana"/>
        <family val="2"/>
        <scheme val="minor"/>
      </rPr>
      <t>2</t>
    </r>
    <r>
      <rPr>
        <b/>
        <sz val="10"/>
        <color theme="8"/>
        <rFont val="Verdana"/>
        <family val="2"/>
        <scheme val="minor"/>
      </rPr>
      <t>e)</t>
    </r>
  </si>
  <si>
    <r>
      <t>Biogenic GHG emissions of the Logistics Segment (tCO</t>
    </r>
    <r>
      <rPr>
        <b/>
        <vertAlign val="subscript"/>
        <sz val="10"/>
        <color theme="8"/>
        <rFont val="Verdana"/>
        <family val="2"/>
        <scheme val="minor"/>
      </rPr>
      <t>2</t>
    </r>
    <r>
      <rPr>
        <b/>
        <sz val="10"/>
        <color theme="8"/>
        <rFont val="Verdana"/>
        <family val="2"/>
        <scheme val="minor"/>
      </rPr>
      <t>e)</t>
    </r>
  </si>
  <si>
    <r>
      <t>Water withdrawal by source of the Logistics Segment (megaliters)</t>
    </r>
    <r>
      <rPr>
        <b/>
        <vertAlign val="superscript"/>
        <sz val="10"/>
        <color theme="8"/>
        <rFont val="Verdana"/>
        <family val="2"/>
        <scheme val="minor"/>
      </rPr>
      <t>1</t>
    </r>
  </si>
  <si>
    <r>
      <t>1. TAll the volume withdrawn (100%) has a concentration of total dissolved solids equal to or less than 1,000 mg/l. All withdrawal occurs in areas with water stress. An increase of 19.8% in the total volume withdrawn in 2023 was due to the increase in operational activity and the demand for works. Historical data restated.</t>
    </r>
    <r>
      <rPr>
        <b/>
        <sz val="8"/>
        <color theme="2"/>
        <rFont val="Verdana"/>
        <family val="2"/>
        <scheme val="minor"/>
      </rPr>
      <t xml:space="preserve"> GRI 2-4</t>
    </r>
  </si>
  <si>
    <r>
      <t>Water discharge by source of the Cement Segment (megaliters)</t>
    </r>
    <r>
      <rPr>
        <b/>
        <vertAlign val="superscript"/>
        <sz val="10"/>
        <color theme="5"/>
        <rFont val="Verdana"/>
        <family val="2"/>
        <scheme val="minor"/>
      </rPr>
      <t>1</t>
    </r>
  </si>
  <si>
    <r>
      <t>Water discharge by source of the Logistics Segment (megaliters)</t>
    </r>
    <r>
      <rPr>
        <b/>
        <vertAlign val="superscript"/>
        <sz val="10"/>
        <color theme="8"/>
        <rFont val="Verdana"/>
        <family val="2"/>
        <scheme val="minor"/>
      </rPr>
      <t>1</t>
    </r>
  </si>
  <si>
    <r>
      <t xml:space="preserve">1. All the volume discharged (100%) has a total dissolved solids concentration equal to or less than 1,000 mg/l. All discharge occurs in water-stressed areas. An increase of 27.6% in the total volume discharged in 2023 was due to the increase in operational activity and the demand for works. Historical data restated. </t>
    </r>
    <r>
      <rPr>
        <b/>
        <sz val="8"/>
        <color theme="2"/>
        <rFont val="Verdana"/>
        <family val="2"/>
        <scheme val="minor"/>
      </rPr>
      <t>GRI 2-4</t>
    </r>
  </si>
  <si>
    <r>
      <t>Water consumption of the Cement Segment (megaliters)</t>
    </r>
    <r>
      <rPr>
        <b/>
        <vertAlign val="superscript"/>
        <sz val="10"/>
        <color theme="5"/>
        <rFont val="Verdana"/>
        <family val="2"/>
        <scheme val="minor"/>
      </rPr>
      <t>1</t>
    </r>
  </si>
  <si>
    <r>
      <t>Water consumption of the Logistics Segment (megaliters)</t>
    </r>
    <r>
      <rPr>
        <b/>
        <vertAlign val="superscript"/>
        <sz val="10"/>
        <color theme="8"/>
        <rFont val="Verdana"/>
        <family val="2"/>
        <scheme val="minor"/>
      </rPr>
      <t>1</t>
    </r>
  </si>
  <si>
    <r>
      <t>Waste generated by type of the Logistics Segment (tons)</t>
    </r>
    <r>
      <rPr>
        <b/>
        <vertAlign val="superscript"/>
        <sz val="10"/>
        <color theme="8"/>
        <rFont val="Verdana"/>
        <family val="2"/>
        <scheme val="minor"/>
      </rPr>
      <t>1</t>
    </r>
  </si>
  <si>
    <r>
      <t xml:space="preserve">1. All waste generated is stored until it reaches an ideal volume for disposal or treatment. Therefore, the generation and disposal volumes differ. Historical data restated. </t>
    </r>
    <r>
      <rPr>
        <b/>
        <sz val="8"/>
        <color theme="2"/>
        <rFont val="Verdana"/>
        <family val="2"/>
        <scheme val="minor"/>
      </rPr>
      <t>GRI 2-4</t>
    </r>
    <r>
      <rPr>
        <sz val="8"/>
        <color theme="1"/>
        <rFont val="Verdana"/>
        <family val="2"/>
        <scheme val="minor"/>
      </rPr>
      <t xml:space="preserve">
2. Common waste, wood, miscellaneous, batteries, light bulbs, among others.</t>
    </r>
  </si>
  <si>
    <r>
      <t>Waste diverted from final disposal of the Logistics Segment (tons)</t>
    </r>
    <r>
      <rPr>
        <b/>
        <vertAlign val="superscript"/>
        <sz val="10"/>
        <color theme="8"/>
        <rFont val="Verdana"/>
        <family val="2"/>
        <scheme val="minor"/>
      </rPr>
      <t>1</t>
    </r>
  </si>
  <si>
    <r>
      <t xml:space="preserve">1. All waste is destined for external treatment and disposal, with the exception of Internal Recycling. There is no recovery of internal energy in the waste treatment and final disposal processes. The variations in 2023 are mainly explained by the greater volume of ferrous mesh destined by TLSA and wood destined by the Sepetiba Tecon port terminal. Historical data restated. </t>
    </r>
    <r>
      <rPr>
        <b/>
        <sz val="8"/>
        <color theme="2"/>
        <rFont val="Verdana"/>
        <family val="2"/>
        <scheme val="minor"/>
      </rPr>
      <t>GRI 2-4</t>
    </r>
  </si>
  <si>
    <r>
      <t>Waste directed to final disposal of the Logistics Segment (tons)</t>
    </r>
    <r>
      <rPr>
        <b/>
        <vertAlign val="superscript"/>
        <sz val="10"/>
        <color theme="8"/>
        <rFont val="Verdana"/>
        <family val="2"/>
        <scheme val="minor"/>
      </rPr>
      <t>1</t>
    </r>
  </si>
  <si>
    <t>Effluents tratment</t>
  </si>
  <si>
    <r>
      <t xml:space="preserve">1. All waste is destined for external treatment and disposal. There is no recovery of internal energy in the waste treatment and final disposal processes. The variations in 2023 are mainly explained by the increase in the sending of construction debris and miscellaneous materials from the Sepetiba Tecon port terminal to landfill. Historical data restated. </t>
    </r>
    <r>
      <rPr>
        <b/>
        <sz val="8"/>
        <color theme="2"/>
        <rFont val="Verdana"/>
        <family val="2"/>
        <scheme val="minor"/>
      </rPr>
      <t>GRI 2-4</t>
    </r>
  </si>
  <si>
    <r>
      <t>Operation</t>
    </r>
    <r>
      <rPr>
        <b/>
        <vertAlign val="superscript"/>
        <sz val="10"/>
        <color theme="8"/>
        <rFont val="Verdana"/>
        <family val="2"/>
        <scheme val="minor"/>
      </rPr>
      <t>1</t>
    </r>
  </si>
  <si>
    <t>Port operation - Sepetiba Tecon</t>
  </si>
  <si>
    <t>Close (up to 5 km radius) to the Bacanga, Ceará and Cocó State Parks; the APAs of Upaon-Açu/Miritiba/Alto das Preguiças, Lagamar do Cauípe, Pecém, Dunas do Litoral Oeste and Bica do Ipu; the Palmares National Forest; and the Ceará River/Maranguapinho River Estuary</t>
  </si>
  <si>
    <t>Partially overlapping APA Chapada do Araripe and close (radius of up to 5 km) APA Serra do Aratanha</t>
  </si>
  <si>
    <t>Close (up to 5 km radius) to the Canal do Martins APP</t>
  </si>
  <si>
    <t>1. The reporting of this GRI disclosure uses the National System of Conservation Units (SNUC) as its main source of information, in addition to state and municipal databases, when available.</t>
  </si>
  <si>
    <r>
      <t>Habitats protected or under restauration by type</t>
    </r>
    <r>
      <rPr>
        <b/>
        <vertAlign val="superscript"/>
        <sz val="10"/>
        <color theme="8"/>
        <rFont val="Verdana"/>
        <family val="2"/>
        <scheme val="minor"/>
      </rPr>
      <t>1</t>
    </r>
    <r>
      <rPr>
        <b/>
        <sz val="10"/>
        <color theme="8"/>
        <rFont val="Verdana"/>
        <family val="2"/>
        <scheme val="minor"/>
      </rPr>
      <t xml:space="preserve"> of the Logistics Segment</t>
    </r>
  </si>
  <si>
    <t>1. The reported recovery areas are still in a state of development or awaiting formal acceptance by the environmental agency.</t>
  </si>
  <si>
    <t>Piauí, Pernambuco and Ceará</t>
  </si>
  <si>
    <r>
      <t>Ratio between the lowest salary paid and the minimum wage</t>
    </r>
    <r>
      <rPr>
        <b/>
        <vertAlign val="superscript"/>
        <sz val="10"/>
        <color theme="8"/>
        <rFont val="Verdana"/>
        <family val="2"/>
        <scheme val="minor"/>
      </rPr>
      <t>1</t>
    </r>
  </si>
  <si>
    <t>Materials consumption of the Logistics Segment (tons)</t>
  </si>
  <si>
    <t>The Energy segment did not receive significant fines or non-monetary sanctions in 2023. Cases with fines or obligations to do or not to do that exceed R$ 1 million are considered significant.</t>
  </si>
  <si>
    <t>Companies in the Energy Segment joined the following associations and class entities in 2023: Brazilian Association of Large Consumers of Electric Energy (ABRACE) and Brazilian Association of Investors in Self-Production of Energy (ABIAPE). In both cases, the companies were part of the governing bodies and participated in the entities' working groups.</t>
  </si>
  <si>
    <r>
      <t>Employees by gender and region of the Logistics Segment</t>
    </r>
    <r>
      <rPr>
        <b/>
        <vertAlign val="superscript"/>
        <sz val="10"/>
        <color theme="8"/>
        <rFont val="Verdana"/>
        <family val="2"/>
        <scheme val="minor"/>
      </rPr>
      <t>1</t>
    </r>
  </si>
  <si>
    <r>
      <t>Employees by gender and region of the Cement Segment</t>
    </r>
    <r>
      <rPr>
        <b/>
        <vertAlign val="superscript"/>
        <sz val="10"/>
        <color theme="5"/>
        <rFont val="Verdana"/>
        <family val="2"/>
        <scheme val="minor"/>
      </rPr>
      <t>1</t>
    </r>
  </si>
  <si>
    <r>
      <t>Employees by gender and region of the Energy Segment</t>
    </r>
    <r>
      <rPr>
        <b/>
        <vertAlign val="superscript"/>
        <sz val="10"/>
        <color theme="6"/>
        <rFont val="Verdana"/>
        <family val="2"/>
        <scheme val="minor"/>
      </rPr>
      <t>1</t>
    </r>
  </si>
  <si>
    <t>Total Energy Segment</t>
  </si>
  <si>
    <t>Energy Segment</t>
  </si>
  <si>
    <r>
      <t>Average hours of training per employee of the Energy Segment</t>
    </r>
    <r>
      <rPr>
        <b/>
        <vertAlign val="superscript"/>
        <sz val="10"/>
        <color theme="6"/>
        <rFont val="Verdana"/>
        <family val="2"/>
        <scheme val="minor"/>
      </rPr>
      <t>1</t>
    </r>
  </si>
  <si>
    <t>1. Considers permanent employees in the CLT, Apprentice Program, Capacitar Program, Internship Program and Trainee Program categories. The average is calculated as the total number of training hours provided in the year divided by the headcount on 12/31.</t>
  </si>
  <si>
    <t>Gender diversity by functional level of the Energy Segment</t>
  </si>
  <si>
    <t>Age group diversity by functional level of the Energy Segment</t>
  </si>
  <si>
    <r>
      <t>Health and safety indicators of the Energy Segment</t>
    </r>
    <r>
      <rPr>
        <b/>
        <vertAlign val="superscript"/>
        <sz val="10"/>
        <color theme="6"/>
        <rFont val="Verdana"/>
        <family val="2"/>
        <scheme val="minor"/>
      </rPr>
      <t>1</t>
    </r>
  </si>
  <si>
    <t>1. Considers permanent employees in the CLT, Apprentice Program, Capacitar Program and Trainee Program categories and third parties.
2. Rates calculated with the factor of 200 thousand man-hours worked.</t>
  </si>
  <si>
    <r>
      <t>Energy generated by fuel consumption and electricity adquired of the Energy Segment (GJ)</t>
    </r>
    <r>
      <rPr>
        <b/>
        <vertAlign val="superscript"/>
        <sz val="10"/>
        <color rgb="FF00B0F0"/>
        <rFont val="Verdana"/>
        <family val="2"/>
        <scheme val="minor"/>
      </rPr>
      <t>1</t>
    </r>
  </si>
  <si>
    <r>
      <t>Gross GHG emissions of the Energy Segment (tCO</t>
    </r>
    <r>
      <rPr>
        <b/>
        <vertAlign val="subscript"/>
        <sz val="10"/>
        <color rgb="FF00B0F0"/>
        <rFont val="Verdana"/>
        <family val="2"/>
        <scheme val="minor"/>
      </rPr>
      <t>2</t>
    </r>
    <r>
      <rPr>
        <b/>
        <sz val="10"/>
        <color rgb="FF00B0F0"/>
        <rFont val="Verdana"/>
        <family val="2"/>
        <scheme val="minor"/>
      </rPr>
      <t>e)</t>
    </r>
  </si>
  <si>
    <r>
      <t>Biogenic GHG emissions of the Energy Segment (tCO</t>
    </r>
    <r>
      <rPr>
        <b/>
        <vertAlign val="subscript"/>
        <sz val="10"/>
        <color rgb="FF00B0F0"/>
        <rFont val="Verdana"/>
        <family val="2"/>
        <scheme val="minor"/>
      </rPr>
      <t>2</t>
    </r>
    <r>
      <rPr>
        <b/>
        <sz val="10"/>
        <color rgb="FF00B0F0"/>
        <rFont val="Verdana"/>
        <family val="2"/>
        <scheme val="minor"/>
      </rPr>
      <t>e)</t>
    </r>
  </si>
  <si>
    <r>
      <t>Waste generated by type of the Energy Segment (tons)</t>
    </r>
    <r>
      <rPr>
        <b/>
        <vertAlign val="superscript"/>
        <sz val="10"/>
        <color rgb="FF00B0F0"/>
        <rFont val="Verdana"/>
        <family val="2"/>
        <scheme val="minor"/>
      </rPr>
      <t>1</t>
    </r>
  </si>
  <si>
    <t>1. All waste generated is stored until it reaches an ideal volume for disposal or treatment. Therefore, the generation and disposal volumes differ.
2. Common waste, wood, miscellaneous, batteries, light bulbs, among others.</t>
  </si>
  <si>
    <r>
      <t>Waste diverted from final disposal of the Enegy Segment (tons)</t>
    </r>
    <r>
      <rPr>
        <b/>
        <vertAlign val="superscript"/>
        <sz val="10"/>
        <color rgb="FF00B0F0"/>
        <rFont val="Verdana"/>
        <family val="2"/>
        <scheme val="minor"/>
      </rPr>
      <t>1</t>
    </r>
  </si>
  <si>
    <t>1. All waste is destined for external treatment and disposal, with the exception of Internal Recycling. There is no recovery of internal energy in the waste treatment and final disposal processes.</t>
  </si>
  <si>
    <r>
      <t>Waste directed to final disposal of the Energy Segment (tons)</t>
    </r>
    <r>
      <rPr>
        <b/>
        <vertAlign val="superscript"/>
        <sz val="10"/>
        <color rgb="FF00B0F0"/>
        <rFont val="Verdana"/>
        <family val="2"/>
        <scheme val="minor"/>
      </rPr>
      <t>1</t>
    </r>
  </si>
  <si>
    <t>1. All waste is destined for external treatment and disposal. There is no recovery of internal energy in the waste treatment and final disposal processes.</t>
  </si>
  <si>
    <r>
      <t>Operation</t>
    </r>
    <r>
      <rPr>
        <b/>
        <vertAlign val="superscript"/>
        <sz val="10"/>
        <color rgb="FF00B0F0"/>
        <rFont val="Verdana"/>
        <family val="2"/>
        <scheme val="minor"/>
      </rPr>
      <t>1</t>
    </r>
  </si>
  <si>
    <t>Of the 21 units, two are close (radius of up to 5 km) to the Passo Fundo National Forest and the Area of Relevant Ecological Interest (ARIE) Morro do Ferrabraz</t>
  </si>
  <si>
    <t>1. The reporting of this GRI content uses the National System of Conservation Units (SNUC) as its main source of information, in addition to state and municipal databases, when available. Operations not listed do not overlap or be close to Conservation Units.</t>
  </si>
  <si>
    <r>
      <t>Habitats protected or under restauration by type</t>
    </r>
    <r>
      <rPr>
        <b/>
        <vertAlign val="superscript"/>
        <sz val="10"/>
        <color rgb="FF00B0F0"/>
        <rFont val="Verdana"/>
        <family val="2"/>
        <scheme val="minor"/>
      </rPr>
      <t>1</t>
    </r>
    <r>
      <rPr>
        <b/>
        <sz val="10"/>
        <color rgb="FF00B0F0"/>
        <rFont val="Verdana"/>
        <family val="2"/>
        <scheme val="minor"/>
      </rPr>
      <t xml:space="preserve"> of the Energy Segment in 2023</t>
    </r>
  </si>
  <si>
    <t>The table below presents a summary of our practices and their alignment with the recommendations of the Task Force on Climate-related Disclosures (TCFD). For more information, see the following documents:</t>
  </si>
  <si>
    <t>Disclosures of the Climate Change material topic in this Databook</t>
  </si>
  <si>
    <t>2023 Integrated Report of the CSN Group</t>
  </si>
  <si>
    <t>2022 Climate Action Report of the CSN Group</t>
  </si>
  <si>
    <t>2023 CDP questionnaire of the CSN Group</t>
  </si>
  <si>
    <t>Recommendation</t>
  </si>
  <si>
    <t>CSN Management</t>
  </si>
  <si>
    <t>Governance Pillar</t>
  </si>
  <si>
    <t>a) Describe the board’s oversight of risks and opportunities related to climate change</t>
  </si>
  <si>
    <t>b) Describe the role of management in assessing and managing risks and opportunities related to climate change</t>
  </si>
  <si>
    <t>Strategy Pillar</t>
  </si>
  <si>
    <t>a) Describe the risks and opportunities related to climate change that the organization has identified in the short, medium and long term</t>
  </si>
  <si>
    <t>b) Describe the impact of climate change-related risks and opportunities on the organization’s business, strategy, and financial planning</t>
  </si>
  <si>
    <t>c) Describe the resilience of the organization’s strategy, taking into account different scenarios related to climate change, including a scenario of 2°C or lower</t>
  </si>
  <si>
    <t>Risk Management Pillar</t>
  </si>
  <si>
    <t>a) Describe the organization’s processes for identifying and assessing climate change-related risks</t>
  </si>
  <si>
    <t>b) Describe the organization’s processes for managing climate change-related risks</t>
  </si>
  <si>
    <t>c) Describe how processes for identifying, assessing, and managing climate change-related risks are integrated into the organization’s overall risk management</t>
  </si>
  <si>
    <t>Metrics and Goals Pillar</t>
  </si>
  <si>
    <t>a) Disclose the metrics used by the organization to assess risks and opportunities related to climate change in accordance with its risk management strategy and process</t>
  </si>
  <si>
    <t>b) Disclose Scope 1, Scope 2 and, if appropriate, Scope 3 greenhouse gas (GHG) emissions and related risks</t>
  </si>
  <si>
    <t>c) Describe the goals used by the organization to manage climate change-related risks and opportunities and performance against the goals</t>
  </si>
  <si>
    <t>The table below summarizes our practices and their alignment with the recommendations of the Task Force on Nature-related Disclosures (TNFD). For more information, see:</t>
  </si>
  <si>
    <t>a) Describe the board’s oversight of nature-related dependencies, impacts, risks, and opportunities</t>
  </si>
  <si>
    <t>b) Describe the role of management in assessing and managing nature-related dependencies, impacts, risks and opportunities</t>
  </si>
  <si>
    <t>c) Describe the organization’s human rights policies and engagement activities, as well as board and management oversight, with respect to indigenous peoples, local communities, affected stakeholders, and other stakeholders, in the organization’s assessment and response to nature-related dependencies, impacts, risks, and opportunities</t>
  </si>
  <si>
    <t>a) Describe the nature-related dependencies, impacts, risks, and opportunities that the organization has identified in the short, medium, and long term</t>
  </si>
  <si>
    <t>c) Describe the resilience of the organization’s strategy to nature-related risks and opportunities, taking into account different scenarios</t>
  </si>
  <si>
    <t>b) Describe the effect that nature-related dependencies, impacts, risks and opportunities have had on the organization’s business model, value chain, strategy and financial planning, as well as any transition plans or analyses in place</t>
  </si>
  <si>
    <t>d) Disclose the locations of assets and/or activities in the organization’s direct operations and, where possible, upstream and downstream value chain(s) that meet the criteria of priority locations</t>
  </si>
  <si>
    <t>Risk and Impact Management Pillar</t>
  </si>
  <si>
    <t>a) (i) Describe the organization’s processes for identifying, assessing, and prioritizing nature-related dependencies, impacts, risks, and opportunities in its direct operations</t>
  </si>
  <si>
    <t>a) (ii) Describe the organization’s processes for identifying, assessing, and prioritizing nature-related dependencies, impacts, risks, and opportunities in its upstream and downstream value chain(s)</t>
  </si>
  <si>
    <t>b) Describe the organization’s processes for managing nature-related dependencies, impacts, risks, and opportunities</t>
  </si>
  <si>
    <t>c) Describe how the processes for identifying, assessing, prioritizing, and monitoring nature-related risks are integrated and inform the organization’s overall risk management processes</t>
  </si>
  <si>
    <t>a) Disclose the metrics used by the organization to assess and manage material nature-related risks and opportunities, in accordance with its risk management strategy and process</t>
  </si>
  <si>
    <t>b) Disclose the metrics used by the organization to assess and manage dependencies and impacts on nature</t>
  </si>
  <si>
    <t>c) Describe the goals and objectives used by the organization to manage nature-related dependencies, impacts, risks and opportunities and its performance in relation to them</t>
  </si>
  <si>
    <t>At this early stage of the TNFD journey, CSN restricted the analysis to its operations. The expansion of this scope will occur over the next two years.</t>
  </si>
  <si>
    <t>The identification and assessment of climate and nature risks is carried out in line with the recommendations of the TCFD and TNFD and based on strategic external reports (IPCC, IEA, etc.), benchmarkings and internal analyzes of the Company. The prioritization of risks and opportunities considers a matrix of probability of occurrence and magnitude of impacts over short, medium and long-term time horizons.</t>
  </si>
  <si>
    <t>The evaluation criteria adopted to prioritize dependencies were: reliance (degree of dependency of the process/business in relation to ecosystem services); and resilience (the resilience of the ecosystem that provides the ecosystem service or environmental asset).
In turn, the prioritization of impacts considered the magnitude (scope, temporality and duration of the impact) and significance. Qualitative and financial criteria classified as low, medium and high were also considered.</t>
  </si>
  <si>
    <t>Discover the main practices, news and documents related to CSN Group’s ESG management</t>
  </si>
  <si>
    <r>
      <t xml:space="preserve">The Board of Directors, together with the ESG Committee and the Integrated Management Commission, is responsible for supervising the performance of operational indicators and GHG emissions, the management of climate risks and opportunities, monitoring external discussions on the topic of changes in the climate and investments in decarbonization projects. The ESG Committee reports periodically to the Board of Directors. Furthermore, the management of climate risks and opportunities is integrated into the corporate risk management process, reporting to the Audit Committee. A statutory body, the Audit Committee is an advisory body to the Board of Directors.
</t>
    </r>
    <r>
      <rPr>
        <sz val="5"/>
        <color theme="1"/>
        <rFont val="Verdana"/>
        <family val="2"/>
        <scheme val="minor"/>
      </rPr>
      <t xml:space="preserve">
</t>
    </r>
    <r>
      <rPr>
        <sz val="8"/>
        <color theme="2"/>
        <rFont val="Verdana"/>
        <family val="2"/>
        <scheme val="minor"/>
      </rPr>
      <t>Learn more: question C1.1 of the CDP and chapter Climate Governance (pages 19 to 20) of the 2022 Climate Action Report.</t>
    </r>
  </si>
  <si>
    <r>
      <t xml:space="preserve">CSN’s ESG Committee is made up of 15 of the Company’s executives and acts as a non-statutory advisory body to the Board of Directors. On a monthly basis, members of the ESG Committee receive an executive report on the progress of the Climate Change &amp; Air Group. In the meetings of the ESG Committee, the advances and challenges in the eight thematic groups that work on sustainability issues connected to the Company’s strategy, including Climate Change &amp; Air, are discussed.
In its organizational structure, CSN has the Sustainability, Environment and Occupational Health and Safety Department, which reports directly to the CEO. The Department works in synergy with the ESG Committee and its Thematic Groups and has a Decarbonization Management, dedicated to the construction of decarbonization strategies, the control of indicators and the implementation of projects to reduce greenhouse gas (GHG) emissions.
The work of the Climate Change &amp; Air Group and the Decarbonization Management is guided by the Strategic Climate Action Plan (PAC, acronym in Portuguese), which brings together 180 initiatives on 30 fronts to promote the decarbonization of business, the management of risks and opportunities, and engagement with stakeholders in the value chain.
</t>
    </r>
    <r>
      <rPr>
        <sz val="5"/>
        <color theme="1"/>
        <rFont val="Verdana"/>
        <family val="2"/>
        <scheme val="minor"/>
      </rPr>
      <t xml:space="preserve">
</t>
    </r>
    <r>
      <rPr>
        <sz val="8"/>
        <color theme="2"/>
        <rFont val="Verdana"/>
        <family val="2"/>
        <scheme val="minor"/>
      </rPr>
      <t>Learn more: question C1.1 of the CDP and chapter Climate Governance (pages 19 to 20) of the 2022 Climate Action Report.</t>
    </r>
  </si>
  <si>
    <r>
      <t xml:space="preserve">Since 2021, CSN has been carrying out a comprehensive mapping and assessment of the most relevant risks and opportunities related to climate change in the context of the activities, sectors and regions in which its businesses operate. In 2022, this process was improved with scenario analysis, sector benchmarking, and consultation of market studies and reports. As a result, 48 climate risk factors and 33 climate opportunity drivers were identified in 2023. After the Climate Vulnerability Study is completed, new physical risk factors will be added at a higher granularity to the analyses. Risks are assessed for the magnitude of impact, probability of occurrence in three time horizons (1 to 3 years; 4 to 5 years; and 6 years or more). Seven critical risks and eight opportunities were prioritized:
</t>
    </r>
    <r>
      <rPr>
        <b/>
        <sz val="10"/>
        <color theme="2"/>
        <rFont val="Verdana"/>
        <family val="2"/>
        <scheme val="minor"/>
      </rPr>
      <t xml:space="preserve">Risks | </t>
    </r>
    <r>
      <rPr>
        <sz val="10"/>
        <color theme="1"/>
        <rFont val="Verdana"/>
        <family val="2"/>
        <scheme val="minor"/>
      </rPr>
      <t xml:space="preserve">Creation of the market and/or implementation of carbon taxation in Brazil (new pricing); Carbon taxation on imports of steel, iron, aluminum and cement in the EU (CBAM - Carbon Border Adjustment Mechanism); Loss of competitiveness due to continued consumption of coal and other fossil fuels; New international carbon pricing systems modifying the dynamics of consumption of raw materials for steel production; Lack of a product portfolio aligned with different climate scenarios (demand for eco-friendly products); Change in wind patterns; and Landslides on iron ore transport routes.
</t>
    </r>
    <r>
      <rPr>
        <b/>
        <sz val="10"/>
        <color theme="2"/>
        <rFont val="Verdana"/>
        <family val="2"/>
        <scheme val="minor"/>
      </rPr>
      <t>Opportunities |</t>
    </r>
    <r>
      <rPr>
        <sz val="10"/>
        <color theme="1"/>
        <rFont val="Verdana"/>
        <family val="2"/>
        <scheme val="minor"/>
      </rPr>
      <t xml:space="preserve"> Operational continuity and stability projects; Use of hydrogen as an element of the decarbonization strategy and new production routes; Cargo metallization strategy (ore quality, HBI, etc.); Product portfolio aligned with different climate scenarios and the needs of future society (scenarios for the expansion of sustainable infrastructure and resilient to climate extremes); Reduction of the clinker factor from the use of cementitious, biomass and waste with the aim of reducing CO2 emissions in cement production and promoting circularity; Demand for higher quality iron ore from the end consumer
Investment in renewable energy and diversification of the energy matrix; and Circular economy and integration between sectors providing efficiency and impact reduction.
</t>
    </r>
    <r>
      <rPr>
        <sz val="5"/>
        <color theme="1"/>
        <rFont val="Verdana"/>
        <family val="2"/>
        <scheme val="minor"/>
      </rPr>
      <t xml:space="preserve">
</t>
    </r>
    <r>
      <rPr>
        <sz val="8"/>
        <color theme="2"/>
        <rFont val="Verdana"/>
        <family val="2"/>
        <scheme val="minor"/>
      </rPr>
      <t>Learn more: questions C2.1, C2.2, C2.4 and C2.5 of the CDP and chapter Adaptation Pillar (pages 37 to 45) of the 2022 Climate Action Report.</t>
    </r>
  </si>
  <si>
    <r>
      <t xml:space="preserve">All risks and opportunities are assessed in a 5 X 5 matrix that correlates the magnitude of impact and the probability of occurrence. Critical risks have their impacts assessed qualitatively and quantitatively in each of the three climate scenarios developed by the Company. The qualitative analysis identifies whether and to what extent (low or high) the risk generates an impact, or whether it can configure an opportunity in a given scenario. Quantitative analysis, on the other hand, establishes the financial level of the expected impact if the risk materializes. Critical opportunities are evaluated only qualitatively for each scenario.
An example of the application of this methodology is the transition risk associated with the new carbon market in Brazil, which can impact the business strategy. This implies that the Company has in its strategy the vision of a feasible and real roadmap associated with reduction targets that contribute to the decarbonization of the country. Another example is the physical risk of extreme precipitation events that can impact mine operations. To mitigate this, CSN Mineração developed an action plan with measures carried out during the first half of each year (rainiest period), preventing significant production losses. Other critical risks can also impact the business by increasing operating costs, reducing product margins or causing damage to assets. In turn, opportunities such as the sale of iron ore with a content of 67% open up the possibility for the Company to increase revenues by making this material available for direct reduction routes.
</t>
    </r>
    <r>
      <rPr>
        <sz val="5"/>
        <color theme="1"/>
        <rFont val="Verdana"/>
        <family val="2"/>
        <scheme val="minor"/>
      </rPr>
      <t xml:space="preserve">
</t>
    </r>
    <r>
      <rPr>
        <sz val="8"/>
        <color theme="2"/>
        <rFont val="Verdana"/>
        <family val="2"/>
        <scheme val="minor"/>
      </rPr>
      <t>Learn more: questions C3.3 and C3.4 of the CDP and Annex 2 (pages 64 to 75) of the 2022 Climate Action Report.</t>
    </r>
  </si>
  <si>
    <r>
      <t xml:space="preserve">To analyze the Company's resilience, the Climate Scenario Study developed by the Company in 2022 used as a basis the Shared Socioeconomic Pathways (SSP) scenarios of the IPCC 2021 and the International Energy Agency (IEA). Three scenarios were covered by the study:
</t>
    </r>
    <r>
      <rPr>
        <sz val="10"/>
        <color theme="2"/>
        <rFont val="Verdana"/>
        <family val="2"/>
        <scheme val="minor"/>
      </rPr>
      <t xml:space="preserve">   •</t>
    </r>
    <r>
      <rPr>
        <sz val="10"/>
        <color theme="1"/>
        <rFont val="Verdana"/>
        <family val="2"/>
        <scheme val="minor"/>
      </rPr>
      <t xml:space="preserve"> Net-Zero Emission World (NZE) – 1,5ºC
</t>
    </r>
    <r>
      <rPr>
        <sz val="10"/>
        <color theme="2"/>
        <rFont val="Verdana"/>
        <family val="2"/>
        <scheme val="minor"/>
      </rPr>
      <t xml:space="preserve">   •</t>
    </r>
    <r>
      <rPr>
        <sz val="10"/>
        <color theme="1"/>
        <rFont val="Verdana"/>
        <family val="2"/>
        <scheme val="minor"/>
      </rPr>
      <t xml:space="preserve"> Stay on the fence (SOF) – 2,5º
</t>
    </r>
    <r>
      <rPr>
        <sz val="10"/>
        <color theme="2"/>
        <rFont val="Verdana"/>
        <family val="2"/>
        <scheme val="minor"/>
      </rPr>
      <t xml:space="preserve">   •</t>
    </r>
    <r>
      <rPr>
        <sz val="10"/>
        <color theme="1"/>
        <rFont val="Verdana"/>
        <family val="2"/>
        <scheme val="minor"/>
      </rPr>
      <t xml:space="preserve"> Business as Usual (BAU) – 4,0ºC
</t>
    </r>
    <r>
      <rPr>
        <sz val="5"/>
        <color theme="1"/>
        <rFont val="Verdana"/>
        <family val="2"/>
        <scheme val="minor"/>
      </rPr>
      <t xml:space="preserve">
</t>
    </r>
    <r>
      <rPr>
        <sz val="10"/>
        <color theme="1"/>
        <rFont val="Verdana"/>
        <family val="2"/>
        <scheme val="minor"/>
      </rPr>
      <t xml:space="preserve">Based on these analyses, developed for three time horizons between 2018 and 2050, CSN seeks strategic business resilience in the face of climate-related opportunities and risks. All analysis is documented, and the results are communicated to the Administrative Board, in an exclusive forum, and to interested parties, through annual public reports such as the Integrated Report and the CDP questionnaire.
Based on these assessments, the Company highlights relevant conclusions for its resilience strategy. Among the main challenges are the financial risk associated with raising resources to enable decarbonization projects and a potential carbon pricing scenario, in addition to the management of physical risks arising from exposure to changes in rain and wind patterns, mainly from 2040. In terms of opportunities, in the short term, the difference of CSN Cimentos stands out, whose carbon footprint is significantly lower than the world average, and the investment in expansion and conversion of CSN Mineração plants to produce high quality ore , taking into account the direct reduction routes essential for the decarbonization of the steel sector.
</t>
    </r>
    <r>
      <rPr>
        <sz val="5"/>
        <color theme="1"/>
        <rFont val="Verdana"/>
        <family val="2"/>
        <scheme val="minor"/>
      </rPr>
      <t xml:space="preserve">
</t>
    </r>
    <r>
      <rPr>
        <sz val="8"/>
        <color theme="2"/>
        <rFont val="Verdana"/>
        <family val="2"/>
        <scheme val="minor"/>
      </rPr>
      <t>Learn more: question C3.2 of the CDP and Annex 2 (pages 64 to 75) of the 2022 Climate Action Report.</t>
    </r>
  </si>
  <si>
    <r>
      <t xml:space="preserve">Since 2021, CSN Group has been carrying out a systemic assessment of climate risks and opportunities in a four-phase process:
</t>
    </r>
    <r>
      <rPr>
        <b/>
        <sz val="10"/>
        <color theme="2"/>
        <rFont val="Verdana"/>
        <family val="2"/>
        <scheme val="minor"/>
      </rPr>
      <t>Climate Risks and Opportunities Process Methodology |</t>
    </r>
    <r>
      <rPr>
        <sz val="10"/>
        <color theme="1"/>
        <rFont val="Verdana"/>
        <family val="2"/>
        <scheme val="minor"/>
      </rPr>
      <t xml:space="preserve"> Definition of the parameters for the identification and assessment of risks and opportunities, including granularity and comprehensiveness of the analyses, time horizon, taxonomy, impact ruler and assessment approach.
</t>
    </r>
    <r>
      <rPr>
        <b/>
        <sz val="10"/>
        <color theme="2"/>
        <rFont val="Verdana"/>
        <family val="2"/>
        <scheme val="minor"/>
      </rPr>
      <t>Mapping and prioritizing climate risks and opportunities |</t>
    </r>
    <r>
      <rPr>
        <sz val="10"/>
        <color theme="1"/>
        <rFont val="Verdana"/>
        <family val="2"/>
        <scheme val="minor"/>
      </rPr>
      <t xml:space="preserve"> Identification of risks and opportunities and evaluation of these in a 5 X 5 matrix of magnitude of impact and probability of occurrence, with a scale on each axis from “Very low” to “Very high”.
</t>
    </r>
    <r>
      <rPr>
        <b/>
        <sz val="10"/>
        <color theme="2"/>
        <rFont val="Verdana"/>
        <family val="2"/>
        <scheme val="minor"/>
      </rPr>
      <t>Climate Scenario Assessment |</t>
    </r>
    <r>
      <rPr>
        <sz val="10"/>
        <color theme="1"/>
        <rFont val="Verdana"/>
        <family val="2"/>
        <scheme val="minor"/>
      </rPr>
      <t xml:space="preserve"> Assessment of the risks and opportunities considered critical in each of the three climate scenarios.
</t>
    </r>
    <r>
      <rPr>
        <b/>
        <sz val="10"/>
        <color theme="2"/>
        <rFont val="Verdana"/>
        <family val="2"/>
        <scheme val="minor"/>
      </rPr>
      <t xml:space="preserve">Climate Adaptation | </t>
    </r>
    <r>
      <rPr>
        <sz val="10"/>
        <color theme="1"/>
        <rFont val="Verdana"/>
        <family val="2"/>
        <scheme val="minor"/>
      </rPr>
      <t xml:space="preserve">Definition of climate adaptation actions.
</t>
    </r>
    <r>
      <rPr>
        <sz val="5"/>
        <color theme="1"/>
        <rFont val="Verdana"/>
        <family val="2"/>
        <scheme val="minor"/>
      </rPr>
      <t xml:space="preserve">
</t>
    </r>
    <r>
      <rPr>
        <sz val="8"/>
        <color theme="2"/>
        <rFont val="Verdana"/>
        <family val="2"/>
        <scheme val="minor"/>
      </rPr>
      <t>Learn more: questions C2.1 and C2.2 of the CDP and chapter Adaptation Pillar (pages 37 to 45) of the 2022 Climate Action Report.</t>
    </r>
  </si>
  <si>
    <r>
      <t xml:space="preserve">Since 2022, the climate risk management process has incorporated the taxonomy provided for by the TCFD. Based on a qualitative analysis in conjunction with the operation, the risks and opportunities are evaluated considering the magnitude of impact and probability of occurrence. Within the Climate Change &amp; Air Group, a specific subgroup is dedicated to the Management of Climate Risks and Opportunities, continuously assessing the corporate climate risk matrix and incorporating market trends and innovations into the management process.
In 2023, CSN initiated a vulnerability study that will raise the level of maturity in risk management. In addition, the matrix of risks and opportunities was revised to incorporate aspects related to nture in an integrated manner, aiming at achieving integrated climate and nature risk management, aligned with the TCFD and TNFD frameworks.
</t>
    </r>
    <r>
      <rPr>
        <sz val="5"/>
        <color theme="1"/>
        <rFont val="Verdana"/>
        <family val="2"/>
        <scheme val="minor"/>
      </rPr>
      <t xml:space="preserve">
</t>
    </r>
    <r>
      <rPr>
        <sz val="8"/>
        <color theme="2"/>
        <rFont val="Verdana"/>
        <family val="2"/>
        <scheme val="minor"/>
      </rPr>
      <t>Learn more: questions C2.1 and C2.2 of the CDP and chapter Adaptation Pillar (pages 37 to 45) of the 2022 Climate Action Report.</t>
    </r>
  </si>
  <si>
    <r>
      <t xml:space="preserve">Climate and nature risk assessment and management are integrated into the Company’s corporate risk management model and are part of the Company’s Corporate Risks Matrix. Based on the framework of the Committee of Sponsoring Organizations of the Treadway Commission (COSO), this model consists of three lines of defense and is monitored by the Audit Committee and the Board of Directors.
</t>
    </r>
    <r>
      <rPr>
        <sz val="5"/>
        <color theme="1"/>
        <rFont val="Verdana"/>
        <family val="2"/>
        <scheme val="minor"/>
      </rPr>
      <t xml:space="preserve">
</t>
    </r>
    <r>
      <rPr>
        <sz val="8"/>
        <color theme="2"/>
        <rFont val="Verdana"/>
        <family val="2"/>
        <scheme val="minor"/>
      </rPr>
      <t>Learn more: questions C2.1 and C2.2 of the CDP and chapter Adaptation Pillar (pages 37 to 45) of the 2022 Climate Action Report.</t>
    </r>
  </si>
  <si>
    <r>
      <t xml:space="preserve">The identification and assessment of climate risks is conducted in line with the recommendations of the TCFD and based on strategic external reports (IPCC, IEA, etc.), benchmarking and internal analysis of the Company. The model covers, among other methodologies, the Marginal Cost of Abatement Curve and the Study of Climate Scenarios. The prioritization of risks and opportunities considers a matrix of probability of occurrence and magnitude of impacts in the short, medium and long term time horizons.
</t>
    </r>
    <r>
      <rPr>
        <sz val="5"/>
        <color theme="1"/>
        <rFont val="Verdana"/>
        <family val="2"/>
        <scheme val="minor"/>
      </rPr>
      <t xml:space="preserve">
</t>
    </r>
    <r>
      <rPr>
        <sz val="8"/>
        <color theme="2"/>
        <rFont val="Verdana"/>
        <family val="2"/>
        <scheme val="minor"/>
      </rPr>
      <t>Learn more: questions C2.1 and C2.2 of the CDP and chapter Adaptation Pillar (pages 37 to 45) of the 2022 Climate Action Report.</t>
    </r>
  </si>
  <si>
    <r>
      <t xml:space="preserve">CSN annually calculates and discloses its greenhouse gas inventory, according to market methodologies: Brazil GHG Protocol Program; IPCC Guidelines for National Greenhouse Gas Inventories, 2006; and ISO 14064-1. The inventory covers scopes 1, 2 and 3 and is verified by a third party. This information is disclosed in the Integrated Report, in the Public Emissions Registry of the Brazilian GHG Protocol Program and in the CDP questionnaire.
</t>
    </r>
    <r>
      <rPr>
        <sz val="5"/>
        <color theme="1"/>
        <rFont val="Verdana"/>
        <family val="2"/>
        <scheme val="minor"/>
      </rPr>
      <t xml:space="preserve">
</t>
    </r>
    <r>
      <rPr>
        <sz val="8"/>
        <color theme="2"/>
        <rFont val="Verdana"/>
        <family val="2"/>
        <scheme val="minor"/>
      </rPr>
      <t>Learn more: sections 5 and 6 of the CDP.</t>
    </r>
  </si>
  <si>
    <r>
      <t xml:space="preserve">CSN has GHG emissions intensity targets for the Steel, Mining and Cement businesses, in addition to having a carbon neutral target for Mining segment.
</t>
    </r>
    <r>
      <rPr>
        <b/>
        <sz val="10"/>
        <color theme="4"/>
        <rFont val="Verdana"/>
        <family val="2"/>
        <scheme val="minor"/>
      </rPr>
      <t>Steel industry:</t>
    </r>
    <r>
      <rPr>
        <sz val="10"/>
        <color theme="1"/>
        <rFont val="Verdana"/>
        <family val="2"/>
        <scheme val="minor"/>
      </rPr>
      <t xml:space="preserve"> 10% reduction in CO2e emissions per ton of crude steel by 2030 and 20% by 2035, according to the World Steel Association (WSA) methodology.
</t>
    </r>
    <r>
      <rPr>
        <b/>
        <sz val="10"/>
        <color theme="7"/>
        <rFont val="Verdana"/>
        <family val="2"/>
        <scheme val="minor"/>
      </rPr>
      <t xml:space="preserve">Mining: </t>
    </r>
    <r>
      <rPr>
        <sz val="10"/>
        <color theme="1"/>
        <rFont val="Verdana"/>
        <family val="2"/>
        <scheme val="minor"/>
      </rPr>
      <t xml:space="preserve">30% reduction in CO2e emissions per ton of ore produced by 2035 (scopes 1 and 2); carbon neutral in scope 1 and 2 emissions by 2044.
</t>
    </r>
    <r>
      <rPr>
        <b/>
        <sz val="10"/>
        <color theme="5"/>
        <rFont val="Verdana"/>
        <family val="2"/>
        <scheme val="minor"/>
      </rPr>
      <t>Cement:</t>
    </r>
    <r>
      <rPr>
        <sz val="10"/>
        <color theme="1"/>
        <rFont val="Verdana"/>
        <family val="2"/>
        <scheme val="minor"/>
      </rPr>
      <t xml:space="preserve"> 23% reduction in CO2e emissions per ton of cement by 2030, reaching 392 kgCO2e/ton of cementitious, according to the methodology of the Global Cement and Concrete Association (GCCA).
</t>
    </r>
    <r>
      <rPr>
        <sz val="5"/>
        <color theme="1"/>
        <rFont val="Verdana"/>
        <family val="2"/>
        <scheme val="minor"/>
      </rPr>
      <t xml:space="preserve">
</t>
    </r>
    <r>
      <rPr>
        <sz val="8"/>
        <color theme="2"/>
        <rFont val="Verdana"/>
        <family val="2"/>
        <scheme val="minor"/>
      </rPr>
      <t>Learn more: questions C4.1 and C4.1b of the CDP.</t>
    </r>
  </si>
  <si>
    <r>
      <t xml:space="preserve">Since 2023, the Board of Directors, together with the ESG Committee and the Integrated Management Commission, has supervised CSN Group’s main impacts and dependencies related to ecosystem services. Additionally, risks and opportunities related to nature also began to be managed within the scope of the ESG Committee last year. The topic is discussed once a year in the Committee’s regular calendar and in an extraordinary manner, whenever necessary.
</t>
    </r>
    <r>
      <rPr>
        <sz val="5"/>
        <color theme="1"/>
        <rFont val="Verdana"/>
        <family val="2"/>
        <scheme val="minor"/>
      </rPr>
      <t xml:space="preserve">
</t>
    </r>
    <r>
      <rPr>
        <sz val="8"/>
        <color theme="2"/>
        <rFont val="Verdana"/>
        <family val="2"/>
        <scheme val="minor"/>
      </rPr>
      <t>Learn more: section ESG Management (pages 89 to 94) of the 2023 Integrated Report.</t>
    </r>
  </si>
  <si>
    <r>
      <t xml:space="preserve">CSN has an ESG Committee, which supports the Board of Directors’ deliberations on environmental, social and governance risks. The ESG Committee works together with the Sustainability Department, which reports directly to the CEO of the CSN Group, in the management of indicators, assessment and identification of risks related to nature, development of actions to mitigate risks and capture opportunities and leadership engagement.
</t>
    </r>
    <r>
      <rPr>
        <sz val="5"/>
        <color theme="1"/>
        <rFont val="Verdana"/>
        <family val="2"/>
        <scheme val="minor"/>
      </rPr>
      <t xml:space="preserve">
</t>
    </r>
    <r>
      <rPr>
        <sz val="8"/>
        <color theme="2"/>
        <rFont val="Verdana"/>
        <family val="2"/>
        <scheme val="minor"/>
      </rPr>
      <t>Learn more: section ESG Management (pages 89 to 94) of the 2023 Integrated Report.</t>
    </r>
  </si>
  <si>
    <r>
      <t xml:space="preserve">Also within the scope of the ESG Committee, through the Territory Thematic Group, senior management supervises the Company’s management related to local communities and traditional peoples, in addition to projects aimed at local development and respect for human rights. In 2023, the Human Rights Due Diligence carried out in Congonhas (MG) and the Stakeholder Engagement Plan in 94% of CSN Cimento’s integrated factories stand out.
Engagement activities with interested parties to assess dependencies, impacts, risks and opportunities related to nature are carried out through the Company’s engagement in internal forums, such as the ESG Committee, and external forums, such as community and river basin committees, public hearings and other social and sectoral participation events.
</t>
    </r>
    <r>
      <rPr>
        <sz val="5"/>
        <color theme="1"/>
        <rFont val="Verdana"/>
        <family val="2"/>
        <scheme val="minor"/>
      </rPr>
      <t xml:space="preserve">
</t>
    </r>
    <r>
      <rPr>
        <sz val="8"/>
        <color theme="2"/>
        <rFont val="Verdana"/>
        <family val="2"/>
        <scheme val="minor"/>
      </rPr>
      <t>Learn more: section Human rights (pages 115 to 116) of the 2023 Integrated Report.</t>
    </r>
  </si>
  <si>
    <r>
      <rPr>
        <b/>
        <sz val="10"/>
        <color theme="2"/>
        <rFont val="Verdana"/>
        <family val="2"/>
        <scheme val="minor"/>
      </rPr>
      <t>Main dependencies mapped:</t>
    </r>
    <r>
      <rPr>
        <sz val="10"/>
        <color theme="1"/>
        <rFont val="Verdana"/>
        <family val="2"/>
        <scheme val="minor"/>
      </rPr>
      <t xml:space="preserve">
• Very high: Water – highly dependent production
• High: Climate – regulation of meteorological events; Air quality – impact of visibility on operations; and Resources (fuel and ore) – high volume of coal, coke and ore required
</t>
    </r>
    <r>
      <rPr>
        <sz val="5"/>
        <color theme="1"/>
        <rFont val="Verdana"/>
        <family val="2"/>
        <scheme val="minor"/>
      </rPr>
      <t xml:space="preserve">
</t>
    </r>
    <r>
      <rPr>
        <b/>
        <sz val="10"/>
        <color theme="2"/>
        <rFont val="Verdana"/>
        <family val="2"/>
        <scheme val="minor"/>
      </rPr>
      <t>Main impacts mapped:</t>
    </r>
    <r>
      <rPr>
        <sz val="10"/>
        <color theme="1"/>
        <rFont val="Verdana"/>
        <family val="2"/>
        <scheme val="minor"/>
      </rPr>
      <t xml:space="preserve">
• Very high: Air quality - emission of particulate matter and pollutants (NOx, SOx, etc.); Climate: emission of greenhouse gases (GHG)
• High: Biodiversity – plant suppression; Soil: historical soil contamination, generating relevant environmental liabilities; Water – discharge of effluents – potential pollution of water bodies; and Air quality – emission of particulate matter
</t>
    </r>
    <r>
      <rPr>
        <sz val="5"/>
        <color theme="1"/>
        <rFont val="Verdana"/>
        <family val="2"/>
        <scheme val="minor"/>
      </rPr>
      <t xml:space="preserve">
</t>
    </r>
    <r>
      <rPr>
        <b/>
        <sz val="10"/>
        <color theme="2"/>
        <rFont val="Verdana"/>
        <family val="2"/>
        <scheme val="minor"/>
      </rPr>
      <t>Main risks prioritizes (short term):</t>
    </r>
    <r>
      <rPr>
        <sz val="10"/>
        <color theme="1"/>
        <rFont val="Verdana"/>
        <family val="2"/>
        <scheme val="minor"/>
      </rPr>
      <t xml:space="preserve">
• Change in precipitation patterns
• Risks related to the existence of tailings dams
• Negative perception of society due to the emission of particulate matter
• Emergence of more restrictive rules for the emission of particulate matter
</t>
    </r>
    <r>
      <rPr>
        <sz val="5"/>
        <color theme="1"/>
        <rFont val="Verdana"/>
        <family val="2"/>
        <scheme val="minor"/>
      </rPr>
      <t xml:space="preserve">
</t>
    </r>
    <r>
      <rPr>
        <b/>
        <sz val="10"/>
        <color theme="2"/>
        <rFont val="Verdana"/>
        <family val="2"/>
        <scheme val="minor"/>
      </rPr>
      <t xml:space="preserve">Opportunities prioritized:
</t>
    </r>
    <r>
      <rPr>
        <u/>
        <sz val="10"/>
        <color theme="2"/>
        <rFont val="Verdana"/>
        <family val="2"/>
        <scheme val="minor"/>
      </rPr>
      <t xml:space="preserve">Short term:
</t>
    </r>
    <r>
      <rPr>
        <sz val="10"/>
        <color theme="1"/>
        <rFont val="Verdana"/>
        <family val="2"/>
        <scheme val="minor"/>
      </rPr>
      <t xml:space="preserve">• Disclosure of positive impacts
• Expansion of partnerships with conservation units
</t>
    </r>
    <r>
      <rPr>
        <u/>
        <sz val="10"/>
        <color theme="2"/>
        <rFont val="Verdana"/>
        <family val="2"/>
        <scheme val="minor"/>
      </rPr>
      <t>Medium term:</t>
    </r>
    <r>
      <rPr>
        <sz val="10"/>
        <color theme="1"/>
        <rFont val="Verdana"/>
        <family val="2"/>
        <scheme val="minor"/>
      </rPr>
      <t xml:space="preserve">
• Expansion of current good practices (water and energy efficiency)
• Identification of ecosystem services provided by CSN preserved areas
</t>
    </r>
    <r>
      <rPr>
        <u/>
        <sz val="10"/>
        <color theme="2"/>
        <rFont val="Verdana"/>
        <family val="2"/>
        <scheme val="minor"/>
      </rPr>
      <t>Long term:</t>
    </r>
    <r>
      <rPr>
        <sz val="10"/>
        <color theme="1"/>
        <rFont val="Verdana"/>
        <family val="2"/>
        <scheme val="minor"/>
      </rPr>
      <t xml:space="preserve">
• Valuation of ecosystem services provided by CSN's preserved areas
• Implementation of ecological corridors
</t>
    </r>
    <r>
      <rPr>
        <sz val="5"/>
        <color theme="1"/>
        <rFont val="Verdana"/>
        <family val="2"/>
        <scheme val="minor"/>
      </rPr>
      <t xml:space="preserve">
</t>
    </r>
    <r>
      <rPr>
        <sz val="8"/>
        <color theme="2"/>
        <rFont val="Verdana"/>
        <family val="2"/>
        <scheme val="minor"/>
      </rPr>
      <t>Learn more: sections Climate and nature risks (pages 85 to 88) and Biodiversity (pages 174 to 179) of the 2023 Integrated Report.</t>
    </r>
  </si>
  <si>
    <r>
      <t xml:space="preserve">The effects on the business model and the value chain have not yet materialized, since the TNFD diagnosis was carried out in 2023 (concurrent with the launch of the framework). For the next few years, the formalization of the strategy and the expansion of the analysis to the value chain are still planned.
The effects on the strategy, financial planning or plans in place can now be observed through the incorporation of the results of the TNFD diagnosis in senior leadership committees. As an immediate effect, there are discussions at senior leadership level that may eventually culminate in the review or promotion of projects and the review of strategies, action plans or even the emergence of specific work fronts.
The effects will be intensified in the coming years, through the maturation and advancement of the ideas discussed and the revisions proposed in the management process, cascading to the business model and the value chain.
</t>
    </r>
    <r>
      <rPr>
        <sz val="5"/>
        <color theme="1"/>
        <rFont val="Verdana"/>
        <family val="2"/>
        <scheme val="minor"/>
      </rPr>
      <t xml:space="preserve">
</t>
    </r>
    <r>
      <rPr>
        <sz val="8"/>
        <color theme="2"/>
        <rFont val="Verdana"/>
        <family val="2"/>
        <scheme val="minor"/>
      </rPr>
      <t>Learn more: section ESG Management (pages 89 to 94) of the 2023 Integrated Report.</t>
    </r>
  </si>
  <si>
    <r>
      <t xml:space="preserve">The strategy for addressing the identified natural risks is in the process of being formalized in 2024 for subsequent disclosure. Formalization is understood as the compilation and complementation of all existing and current actions, projects and programs aimed at mitigating the critical risks identified.
This means that the Company already has structured and ongoing programs, actions and projects, aimed at critical risks for: mining, relating to (i) changes in precipitation patterns and (ii) risks related to the existence of tailings dams; and the steel industry, relating to (iii) society's negative perception as a result of the emission of particulate matter and (iv) the emergence of more restrictive rules for the emission of particulate matter. The stipulated strategies consider unfavorable scenarios, have been improved in recent years and are described in the CSN Group's 2023 Integrated Report, which demonstrates the resilience of the strategies.
Regarding scenarios, there are still no ready-to-use quantitative nature scenarios, in a similar way to climate scenarios. Science-based scenarios that integrate nature and climate are still a challenge. The climate scenarios described in item “c” of the Strategy pillar of the TCFD report will be taken as a basis to prepare natural scenarios that will refine the analysis in the future.
</t>
    </r>
    <r>
      <rPr>
        <sz val="5"/>
        <color theme="1"/>
        <rFont val="Verdana"/>
        <family val="2"/>
        <scheme val="minor"/>
      </rPr>
      <t xml:space="preserve">
</t>
    </r>
    <r>
      <rPr>
        <sz val="8"/>
        <color theme="2"/>
        <rFont val="Verdana"/>
        <family val="2"/>
        <scheme val="minor"/>
      </rPr>
      <t>Learn more: sections Eco-efficiency (pages 159 to 169) and Dams and co-products (pages 170 to 173) of the 2023 Integrated Report.</t>
    </r>
  </si>
  <si>
    <r>
      <t xml:space="preserve">Production units with the greatest potential for environmental impact and interaction with relevant ecosystems were considered in the analysis.
</t>
    </r>
    <r>
      <rPr>
        <sz val="5"/>
        <color theme="1"/>
        <rFont val="Verdana"/>
        <family val="2"/>
        <scheme val="minor"/>
      </rPr>
      <t xml:space="preserve">
</t>
    </r>
    <r>
      <rPr>
        <sz val="8"/>
        <color theme="2"/>
        <rFont val="Verdana"/>
        <family val="2"/>
        <scheme val="minor"/>
      </rPr>
      <t>Learn more: operations map (page 34) of the 2023 Integrated Report.</t>
    </r>
  </si>
  <si>
    <r>
      <t xml:space="preserve">The CSN Group adopted the Locate, Evaluate, Assess, Prepare (LEAP) approach to identify and evaluate its nature-related issues. These stages began in 2022 with the definition of the operations that would be included in the process based on their geographic location characteristics, impact potential and interaction with relevant ecosystems. Next, the impacts and dependencies that the selected operations have in relation to ecosystem services were evaluated, with the most significant being the dependence on water availability and the impacts on biodiversity, water and air quality.
In 2023, the Company continued the process with the prioritization of impacts and dependencies on ecosystem services and the consequent assessment of related risks and opportunities. The preparation of a response to these risks and opportunities, with the development of action plans to mitigate risks and capture opportunities, as well as communicating this structured process, occurred for the first time within the scope of the ESG Committee in 2023, and has since been part of the annual agenda of this governance body.
</t>
    </r>
    <r>
      <rPr>
        <sz val="5"/>
        <color theme="1"/>
        <rFont val="Verdana"/>
        <family val="2"/>
        <scheme val="minor"/>
      </rPr>
      <t xml:space="preserve">
</t>
    </r>
    <r>
      <rPr>
        <sz val="8"/>
        <color theme="2"/>
        <rFont val="Verdana"/>
        <family val="2"/>
        <scheme val="minor"/>
      </rPr>
      <t>Learn more: section Biodiversity (pages 174 to 179) of the 2023 Integrated Report.</t>
    </r>
  </si>
  <si>
    <r>
      <t xml:space="preserve">Dependencies and impacts are related to a wide range of topics: biodiversity, air quality, water, soil, use of fuels and minerals, etc. For each impact, the Company has controls and monitoring mechanisms in accordance with legislation and the respective environmental licenses. The reflection of management, minimization and mitigation of impacts is attested in the validity of environmental licenses, in addition to external certifications of CSN’s Environmental Management System (EMS).
Regarding dependencies, these are addressed independently of legal requirements through water efficiency programs, maintenance of roads and embankments, energy efficiency, recovery of degraded areas and circular economy and co-processing actions, aiming to optimize the use of resources and minimize pressure on ecosystem services.
From 2023 onwards, Climate and Nature Risks will be managed in an integrated manner and complement corporate risk management, providing more robust management. Opportunities are managed by business leaders with support from the ESG Committee Thematic Groups, reporting to CSN Group’s Board of Directors.
</t>
    </r>
    <r>
      <rPr>
        <sz val="5"/>
        <color theme="1"/>
        <rFont val="Verdana"/>
        <family val="2"/>
        <scheme val="minor"/>
      </rPr>
      <t xml:space="preserve">
</t>
    </r>
    <r>
      <rPr>
        <sz val="8"/>
        <color theme="2"/>
        <rFont val="Verdana"/>
        <family val="2"/>
        <scheme val="minor"/>
      </rPr>
      <t>Learn more: sections Climate and nature risks (pages 85 to 88), Eco-efficiency (pages 159 to 169) and Biodiversity (pages 174 to 179) of the 2023 Integrated Report.</t>
    </r>
  </si>
  <si>
    <r>
      <t xml:space="preserve">Since 2023, climate and nature risks have been categorized in an integrated risk matrix and make up the Company’s corporate matrix. The matrix was presented within the scope of the ESG Committee, with validation by the Risk Department.
</t>
    </r>
    <r>
      <rPr>
        <sz val="5"/>
        <color theme="1"/>
        <rFont val="Verdana"/>
        <family val="2"/>
        <scheme val="minor"/>
      </rPr>
      <t xml:space="preserve">
</t>
    </r>
    <r>
      <rPr>
        <sz val="8"/>
        <color theme="2"/>
        <rFont val="Verdana"/>
        <family val="2"/>
        <scheme val="minor"/>
      </rPr>
      <t>Learn more: section Climate and nature risks (pages 85 to 88) of the 2023 Integrated Report.</t>
    </r>
  </si>
  <si>
    <r>
      <rPr>
        <b/>
        <sz val="10"/>
        <color theme="2"/>
        <rFont val="Verdana"/>
        <family val="2"/>
        <scheme val="minor"/>
      </rPr>
      <t>Eco-efficiency</t>
    </r>
    <r>
      <rPr>
        <sz val="10"/>
        <color theme="1"/>
        <rFont val="Verdana"/>
        <family val="2"/>
        <scheme val="minor"/>
      </rPr>
      <t xml:space="preserve">
</t>
    </r>
    <r>
      <rPr>
        <u/>
        <sz val="10"/>
        <color theme="4"/>
        <rFont val="Verdana"/>
        <family val="2"/>
        <scheme val="minor"/>
      </rPr>
      <t>• Steel Industry</t>
    </r>
    <r>
      <rPr>
        <sz val="10"/>
        <color theme="1"/>
        <rFont val="Verdana"/>
        <family val="2"/>
        <scheme val="minor"/>
      </rPr>
      <t xml:space="preserve">
40% reduction in particulate matter emissions per ton of crude steel produced at UPV
</t>
    </r>
    <r>
      <rPr>
        <u/>
        <sz val="10"/>
        <color theme="7"/>
        <rFont val="Verdana"/>
        <family val="2"/>
        <scheme val="minor"/>
      </rPr>
      <t>• CSN Mineração</t>
    </r>
    <r>
      <rPr>
        <sz val="10"/>
        <color theme="1"/>
        <rFont val="Verdana"/>
        <family val="2"/>
        <scheme val="minor"/>
      </rPr>
      <t xml:space="preserve">
Maintain water intensity below 0.45 m³ of water captured per ton of ore produced, based on the implementation of expansion projects
Achieve 94% water recirculation by 2032
</t>
    </r>
    <r>
      <rPr>
        <u/>
        <sz val="10"/>
        <color theme="2"/>
        <rFont val="Verdana"/>
        <family val="2"/>
        <scheme val="minor"/>
      </rPr>
      <t>• CSN Group</t>
    </r>
    <r>
      <rPr>
        <sz val="10"/>
        <color theme="1"/>
        <rFont val="Verdana"/>
        <family val="2"/>
        <scheme val="minor"/>
      </rPr>
      <t xml:space="preserve">
By 2025, systematize and transparently present the volumes of water permitted, captured and released at CSN Group units, relating them to the risks of water scarcity in the basins in which they are located
</t>
    </r>
    <r>
      <rPr>
        <sz val="5"/>
        <color theme="1"/>
        <rFont val="Verdana"/>
        <family val="2"/>
        <scheme val="minor"/>
      </rPr>
      <t xml:space="preserve">
</t>
    </r>
    <r>
      <rPr>
        <b/>
        <sz val="10"/>
        <color theme="2"/>
        <rFont val="Verdana"/>
        <family val="2"/>
        <scheme val="minor"/>
      </rPr>
      <t xml:space="preserve">Dams and mineral co-products (CSN Group)
</t>
    </r>
    <r>
      <rPr>
        <sz val="10"/>
        <color theme="1"/>
        <rFont val="Verdana"/>
        <family val="2"/>
        <scheme val="minor"/>
      </rPr>
      <t xml:space="preserve">• Complete the complete de-characterization of dams built upstream of the CSN by 2030
</t>
    </r>
    <r>
      <rPr>
        <sz val="5"/>
        <color theme="1"/>
        <rFont val="Verdana"/>
        <family val="2"/>
        <scheme val="minor"/>
      </rPr>
      <t xml:space="preserve">
</t>
    </r>
    <r>
      <rPr>
        <b/>
        <sz val="10"/>
        <color theme="2"/>
        <rFont val="Verdana"/>
        <family val="2"/>
        <scheme val="minor"/>
      </rPr>
      <t>Biodiversity (CSN Group)</t>
    </r>
    <r>
      <rPr>
        <sz val="10"/>
        <color theme="1"/>
        <rFont val="Verdana"/>
        <family val="2"/>
        <scheme val="minor"/>
      </rPr>
      <t xml:space="preserve">
• In 2023, improve the diagnosis, aiming for details regarding recovered areas and monitored species
• In 2023, prioritize the most relevant dependencies and impacts on ecosystem services for each of the Company's operating segments
• Carry out an assessment of the condition of biodiversity (application of the BIO methodology) in all operational units that have relevant ecosystems, by 2025
• Seek to achieve no net loss (no net loss) in biodiversity and, whenever possible, net positive impact (net gain)
</t>
    </r>
    <r>
      <rPr>
        <sz val="5"/>
        <color theme="1"/>
        <rFont val="Verdana"/>
        <family val="2"/>
        <scheme val="minor"/>
      </rPr>
      <t xml:space="preserve">
</t>
    </r>
    <r>
      <rPr>
        <sz val="8"/>
        <color theme="2"/>
        <rFont val="Verdana"/>
        <family val="2"/>
        <scheme val="minor"/>
      </rPr>
      <t>Learn more: section Materiality (pages 20 to 22) of the 2023 Integrated Report.</t>
    </r>
  </si>
  <si>
    <t>1. Considers permanent employees in the CLT, Apprentice Program, Capacitar Program and Trainee Program categories and third parties. Does not cover Cia Metalurgia Prada. The increase in the severity rate is due to the four fatal accidents recorded in 2023 (in 2022 there were no fatal accidents).
2. Rates calculated with the factor of 200 thousand man-hours worked.</t>
  </si>
  <si>
    <t>Overlapping the RPPN Fazenda Campinho and the RPPN Fazenda Vargem Alegre
Close (up to 5 km radius) to Sumidouro State Park, Cerca Grande State Park and Lapa Vermelha State Natural Monument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</si>
</sst>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
    <numFmt numFmtId="168" formatCode="0.000%"/>
  </numFmts>
  <fonts count="82" x14ac:knownFonts="1">
    <font>
      <sz val="11"/>
      <color theme="1"/>
      <name val="Verdana"/>
      <family val="2"/>
      <scheme val="minor"/>
    </font>
    <font>
      <sz val="11"/>
      <color theme="1"/>
      <name val="Verdana"/>
      <family val="2"/>
      <scheme val="minor"/>
    </font>
    <font>
      <sz val="10"/>
      <color theme="1"/>
      <name val="Verdana"/>
      <family val="2"/>
      <scheme val="minor"/>
    </font>
    <font>
      <b/>
      <sz val="10"/>
      <color theme="1"/>
      <name val="Verdana"/>
      <family val="2"/>
      <scheme val="minor"/>
    </font>
    <font>
      <b/>
      <sz val="10"/>
      <color theme="2"/>
      <name val="Verdana"/>
      <family val="2"/>
      <scheme val="minor"/>
    </font>
    <font>
      <b/>
      <sz val="10"/>
      <color theme="4"/>
      <name val="Verdana"/>
      <family val="2"/>
      <scheme val="minor"/>
    </font>
    <font>
      <sz val="10"/>
      <color theme="4"/>
      <name val="Verdana"/>
      <family val="2"/>
      <scheme val="minor"/>
    </font>
    <font>
      <b/>
      <sz val="9"/>
      <color theme="2"/>
      <name val="Verdana"/>
      <family val="2"/>
      <scheme val="minor"/>
    </font>
    <font>
      <b/>
      <sz val="9"/>
      <color theme="4"/>
      <name val="Verdana"/>
      <family val="2"/>
      <scheme val="minor"/>
    </font>
    <font>
      <b/>
      <sz val="9"/>
      <color theme="7"/>
      <name val="Verdana"/>
      <family val="2"/>
      <scheme val="minor"/>
    </font>
    <font>
      <b/>
      <sz val="9"/>
      <color theme="5"/>
      <name val="Verdana"/>
      <family val="2"/>
      <scheme val="minor"/>
    </font>
    <font>
      <b/>
      <sz val="9"/>
      <color theme="8"/>
      <name val="Verdana"/>
      <family val="2"/>
      <scheme val="minor"/>
    </font>
    <font>
      <b/>
      <sz val="9"/>
      <color theme="6"/>
      <name val="Verdana"/>
      <family val="2"/>
      <scheme val="minor"/>
    </font>
    <font>
      <sz val="9"/>
      <color theme="1"/>
      <name val="Verdana"/>
      <family val="2"/>
      <scheme val="minor"/>
    </font>
    <font>
      <sz val="12"/>
      <color theme="1"/>
      <name val="Verdana"/>
      <family val="2"/>
      <scheme val="minor"/>
    </font>
    <font>
      <b/>
      <u/>
      <sz val="10"/>
      <color theme="2"/>
      <name val="Verdana"/>
      <family val="2"/>
      <scheme val="minor"/>
    </font>
    <font>
      <u/>
      <sz val="11"/>
      <color theme="10"/>
      <name val="Verdana"/>
      <family val="2"/>
      <scheme val="minor"/>
    </font>
    <font>
      <sz val="10"/>
      <name val="Verdana"/>
      <family val="2"/>
      <scheme val="minor"/>
    </font>
    <font>
      <sz val="9"/>
      <name val="Verdana"/>
      <family val="2"/>
      <scheme val="minor"/>
    </font>
    <font>
      <sz val="12"/>
      <color theme="0"/>
      <name val="Verdana"/>
      <family val="2"/>
      <scheme val="minor"/>
    </font>
    <font>
      <sz val="10"/>
      <color theme="0"/>
      <name val="Verdana"/>
      <family val="2"/>
      <scheme val="minor"/>
    </font>
    <font>
      <b/>
      <sz val="16"/>
      <color theme="4"/>
      <name val="Verdana"/>
      <family val="2"/>
      <scheme val="minor"/>
    </font>
    <font>
      <vertAlign val="superscript"/>
      <sz val="10"/>
      <color theme="1"/>
      <name val="Verdana"/>
      <family val="2"/>
      <scheme val="minor"/>
    </font>
    <font>
      <sz val="8"/>
      <color theme="1"/>
      <name val="Verdana"/>
      <family val="2"/>
      <scheme val="minor"/>
    </font>
    <font>
      <b/>
      <sz val="10"/>
      <color theme="0" tint="-4.9989318521683403E-2"/>
      <name val="Verdana"/>
      <family val="2"/>
      <scheme val="minor"/>
    </font>
    <font>
      <b/>
      <vertAlign val="superscript"/>
      <sz val="10"/>
      <color theme="4"/>
      <name val="Verdana"/>
      <family val="2"/>
      <scheme val="minor"/>
    </font>
    <font>
      <sz val="20"/>
      <color theme="4"/>
      <name val="Verdana"/>
      <family val="2"/>
      <scheme val="minor"/>
    </font>
    <font>
      <sz val="20"/>
      <color theme="1"/>
      <name val="Verdana"/>
      <family val="2"/>
      <scheme val="minor"/>
    </font>
    <font>
      <b/>
      <sz val="16"/>
      <color theme="2"/>
      <name val="Verdana"/>
      <family val="2"/>
      <scheme val="minor"/>
    </font>
    <font>
      <b/>
      <u/>
      <sz val="10"/>
      <color theme="1"/>
      <name val="Verdana"/>
      <family val="2"/>
      <scheme val="minor"/>
    </font>
    <font>
      <b/>
      <vertAlign val="subscript"/>
      <sz val="10"/>
      <color theme="4"/>
      <name val="Verdana"/>
      <family val="2"/>
      <scheme val="minor"/>
    </font>
    <font>
      <b/>
      <vertAlign val="subscript"/>
      <sz val="10"/>
      <color theme="1"/>
      <name val="Verdana"/>
      <family val="2"/>
      <scheme val="minor"/>
    </font>
    <font>
      <vertAlign val="subscript"/>
      <sz val="10"/>
      <color theme="1"/>
      <name val="Verdana"/>
      <family val="2"/>
      <scheme val="minor"/>
    </font>
    <font>
      <sz val="10"/>
      <color theme="1"/>
      <name val="Calibri"/>
      <family val="2"/>
    </font>
    <font>
      <u/>
      <sz val="9"/>
      <color theme="10"/>
      <name val="Verdana"/>
      <family val="2"/>
      <scheme val="minor"/>
    </font>
    <font>
      <b/>
      <sz val="16"/>
      <color theme="7"/>
      <name val="Verdana"/>
      <family val="2"/>
      <scheme val="minor"/>
    </font>
    <font>
      <b/>
      <sz val="10"/>
      <color theme="7"/>
      <name val="Verdana"/>
      <family val="2"/>
      <scheme val="minor"/>
    </font>
    <font>
      <b/>
      <vertAlign val="superscript"/>
      <sz val="10"/>
      <color theme="7"/>
      <name val="Verdana"/>
      <family val="2"/>
      <scheme val="minor"/>
    </font>
    <font>
      <sz val="10"/>
      <color theme="7"/>
      <name val="Verdana"/>
      <family val="2"/>
      <scheme val="minor"/>
    </font>
    <font>
      <sz val="20"/>
      <color theme="7"/>
      <name val="Verdana"/>
      <family val="2"/>
      <scheme val="minor"/>
    </font>
    <font>
      <u/>
      <sz val="10"/>
      <color theme="7"/>
      <name val="Verdana"/>
      <family val="2"/>
      <scheme val="minor"/>
    </font>
    <font>
      <b/>
      <vertAlign val="subscript"/>
      <sz val="10"/>
      <color theme="7"/>
      <name val="Verdana"/>
      <family val="2"/>
      <scheme val="minor"/>
    </font>
    <font>
      <b/>
      <vertAlign val="superscript"/>
      <sz val="10"/>
      <color theme="2"/>
      <name val="Verdana"/>
      <family val="2"/>
      <scheme val="minor"/>
    </font>
    <font>
      <sz val="10"/>
      <color theme="2"/>
      <name val="Verdana"/>
      <family val="2"/>
      <scheme val="minor"/>
    </font>
    <font>
      <b/>
      <sz val="16"/>
      <color theme="5"/>
      <name val="Verdana"/>
      <family val="2"/>
      <scheme val="minor"/>
    </font>
    <font>
      <b/>
      <sz val="10"/>
      <color theme="5"/>
      <name val="Verdana"/>
      <family val="2"/>
      <scheme val="minor"/>
    </font>
    <font>
      <sz val="10"/>
      <color theme="5"/>
      <name val="Verdana"/>
      <family val="2"/>
      <scheme val="minor"/>
    </font>
    <font>
      <b/>
      <vertAlign val="superscript"/>
      <sz val="10"/>
      <color theme="5"/>
      <name val="Verdana"/>
      <family val="2"/>
      <scheme val="minor"/>
    </font>
    <font>
      <b/>
      <sz val="10"/>
      <color theme="3"/>
      <name val="Verdana"/>
      <family val="2"/>
      <scheme val="minor"/>
    </font>
    <font>
      <u/>
      <sz val="10"/>
      <color theme="5"/>
      <name val="Verdana"/>
      <family val="2"/>
      <scheme val="minor"/>
    </font>
    <font>
      <b/>
      <vertAlign val="subscript"/>
      <sz val="10"/>
      <color theme="5"/>
      <name val="Verdana"/>
      <family val="2"/>
      <scheme val="minor"/>
    </font>
    <font>
      <b/>
      <sz val="16"/>
      <color theme="8"/>
      <name val="Verdana"/>
      <family val="2"/>
      <scheme val="minor"/>
    </font>
    <font>
      <b/>
      <sz val="10"/>
      <color theme="8"/>
      <name val="Verdana"/>
      <family val="2"/>
      <scheme val="minor"/>
    </font>
    <font>
      <sz val="10"/>
      <color theme="8"/>
      <name val="Verdana"/>
      <family val="2"/>
      <scheme val="minor"/>
    </font>
    <font>
      <b/>
      <vertAlign val="superscript"/>
      <sz val="10"/>
      <color theme="8"/>
      <name val="Verdana"/>
      <family val="2"/>
      <scheme val="minor"/>
    </font>
    <font>
      <u/>
      <sz val="10"/>
      <color theme="8"/>
      <name val="Verdana"/>
      <family val="2"/>
      <scheme val="minor"/>
    </font>
    <font>
      <b/>
      <vertAlign val="subscript"/>
      <sz val="10"/>
      <color theme="8"/>
      <name val="Verdana"/>
      <family val="2"/>
      <scheme val="minor"/>
    </font>
    <font>
      <b/>
      <sz val="16"/>
      <color theme="6"/>
      <name val="Verdana"/>
      <family val="2"/>
      <scheme val="minor"/>
    </font>
    <font>
      <b/>
      <sz val="10"/>
      <color theme="6"/>
      <name val="Verdana"/>
      <family val="2"/>
      <scheme val="minor"/>
    </font>
    <font>
      <b/>
      <vertAlign val="superscript"/>
      <sz val="10"/>
      <color theme="6"/>
      <name val="Verdana"/>
      <family val="2"/>
      <scheme val="minor"/>
    </font>
    <font>
      <sz val="10"/>
      <color theme="6"/>
      <name val="Verdana"/>
      <family val="2"/>
      <scheme val="minor"/>
    </font>
    <font>
      <sz val="10"/>
      <color rgb="FF00B0F0"/>
      <name val="Verdana"/>
      <family val="2"/>
      <scheme val="minor"/>
    </font>
    <font>
      <u/>
      <sz val="10"/>
      <color rgb="FF00B0F0"/>
      <name val="Verdana"/>
      <family val="2"/>
      <scheme val="minor"/>
    </font>
    <font>
      <b/>
      <sz val="10"/>
      <color rgb="FF00B0F0"/>
      <name val="Verdana"/>
      <family val="2"/>
      <scheme val="minor"/>
    </font>
    <font>
      <b/>
      <vertAlign val="superscript"/>
      <sz val="10"/>
      <color rgb="FF00B0F0"/>
      <name val="Verdana"/>
      <family val="2"/>
      <scheme val="minor"/>
    </font>
    <font>
      <b/>
      <vertAlign val="subscript"/>
      <sz val="10"/>
      <color rgb="FF00B0F0"/>
      <name val="Verdana"/>
      <family val="2"/>
      <scheme val="minor"/>
    </font>
    <font>
      <b/>
      <sz val="16"/>
      <color rgb="FF00B0F0"/>
      <name val="Verdana"/>
      <family val="2"/>
      <scheme val="minor"/>
    </font>
    <font>
      <b/>
      <sz val="9"/>
      <color theme="10"/>
      <name val="Verdana"/>
      <family val="2"/>
      <scheme val="minor"/>
    </font>
    <font>
      <u/>
      <sz val="10"/>
      <color theme="2"/>
      <name val="Verdana"/>
      <family val="2"/>
      <scheme val="minor"/>
    </font>
    <font>
      <b/>
      <vertAlign val="subscript"/>
      <sz val="10"/>
      <color theme="2"/>
      <name val="Verdana"/>
      <family val="2"/>
      <scheme val="minor"/>
    </font>
    <font>
      <b/>
      <sz val="28"/>
      <color theme="2"/>
      <name val="Verdana"/>
      <family val="2"/>
      <scheme val="minor"/>
    </font>
    <font>
      <sz val="36"/>
      <color theme="1"/>
      <name val="Verdana"/>
      <family val="2"/>
      <scheme val="minor"/>
    </font>
    <font>
      <b/>
      <vertAlign val="superscript"/>
      <sz val="9"/>
      <color theme="2"/>
      <name val="Verdana"/>
      <family val="2"/>
      <scheme val="minor"/>
    </font>
    <font>
      <b/>
      <vertAlign val="superscript"/>
      <sz val="9"/>
      <color theme="7"/>
      <name val="Verdana"/>
      <family val="2"/>
      <scheme val="minor"/>
    </font>
    <font>
      <b/>
      <sz val="8"/>
      <color theme="2"/>
      <name val="Verdana"/>
      <family val="2"/>
      <scheme val="minor"/>
    </font>
    <font>
      <vertAlign val="superscript"/>
      <sz val="10"/>
      <color theme="2"/>
      <name val="Verdana"/>
      <family val="2"/>
      <scheme val="minor"/>
    </font>
    <font>
      <sz val="10"/>
      <color theme="1"/>
      <name val="Aptos Narrow"/>
      <family val="2"/>
    </font>
    <font>
      <sz val="5"/>
      <color theme="1"/>
      <name val="Verdana"/>
      <family val="2"/>
      <scheme val="minor"/>
    </font>
    <font>
      <u/>
      <sz val="10"/>
      <color theme="4"/>
      <name val="Verdana"/>
      <family val="2"/>
      <scheme val="minor"/>
    </font>
    <font>
      <vertAlign val="superscript"/>
      <sz val="8"/>
      <color theme="1"/>
      <name val="Verdana"/>
      <family val="2"/>
      <scheme val="minor"/>
    </font>
    <font>
      <vertAlign val="superscript"/>
      <sz val="10"/>
      <name val="Verdana"/>
      <family val="2"/>
      <scheme val="minor"/>
    </font>
    <font>
      <sz val="8"/>
      <color theme="2"/>
      <name val="Verdana"/>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0000"/>
        <bgColor indexed="64"/>
      </patternFill>
    </fill>
    <fill>
      <patternFill patternType="solid">
        <fgColor theme="0"/>
        <bgColor indexed="64"/>
      </patternFill>
    </fill>
  </fills>
  <borders count="119">
    <border>
      <left/>
      <right/>
      <top/>
      <bottom/>
      <diagonal/>
    </border>
    <border>
      <left/>
      <right/>
      <top/>
      <bottom style="double">
        <color theme="2"/>
      </bottom>
      <diagonal/>
    </border>
    <border>
      <left/>
      <right/>
      <top style="double">
        <color theme="2"/>
      </top>
      <bottom style="thin">
        <color theme="2"/>
      </bottom>
      <diagonal/>
    </border>
    <border>
      <left/>
      <right style="hair">
        <color theme="0" tint="-0.499984740745262"/>
      </right>
      <top style="double">
        <color theme="2"/>
      </top>
      <bottom style="hair">
        <color theme="0" tint="-0.499984740745262"/>
      </bottom>
      <diagonal/>
    </border>
    <border>
      <left style="hair">
        <color theme="0" tint="-0.499984740745262"/>
      </left>
      <right style="hair">
        <color theme="0" tint="-0.499984740745262"/>
      </right>
      <top style="double">
        <color theme="2"/>
      </top>
      <bottom style="hair">
        <color theme="0" tint="-0.499984740745262"/>
      </bottom>
      <diagonal/>
    </border>
    <border>
      <left style="hair">
        <color theme="0" tint="-0.499984740745262"/>
      </left>
      <right/>
      <top style="double">
        <color theme="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thin">
        <color theme="2"/>
      </bottom>
      <diagonal/>
    </border>
    <border>
      <left style="hair">
        <color theme="0" tint="-0.499984740745262"/>
      </left>
      <right style="hair">
        <color theme="0" tint="-0.499984740745262"/>
      </right>
      <top style="hair">
        <color theme="0" tint="-0.499984740745262"/>
      </top>
      <bottom style="thin">
        <color theme="2"/>
      </bottom>
      <diagonal/>
    </border>
    <border>
      <left style="hair">
        <color theme="0" tint="-0.499984740745262"/>
      </left>
      <right/>
      <top style="hair">
        <color theme="0" tint="-0.499984740745262"/>
      </top>
      <bottom style="thin">
        <color theme="2"/>
      </bottom>
      <diagonal/>
    </border>
    <border>
      <left/>
      <right/>
      <top style="double">
        <color theme="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top style="double">
        <color theme="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top style="hair">
        <color theme="0" tint="-0.499984740745262"/>
      </top>
      <bottom style="thin">
        <color theme="2"/>
      </bottom>
      <diagonal/>
    </border>
    <border>
      <left/>
      <right/>
      <top style="thin">
        <color theme="2"/>
      </top>
      <bottom/>
      <diagonal/>
    </border>
    <border>
      <left/>
      <right/>
      <top style="thin">
        <color theme="2"/>
      </top>
      <bottom style="thin">
        <color theme="2"/>
      </bottom>
      <diagonal/>
    </border>
    <border>
      <left/>
      <right style="hair">
        <color theme="0" tint="-0.499984740745262"/>
      </right>
      <top style="thin">
        <color theme="2"/>
      </top>
      <bottom style="hair">
        <color theme="0" tint="-0.499984740745262"/>
      </bottom>
      <diagonal/>
    </border>
    <border>
      <left style="hair">
        <color theme="0" tint="-0.499984740745262"/>
      </left>
      <right style="hair">
        <color theme="0" tint="-0.499984740745262"/>
      </right>
      <top style="thin">
        <color theme="2"/>
      </top>
      <bottom style="hair">
        <color theme="0" tint="-0.499984740745262"/>
      </bottom>
      <diagonal/>
    </border>
    <border>
      <left style="hair">
        <color theme="0" tint="-0.499984740745262"/>
      </left>
      <right/>
      <top style="thin">
        <color theme="2"/>
      </top>
      <bottom style="hair">
        <color theme="0" tint="-0.499984740745262"/>
      </bottom>
      <diagonal/>
    </border>
    <border>
      <left/>
      <right style="hair">
        <color theme="0" tint="-0.499984740745262"/>
      </right>
      <top style="thin">
        <color theme="2"/>
      </top>
      <bottom/>
      <diagonal/>
    </border>
    <border>
      <left style="hair">
        <color theme="0" tint="-0.499984740745262"/>
      </left>
      <right/>
      <top style="thin">
        <color theme="2"/>
      </top>
      <bottom/>
      <diagonal/>
    </border>
    <border>
      <left/>
      <right/>
      <top/>
      <bottom style="thin">
        <color theme="2"/>
      </bottom>
      <diagonal/>
    </border>
    <border>
      <left style="hair">
        <color theme="0" tint="-0.499984740745262"/>
      </left>
      <right/>
      <top/>
      <bottom style="double">
        <color theme="2"/>
      </bottom>
      <diagonal/>
    </border>
    <border>
      <left/>
      <right style="hair">
        <color theme="0" tint="-0.499984740745262"/>
      </right>
      <top/>
      <bottom style="thin">
        <color theme="2"/>
      </bottom>
      <diagonal/>
    </border>
    <border>
      <left style="hair">
        <color theme="0" tint="-0.499984740745262"/>
      </left>
      <right style="hair">
        <color theme="0" tint="-0.499984740745262"/>
      </right>
      <top style="double">
        <color theme="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bottom style="thin">
        <color theme="2"/>
      </bottom>
      <diagonal/>
    </border>
    <border>
      <left style="hair">
        <color theme="0" tint="-0.499984740745262"/>
      </left>
      <right style="hair">
        <color theme="0" tint="-0.499984740745262"/>
      </right>
      <top/>
      <bottom style="thin">
        <color theme="2"/>
      </bottom>
      <diagonal/>
    </border>
    <border>
      <left style="hair">
        <color theme="0" tint="-0.499984740745262"/>
      </left>
      <right style="hair">
        <color theme="0" tint="-0.499984740745262"/>
      </right>
      <top style="thin">
        <color theme="2"/>
      </top>
      <bottom/>
      <diagonal/>
    </border>
    <border>
      <left/>
      <right/>
      <top style="thin">
        <color theme="2"/>
      </top>
      <bottom style="hair">
        <color theme="0" tint="-0.49998474074526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style="double">
        <color theme="2"/>
      </bottom>
      <diagonal/>
    </border>
    <border>
      <left style="thin">
        <color theme="2"/>
      </left>
      <right style="hair">
        <color theme="0" tint="-0.499984740745262"/>
      </right>
      <top style="thin">
        <color theme="2"/>
      </top>
      <bottom style="thin">
        <color theme="2"/>
      </bottom>
      <diagonal/>
    </border>
    <border>
      <left style="hair">
        <color theme="0" tint="-0.499984740745262"/>
      </left>
      <right style="hair">
        <color theme="0" tint="-0.499984740745262"/>
      </right>
      <top style="thin">
        <color theme="2"/>
      </top>
      <bottom style="thin">
        <color theme="2"/>
      </bottom>
      <diagonal/>
    </border>
    <border>
      <left style="hair">
        <color theme="0" tint="-0.499984740745262"/>
      </left>
      <right style="thin">
        <color theme="2"/>
      </right>
      <top style="thin">
        <color theme="2"/>
      </top>
      <bottom style="thin">
        <color theme="2"/>
      </bottom>
      <diagonal/>
    </border>
    <border>
      <left style="thin">
        <color theme="2"/>
      </left>
      <right style="hair">
        <color theme="0" tint="-0.499984740745262"/>
      </right>
      <top style="thin">
        <color theme="2"/>
      </top>
      <bottom style="double">
        <color theme="2"/>
      </bottom>
      <diagonal/>
    </border>
    <border>
      <left style="hair">
        <color theme="0" tint="-0.499984740745262"/>
      </left>
      <right style="hair">
        <color theme="0" tint="-0.499984740745262"/>
      </right>
      <top style="thin">
        <color theme="2"/>
      </top>
      <bottom style="double">
        <color theme="2"/>
      </bottom>
      <diagonal/>
    </border>
    <border>
      <left style="hair">
        <color theme="0" tint="-0.499984740745262"/>
      </left>
      <right style="thin">
        <color theme="2"/>
      </right>
      <top style="thin">
        <color theme="2"/>
      </top>
      <bottom style="double">
        <color theme="2"/>
      </bottom>
      <diagonal/>
    </border>
    <border>
      <left style="thin">
        <color theme="2"/>
      </left>
      <right style="hair">
        <color theme="0" tint="-0.499984740745262"/>
      </right>
      <top style="thin">
        <color theme="2"/>
      </top>
      <bottom style="hair">
        <color theme="0" tint="-0.499984740745262"/>
      </bottom>
      <diagonal/>
    </border>
    <border>
      <left style="hair">
        <color theme="0" tint="-0.499984740745262"/>
      </left>
      <right style="thin">
        <color theme="2"/>
      </right>
      <top style="thin">
        <color theme="2"/>
      </top>
      <bottom style="hair">
        <color theme="0" tint="-0.499984740745262"/>
      </bottom>
      <diagonal/>
    </border>
    <border>
      <left style="thin">
        <color theme="2"/>
      </left>
      <right style="hair">
        <color theme="0" tint="-0.499984740745262"/>
      </right>
      <top style="hair">
        <color theme="0" tint="-0.499984740745262"/>
      </top>
      <bottom style="hair">
        <color theme="0" tint="-0.499984740745262"/>
      </bottom>
      <diagonal/>
    </border>
    <border>
      <left style="hair">
        <color theme="0" tint="-0.499984740745262"/>
      </left>
      <right style="thin">
        <color theme="2"/>
      </right>
      <top style="hair">
        <color theme="0" tint="-0.499984740745262"/>
      </top>
      <bottom style="hair">
        <color theme="0" tint="-0.499984740745262"/>
      </bottom>
      <diagonal/>
    </border>
    <border>
      <left style="thin">
        <color theme="2"/>
      </left>
      <right style="hair">
        <color theme="0" tint="-0.499984740745262"/>
      </right>
      <top style="hair">
        <color theme="0" tint="-0.499984740745262"/>
      </top>
      <bottom style="thin">
        <color theme="2"/>
      </bottom>
      <diagonal/>
    </border>
    <border>
      <left style="hair">
        <color theme="0" tint="-0.499984740745262"/>
      </left>
      <right style="thin">
        <color theme="2"/>
      </right>
      <top style="hair">
        <color theme="0" tint="-0.499984740745262"/>
      </top>
      <bottom style="thin">
        <color theme="2"/>
      </bottom>
      <diagonal/>
    </border>
    <border>
      <left/>
      <right style="thin">
        <color theme="2"/>
      </right>
      <top style="thin">
        <color theme="2"/>
      </top>
      <bottom style="hair">
        <color theme="0" tint="-0.499984740745262"/>
      </bottom>
      <diagonal/>
    </border>
    <border>
      <left style="thin">
        <color theme="2"/>
      </left>
      <right style="thin">
        <color theme="2"/>
      </right>
      <top style="thin">
        <color theme="2"/>
      </top>
      <bottom style="hair">
        <color theme="0" tint="-0.499984740745262"/>
      </bottom>
      <diagonal/>
    </border>
    <border>
      <left/>
      <right style="thin">
        <color theme="2"/>
      </right>
      <top style="hair">
        <color theme="0" tint="-0.499984740745262"/>
      </top>
      <bottom style="hair">
        <color theme="0" tint="-0.499984740745262"/>
      </bottom>
      <diagonal/>
    </border>
    <border>
      <left style="thin">
        <color theme="2"/>
      </left>
      <right style="thin">
        <color theme="2"/>
      </right>
      <top style="hair">
        <color theme="0" tint="-0.499984740745262"/>
      </top>
      <bottom style="hair">
        <color theme="0" tint="-0.499984740745262"/>
      </bottom>
      <diagonal/>
    </border>
    <border>
      <left/>
      <right style="thin">
        <color theme="2"/>
      </right>
      <top style="hair">
        <color theme="0" tint="-0.499984740745262"/>
      </top>
      <bottom style="thin">
        <color theme="2"/>
      </bottom>
      <diagonal/>
    </border>
    <border>
      <left style="thin">
        <color theme="2"/>
      </left>
      <right style="thin">
        <color theme="2"/>
      </right>
      <top style="hair">
        <color theme="0" tint="-0.499984740745262"/>
      </top>
      <bottom style="thin">
        <color theme="2"/>
      </bottom>
      <diagonal/>
    </border>
    <border>
      <left/>
      <right style="thin">
        <color theme="2"/>
      </right>
      <top style="double">
        <color theme="2"/>
      </top>
      <bottom style="hair">
        <color theme="0" tint="-0.499984740745262"/>
      </bottom>
      <diagonal/>
    </border>
    <border>
      <left style="thin">
        <color theme="2"/>
      </left>
      <right style="thin">
        <color theme="2"/>
      </right>
      <top style="double">
        <color theme="2"/>
      </top>
      <bottom style="hair">
        <color theme="0" tint="-0.499984740745262"/>
      </bottom>
      <diagonal/>
    </border>
    <border>
      <left style="thin">
        <color theme="2"/>
      </left>
      <right style="hair">
        <color theme="0" tint="-0.499984740745262"/>
      </right>
      <top style="double">
        <color theme="2"/>
      </top>
      <bottom style="hair">
        <color theme="0" tint="-0.499984740745262"/>
      </bottom>
      <diagonal/>
    </border>
    <border>
      <left/>
      <right style="thin">
        <color theme="2"/>
      </right>
      <top style="hair">
        <color theme="0" tint="-0.499984740745262"/>
      </top>
      <bottom/>
      <diagonal/>
    </border>
    <border>
      <left style="thin">
        <color theme="2"/>
      </left>
      <right style="thin">
        <color theme="2"/>
      </right>
      <top style="hair">
        <color theme="0" tint="-0.499984740745262"/>
      </top>
      <bottom/>
      <diagonal/>
    </border>
    <border>
      <left style="thin">
        <color theme="2"/>
      </left>
      <right style="hair">
        <color theme="0" tint="-0.499984740745262"/>
      </right>
      <top style="hair">
        <color theme="0" tint="-0.499984740745262"/>
      </top>
      <bottom/>
      <diagonal/>
    </border>
    <border>
      <left style="thin">
        <color theme="2"/>
      </left>
      <right style="hair">
        <color theme="0" tint="-0.499984740745262"/>
      </right>
      <top/>
      <bottom style="thin">
        <color theme="2"/>
      </bottom>
      <diagonal/>
    </border>
    <border>
      <left style="hair">
        <color theme="0" tint="-0.499984740745262"/>
      </left>
      <right style="thin">
        <color theme="2"/>
      </right>
      <top style="double">
        <color theme="2"/>
      </top>
      <bottom style="hair">
        <color theme="0" tint="-0.499984740745262"/>
      </bottom>
      <diagonal/>
    </border>
    <border>
      <left style="hair">
        <color theme="0" tint="-0.499984740745262"/>
      </left>
      <right style="thin">
        <color theme="2"/>
      </right>
      <top style="hair">
        <color theme="0" tint="-0.499984740745262"/>
      </top>
      <bottom/>
      <diagonal/>
    </border>
    <border>
      <left style="hair">
        <color theme="0" tint="-0.499984740745262"/>
      </left>
      <right style="thin">
        <color theme="2"/>
      </right>
      <top/>
      <bottom style="thin">
        <color theme="2"/>
      </bottom>
      <diagonal/>
    </border>
    <border>
      <left/>
      <right style="thin">
        <color theme="2"/>
      </right>
      <top/>
      <bottom style="double">
        <color theme="2"/>
      </bottom>
      <diagonal/>
    </border>
    <border>
      <left style="thin">
        <color theme="2"/>
      </left>
      <right style="thin">
        <color theme="2"/>
      </right>
      <top/>
      <bottom style="double">
        <color theme="2"/>
      </bottom>
      <diagonal/>
    </border>
    <border>
      <left style="thin">
        <color theme="2"/>
      </left>
      <right/>
      <top/>
      <bottom style="double">
        <color theme="2"/>
      </bottom>
      <diagonal/>
    </border>
    <border>
      <left style="thin">
        <color theme="2"/>
      </left>
      <right/>
      <top style="double">
        <color theme="2"/>
      </top>
      <bottom style="hair">
        <color theme="0" tint="-0.499984740745262"/>
      </bottom>
      <diagonal/>
    </border>
    <border>
      <left style="thin">
        <color theme="2"/>
      </left>
      <right/>
      <top style="hair">
        <color theme="0" tint="-0.499984740745262"/>
      </top>
      <bottom style="thin">
        <color theme="2"/>
      </bottom>
      <diagonal/>
    </border>
    <border>
      <left/>
      <right style="thin">
        <color theme="2"/>
      </right>
      <top/>
      <bottom/>
      <diagonal/>
    </border>
    <border>
      <left style="thin">
        <color theme="2"/>
      </left>
      <right style="thin">
        <color theme="2"/>
      </right>
      <top/>
      <bottom/>
      <diagonal/>
    </border>
    <border>
      <left style="thin">
        <color theme="2"/>
      </left>
      <right/>
      <top/>
      <bottom/>
      <diagonal/>
    </border>
    <border>
      <left style="thin">
        <color theme="2"/>
      </left>
      <right/>
      <top style="thin">
        <color theme="2"/>
      </top>
      <bottom style="hair">
        <color theme="0" tint="-0.499984740745262"/>
      </bottom>
      <diagonal/>
    </border>
    <border>
      <left style="thin">
        <color theme="2"/>
      </left>
      <right/>
      <top style="hair">
        <color theme="0" tint="-0.499984740745262"/>
      </top>
      <bottom style="hair">
        <color theme="0" tint="-0.499984740745262"/>
      </bottom>
      <diagonal/>
    </border>
    <border>
      <left style="thin">
        <color theme="2"/>
      </left>
      <right style="hair">
        <color theme="0" tint="-0.499984740745262"/>
      </right>
      <top/>
      <bottom style="double">
        <color theme="2"/>
      </bottom>
      <diagonal/>
    </border>
    <border>
      <left style="hair">
        <color theme="0" tint="-0.499984740745262"/>
      </left>
      <right style="thin">
        <color theme="2"/>
      </right>
      <top/>
      <bottom style="double">
        <color theme="2"/>
      </bottom>
      <diagonal/>
    </border>
    <border>
      <left style="hair">
        <color theme="0" tint="-0.499984740745262"/>
      </left>
      <right style="hair">
        <color theme="0" tint="-0.499984740745262"/>
      </right>
      <top/>
      <bottom style="double">
        <color theme="2"/>
      </bottom>
      <diagonal/>
    </border>
    <border>
      <left style="thin">
        <color theme="2"/>
      </left>
      <right/>
      <top style="hair">
        <color theme="0" tint="-0.499984740745262"/>
      </top>
      <bottom/>
      <diagonal/>
    </border>
    <border>
      <left style="thin">
        <color theme="2"/>
      </left>
      <right style="hair">
        <color theme="0" tint="-0.499984740745262"/>
      </right>
      <top style="double">
        <color theme="2"/>
      </top>
      <bottom/>
      <diagonal/>
    </border>
    <border>
      <left style="thin">
        <color theme="2"/>
      </left>
      <right style="hair">
        <color theme="0" tint="-0.499984740745262"/>
      </right>
      <top/>
      <bottom style="hair">
        <color theme="0" tint="-0.499984740745262"/>
      </bottom>
      <diagonal/>
    </border>
    <border>
      <left style="hair">
        <color theme="0" tint="-0.499984740745262"/>
      </left>
      <right style="thin">
        <color theme="2"/>
      </right>
      <top style="double">
        <color theme="2"/>
      </top>
      <bottom/>
      <diagonal/>
    </border>
    <border>
      <left style="hair">
        <color theme="0" tint="-0.499984740745262"/>
      </left>
      <right style="thin">
        <color theme="2"/>
      </right>
      <top/>
      <bottom style="hair">
        <color theme="0" tint="-0.499984740745262"/>
      </bottom>
      <diagonal/>
    </border>
    <border>
      <left/>
      <right style="thin">
        <color theme="2"/>
      </right>
      <top style="thin">
        <color theme="2"/>
      </top>
      <bottom/>
      <diagonal/>
    </border>
    <border>
      <left style="thin">
        <color theme="2"/>
      </left>
      <right style="hair">
        <color theme="0" tint="-0.499984740745262"/>
      </right>
      <top style="thin">
        <color theme="2"/>
      </top>
      <bottom/>
      <diagonal/>
    </border>
    <border>
      <left style="hair">
        <color theme="0" tint="-0.499984740745262"/>
      </left>
      <right style="thin">
        <color theme="2"/>
      </right>
      <top style="thin">
        <color theme="2"/>
      </top>
      <bottom/>
      <diagonal/>
    </border>
    <border>
      <left/>
      <right style="thin">
        <color theme="2"/>
      </right>
      <top style="double">
        <color theme="2"/>
      </top>
      <bottom/>
      <diagonal/>
    </border>
    <border>
      <left style="thin">
        <color theme="2"/>
      </left>
      <right style="thin">
        <color theme="2"/>
      </right>
      <top style="double">
        <color theme="2"/>
      </top>
      <bottom/>
      <diagonal/>
    </border>
    <border>
      <left style="thin">
        <color theme="2"/>
      </left>
      <right/>
      <top style="double">
        <color theme="2"/>
      </top>
      <bottom/>
      <diagonal/>
    </border>
    <border>
      <left style="thin">
        <color theme="2"/>
      </left>
      <right style="hair">
        <color theme="0" tint="-0.499984740745262"/>
      </right>
      <top/>
      <bottom/>
      <diagonal/>
    </border>
    <border>
      <left style="hair">
        <color theme="0" tint="-0.499984740745262"/>
      </left>
      <right style="thin">
        <color theme="2"/>
      </right>
      <top/>
      <bottom/>
      <diagonal/>
    </border>
    <border>
      <left/>
      <right style="thin">
        <color theme="2"/>
      </right>
      <top/>
      <bottom style="hair">
        <color theme="0" tint="-0.499984740745262"/>
      </bottom>
      <diagonal/>
    </border>
    <border>
      <left style="thin">
        <color theme="2"/>
      </left>
      <right style="thin">
        <color theme="2"/>
      </right>
      <top/>
      <bottom style="hair">
        <color theme="0" tint="-0.499984740745262"/>
      </bottom>
      <diagonal/>
    </border>
    <border>
      <left style="hair">
        <color theme="0" tint="-0.499984740745262"/>
      </left>
      <right/>
      <top style="thin">
        <color theme="2"/>
      </top>
      <bottom style="double">
        <color theme="2"/>
      </bottom>
      <diagonal/>
    </border>
    <border>
      <left style="hair">
        <color theme="0" tint="-0.499984740745262"/>
      </left>
      <right/>
      <top style="thin">
        <color theme="2"/>
      </top>
      <bottom style="thin">
        <color theme="2"/>
      </bottom>
      <diagonal/>
    </border>
    <border>
      <left style="thin">
        <color theme="2"/>
      </left>
      <right style="thin">
        <color theme="2"/>
      </right>
      <top style="double">
        <color theme="2"/>
      </top>
      <bottom style="thin">
        <color theme="2"/>
      </bottom>
      <diagonal/>
    </border>
    <border>
      <left style="thin">
        <color theme="2"/>
      </left>
      <right/>
      <top style="double">
        <color theme="2"/>
      </top>
      <bottom style="thin">
        <color theme="2"/>
      </bottom>
      <diagonal/>
    </border>
    <border>
      <left/>
      <right style="thin">
        <color theme="2"/>
      </right>
      <top style="double">
        <color theme="2"/>
      </top>
      <bottom style="thin">
        <color theme="2"/>
      </bottom>
      <diagonal/>
    </border>
    <border>
      <left style="thin">
        <color theme="2"/>
      </left>
      <right/>
      <top/>
      <bottom style="hair">
        <color theme="0" tint="-0.499984740745262"/>
      </bottom>
      <diagonal/>
    </border>
    <border>
      <left/>
      <right style="thin">
        <color theme="2"/>
      </right>
      <top style="hair">
        <color theme="0" tint="-0.499984740745262"/>
      </top>
      <bottom style="double">
        <color theme="2"/>
      </bottom>
      <diagonal/>
    </border>
    <border>
      <left style="thin">
        <color theme="2"/>
      </left>
      <right style="thin">
        <color theme="2"/>
      </right>
      <top style="hair">
        <color theme="0" tint="-0.499984740745262"/>
      </top>
      <bottom style="double">
        <color theme="2"/>
      </bottom>
      <diagonal/>
    </border>
    <border>
      <left style="thin">
        <color theme="2"/>
      </left>
      <right/>
      <top style="hair">
        <color theme="0" tint="-0.499984740745262"/>
      </top>
      <bottom style="double">
        <color theme="2"/>
      </bottom>
      <diagonal/>
    </border>
    <border>
      <left style="thin">
        <color theme="2"/>
      </left>
      <right/>
      <top style="thin">
        <color theme="2"/>
      </top>
      <bottom style="double">
        <color theme="2"/>
      </bottom>
      <diagonal/>
    </border>
    <border>
      <left/>
      <right style="hair">
        <color theme="0" tint="-0.499984740745262"/>
      </right>
      <top style="double">
        <color theme="2"/>
      </top>
      <bottom/>
      <diagonal/>
    </border>
    <border>
      <left style="hair">
        <color theme="0" tint="-0.499984740745262"/>
      </left>
      <right/>
      <top style="double">
        <color theme="2"/>
      </top>
      <bottom/>
      <diagonal/>
    </border>
    <border>
      <left style="thin">
        <color theme="2"/>
      </left>
      <right/>
      <top style="thin">
        <color theme="2"/>
      </top>
      <bottom/>
      <diagonal/>
    </border>
    <border>
      <left style="thin">
        <color theme="2"/>
      </left>
      <right style="thin">
        <color theme="2"/>
      </right>
      <top style="thin">
        <color theme="2"/>
      </top>
      <bottom/>
      <diagonal/>
    </border>
  </borders>
  <cellStyleXfs count="6">
    <xf numFmtId="0" fontId="0" fillId="0" borderId="0"/>
    <xf numFmtId="9" fontId="1"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4" fillId="0" borderId="1" xfId="0" applyFont="1" applyBorder="1" applyAlignment="1">
      <alignment vertical="center"/>
    </xf>
    <xf numFmtId="0" fontId="19" fillId="0" borderId="0" xfId="0" applyFont="1" applyAlignment="1">
      <alignment vertical="center"/>
    </xf>
    <xf numFmtId="0" fontId="20" fillId="3" borderId="0" xfId="0" applyFont="1" applyFill="1" applyAlignment="1">
      <alignment vertical="center"/>
    </xf>
    <xf numFmtId="0" fontId="21" fillId="0" borderId="0" xfId="0" applyFont="1" applyAlignment="1">
      <alignment vertical="center"/>
    </xf>
    <xf numFmtId="3" fontId="2" fillId="0" borderId="28" xfId="0" applyNumberFormat="1" applyFont="1" applyBorder="1" applyAlignment="1">
      <alignment vertical="center"/>
    </xf>
    <xf numFmtId="3" fontId="3" fillId="0" borderId="29" xfId="0" applyNumberFormat="1" applyFont="1" applyBorder="1" applyAlignment="1">
      <alignment vertical="center"/>
    </xf>
    <xf numFmtId="3" fontId="2" fillId="0" borderId="7" xfId="0" applyNumberFormat="1" applyFont="1" applyBorder="1" applyAlignment="1">
      <alignment vertical="center"/>
    </xf>
    <xf numFmtId="3" fontId="3" fillId="0" borderId="8" xfId="0" applyNumberFormat="1" applyFont="1" applyBorder="1" applyAlignment="1">
      <alignment vertical="center"/>
    </xf>
    <xf numFmtId="3" fontId="3" fillId="0" borderId="10" xfId="0" applyNumberFormat="1" applyFont="1" applyBorder="1" applyAlignment="1">
      <alignment vertical="center"/>
    </xf>
    <xf numFmtId="3" fontId="3" fillId="0" borderId="11" xfId="0" applyNumberFormat="1" applyFont="1" applyBorder="1" applyAlignment="1">
      <alignment vertical="center"/>
    </xf>
    <xf numFmtId="3" fontId="2" fillId="0" borderId="27" xfId="0" applyNumberFormat="1" applyFont="1" applyBorder="1" applyAlignment="1">
      <alignment vertical="center"/>
    </xf>
    <xf numFmtId="3" fontId="2" fillId="0" borderId="6" xfId="0" applyNumberFormat="1" applyFont="1" applyBorder="1" applyAlignment="1">
      <alignment vertical="center"/>
    </xf>
    <xf numFmtId="3" fontId="3" fillId="0" borderId="9" xfId="0" applyNumberFormat="1" applyFont="1" applyBorder="1" applyAlignment="1">
      <alignment vertical="center"/>
    </xf>
    <xf numFmtId="3" fontId="2" fillId="0" borderId="55" xfId="0" applyNumberFormat="1" applyFont="1" applyBorder="1" applyAlignment="1">
      <alignment vertical="center"/>
    </xf>
    <xf numFmtId="3" fontId="3" fillId="0" borderId="56" xfId="0" applyNumberFormat="1" applyFont="1" applyBorder="1" applyAlignment="1">
      <alignment vertical="center"/>
    </xf>
    <xf numFmtId="3" fontId="2" fillId="0" borderId="57" xfId="0" applyNumberFormat="1" applyFont="1" applyBorder="1" applyAlignment="1">
      <alignment vertical="center"/>
    </xf>
    <xf numFmtId="3" fontId="3" fillId="0" borderId="58" xfId="0" applyNumberFormat="1" applyFont="1" applyBorder="1" applyAlignment="1">
      <alignment vertical="center"/>
    </xf>
    <xf numFmtId="3" fontId="3" fillId="0" borderId="59" xfId="0" applyNumberFormat="1" applyFont="1" applyBorder="1" applyAlignment="1">
      <alignment vertical="center"/>
    </xf>
    <xf numFmtId="3" fontId="3" fillId="0" borderId="60" xfId="0" applyNumberFormat="1" applyFont="1" applyBorder="1" applyAlignment="1">
      <alignment vertical="center"/>
    </xf>
    <xf numFmtId="0" fontId="23" fillId="0" borderId="0" xfId="0" applyFont="1" applyAlignment="1">
      <alignment horizontal="left" vertical="center" wrapText="1"/>
    </xf>
    <xf numFmtId="3" fontId="2" fillId="0" borderId="69" xfId="0" applyNumberFormat="1" applyFont="1" applyBorder="1" applyAlignment="1">
      <alignment vertical="center"/>
    </xf>
    <xf numFmtId="3" fontId="2" fillId="0" borderId="68" xfId="0" applyNumberFormat="1" applyFont="1" applyBorder="1" applyAlignment="1">
      <alignment vertical="center"/>
    </xf>
    <xf numFmtId="3" fontId="2" fillId="0" borderId="80" xfId="0" applyNumberFormat="1" applyFont="1" applyBorder="1" applyAlignment="1">
      <alignment vertical="center"/>
    </xf>
    <xf numFmtId="3" fontId="2" fillId="0" borderId="66" xfId="0" applyNumberFormat="1" applyFont="1" applyBorder="1" applyAlignment="1">
      <alignment vertical="center"/>
    </xf>
    <xf numFmtId="3" fontId="2" fillId="0" borderId="81" xfId="0" applyNumberFormat="1" applyFont="1" applyBorder="1" applyAlignment="1">
      <alignment vertical="center"/>
    </xf>
    <xf numFmtId="3" fontId="2" fillId="0" borderId="56" xfId="0" applyNumberFormat="1" applyFont="1" applyBorder="1" applyAlignment="1">
      <alignment vertical="center"/>
    </xf>
    <xf numFmtId="3" fontId="2" fillId="0" borderId="29" xfId="0" applyNumberFormat="1" applyFont="1" applyBorder="1" applyAlignment="1">
      <alignment vertical="center"/>
    </xf>
    <xf numFmtId="3" fontId="2" fillId="0" borderId="59" xfId="0" applyNumberFormat="1" applyFont="1" applyBorder="1" applyAlignment="1">
      <alignment vertical="center"/>
    </xf>
    <xf numFmtId="3" fontId="2" fillId="0" borderId="60" xfId="0" applyNumberFormat="1" applyFont="1" applyBorder="1" applyAlignment="1">
      <alignment vertical="center"/>
    </xf>
    <xf numFmtId="3" fontId="2" fillId="0" borderId="9" xfId="0" applyNumberFormat="1" applyFont="1" applyBorder="1" applyAlignment="1">
      <alignment vertical="center"/>
    </xf>
    <xf numFmtId="3" fontId="2" fillId="0" borderId="11" xfId="0" applyNumberFormat="1" applyFont="1" applyBorder="1" applyAlignment="1">
      <alignment vertical="center"/>
    </xf>
    <xf numFmtId="3" fontId="2" fillId="0" borderId="58" xfId="0" applyNumberFormat="1" applyFont="1" applyBorder="1" applyAlignment="1">
      <alignment vertical="center"/>
    </xf>
    <xf numFmtId="3" fontId="2" fillId="0" borderId="8" xfId="0" applyNumberFormat="1" applyFont="1" applyBorder="1" applyAlignment="1">
      <alignment vertical="center"/>
    </xf>
    <xf numFmtId="164" fontId="2" fillId="0" borderId="55" xfId="0" applyNumberFormat="1" applyFont="1" applyBorder="1" applyAlignment="1">
      <alignment vertical="center"/>
    </xf>
    <xf numFmtId="164" fontId="2" fillId="0" borderId="56" xfId="0" applyNumberFormat="1" applyFont="1" applyBorder="1" applyAlignment="1">
      <alignment vertical="center"/>
    </xf>
    <xf numFmtId="164" fontId="2" fillId="0" borderId="27" xfId="0" applyNumberFormat="1" applyFont="1" applyBorder="1" applyAlignment="1">
      <alignment vertical="center"/>
    </xf>
    <xf numFmtId="164" fontId="2" fillId="0" borderId="29" xfId="0" applyNumberFormat="1" applyFont="1" applyBorder="1" applyAlignment="1">
      <alignment vertical="center"/>
    </xf>
    <xf numFmtId="164" fontId="2" fillId="0" borderId="59" xfId="0" applyNumberFormat="1" applyFont="1" applyBorder="1" applyAlignment="1">
      <alignment vertical="center"/>
    </xf>
    <xf numFmtId="164" fontId="2" fillId="0" borderId="60" xfId="0" applyNumberFormat="1" applyFont="1" applyBorder="1" applyAlignment="1">
      <alignment vertical="center"/>
    </xf>
    <xf numFmtId="164" fontId="2" fillId="0" borderId="9" xfId="0" applyNumberFormat="1" applyFont="1" applyBorder="1" applyAlignment="1">
      <alignment vertical="center"/>
    </xf>
    <xf numFmtId="164" fontId="2" fillId="0" borderId="11" xfId="0" applyNumberFormat="1" applyFont="1" applyBorder="1" applyAlignment="1">
      <alignment vertical="center"/>
    </xf>
    <xf numFmtId="164" fontId="2" fillId="0" borderId="57" xfId="0" applyNumberFormat="1" applyFont="1" applyBorder="1" applyAlignment="1">
      <alignment vertical="center"/>
    </xf>
    <xf numFmtId="164" fontId="2" fillId="0" borderId="58" xfId="0" applyNumberFormat="1" applyFont="1" applyBorder="1" applyAlignment="1">
      <alignment vertical="center"/>
    </xf>
    <xf numFmtId="164" fontId="2" fillId="0" borderId="6" xfId="0" applyNumberFormat="1" applyFont="1" applyBorder="1" applyAlignment="1">
      <alignment vertical="center"/>
    </xf>
    <xf numFmtId="164" fontId="2" fillId="0" borderId="8" xfId="0" applyNumberFormat="1" applyFont="1" applyBorder="1" applyAlignment="1">
      <alignment vertical="center"/>
    </xf>
    <xf numFmtId="164" fontId="3" fillId="0" borderId="59" xfId="0" applyNumberFormat="1" applyFont="1" applyBorder="1" applyAlignment="1">
      <alignment vertical="center"/>
    </xf>
    <xf numFmtId="164" fontId="3" fillId="0" borderId="60" xfId="0" applyNumberFormat="1" applyFont="1" applyBorder="1" applyAlignment="1">
      <alignment vertical="center"/>
    </xf>
    <xf numFmtId="164" fontId="2" fillId="0" borderId="55" xfId="0" applyNumberFormat="1" applyFont="1" applyBorder="1" applyAlignment="1">
      <alignment horizontal="right" vertical="center"/>
    </xf>
    <xf numFmtId="164" fontId="2" fillId="0" borderId="56" xfId="0" applyNumberFormat="1" applyFont="1" applyBorder="1" applyAlignment="1">
      <alignment horizontal="right" vertical="center"/>
    </xf>
    <xf numFmtId="164" fontId="2" fillId="0" borderId="57" xfId="0" applyNumberFormat="1" applyFont="1" applyBorder="1" applyAlignment="1">
      <alignment horizontal="right" vertical="center"/>
    </xf>
    <xf numFmtId="164" fontId="2" fillId="0" borderId="58" xfId="0" applyNumberFormat="1" applyFont="1" applyBorder="1" applyAlignment="1">
      <alignment horizontal="right" vertical="center"/>
    </xf>
    <xf numFmtId="164" fontId="2" fillId="0" borderId="59" xfId="0" applyNumberFormat="1" applyFont="1" applyBorder="1" applyAlignment="1">
      <alignment horizontal="right" vertical="center"/>
    </xf>
    <xf numFmtId="164" fontId="2" fillId="0" borderId="60" xfId="0" applyNumberFormat="1" applyFont="1" applyBorder="1" applyAlignment="1">
      <alignment horizontal="right" vertical="center"/>
    </xf>
    <xf numFmtId="3" fontId="3" fillId="0" borderId="73" xfId="0" applyNumberFormat="1" applyFont="1" applyBorder="1" applyAlignment="1">
      <alignment vertical="center"/>
    </xf>
    <xf numFmtId="3" fontId="3" fillId="0" borderId="76" xfId="0" applyNumberFormat="1" applyFont="1" applyBorder="1" applyAlignment="1">
      <alignment vertical="center"/>
    </xf>
    <xf numFmtId="164" fontId="3" fillId="0" borderId="73" xfId="0" applyNumberFormat="1" applyFont="1" applyBorder="1" applyAlignment="1">
      <alignment vertical="center"/>
    </xf>
    <xf numFmtId="164" fontId="3" fillId="0" borderId="76" xfId="0" applyNumberFormat="1" applyFont="1" applyBorder="1" applyAlignment="1">
      <alignment vertical="center"/>
    </xf>
    <xf numFmtId="165" fontId="2" fillId="0" borderId="62" xfId="0" applyNumberFormat="1" applyFont="1" applyBorder="1" applyAlignment="1">
      <alignment vertical="center"/>
    </xf>
    <xf numFmtId="165" fontId="2" fillId="0" borderId="85" xfId="0" applyNumberFormat="1" applyFont="1" applyBorder="1" applyAlignment="1">
      <alignment vertical="center"/>
    </xf>
    <xf numFmtId="165" fontId="2" fillId="0" borderId="66" xfId="0" applyNumberFormat="1" applyFont="1" applyBorder="1" applyAlignment="1">
      <alignment vertical="center"/>
    </xf>
    <xf numFmtId="165" fontId="2" fillId="0" borderId="81" xfId="0" applyNumberFormat="1" applyFont="1" applyBorder="1" applyAlignment="1">
      <alignment vertical="center"/>
    </xf>
    <xf numFmtId="165" fontId="2" fillId="0" borderId="64" xfId="0" applyNumberFormat="1" applyFont="1" applyBorder="1" applyAlignment="1">
      <alignment vertical="center"/>
    </xf>
    <xf numFmtId="165" fontId="2" fillId="0" borderId="86" xfId="0" applyNumberFormat="1" applyFont="1" applyBorder="1" applyAlignment="1">
      <alignment vertical="center"/>
    </xf>
    <xf numFmtId="165" fontId="2" fillId="0" borderId="64" xfId="0" applyNumberFormat="1" applyFont="1" applyBorder="1" applyAlignment="1">
      <alignment horizontal="right" vertical="center"/>
    </xf>
    <xf numFmtId="165" fontId="3" fillId="0" borderId="66" xfId="0" applyNumberFormat="1" applyFont="1" applyBorder="1" applyAlignment="1">
      <alignment vertical="center"/>
    </xf>
    <xf numFmtId="165" fontId="3" fillId="0" borderId="81" xfId="0" applyNumberFormat="1" applyFont="1" applyBorder="1" applyAlignment="1">
      <alignment vertical="center"/>
    </xf>
    <xf numFmtId="165" fontId="2" fillId="0" borderId="55" xfId="0" applyNumberFormat="1" applyFont="1" applyBorder="1" applyAlignment="1">
      <alignment vertical="center"/>
    </xf>
    <xf numFmtId="165" fontId="2" fillId="0" borderId="28" xfId="0" applyNumberFormat="1" applyFont="1" applyBorder="1" applyAlignment="1">
      <alignment vertical="center"/>
    </xf>
    <xf numFmtId="165" fontId="2" fillId="0" borderId="56" xfId="0" applyNumberFormat="1" applyFont="1" applyBorder="1" applyAlignment="1">
      <alignment vertical="center"/>
    </xf>
    <xf numFmtId="165" fontId="2" fillId="0" borderId="57" xfId="0" applyNumberFormat="1" applyFont="1" applyBorder="1" applyAlignment="1">
      <alignment vertical="center"/>
    </xf>
    <xf numFmtId="165" fontId="2" fillId="0" borderId="7" xfId="0" applyNumberFormat="1" applyFont="1" applyBorder="1" applyAlignment="1">
      <alignment vertical="center"/>
    </xf>
    <xf numFmtId="165" fontId="2" fillId="0" borderId="58" xfId="0" applyNumberFormat="1" applyFont="1" applyBorder="1" applyAlignment="1">
      <alignment vertical="center"/>
    </xf>
    <xf numFmtId="165" fontId="2" fillId="0" borderId="57" xfId="0" applyNumberFormat="1" applyFont="1" applyBorder="1" applyAlignment="1">
      <alignment horizontal="right" vertical="center"/>
    </xf>
    <xf numFmtId="165" fontId="2" fillId="0" borderId="29" xfId="0" applyNumberFormat="1" applyFont="1" applyBorder="1" applyAlignment="1">
      <alignment vertical="center"/>
    </xf>
    <xf numFmtId="165" fontId="2" fillId="0" borderId="8" xfId="0" applyNumberFormat="1" applyFont="1" applyBorder="1" applyAlignment="1">
      <alignment vertical="center"/>
    </xf>
    <xf numFmtId="165" fontId="2" fillId="0" borderId="7" xfId="0" applyNumberFormat="1" applyFont="1" applyBorder="1" applyAlignment="1">
      <alignment horizontal="right" vertical="center"/>
    </xf>
    <xf numFmtId="164" fontId="2" fillId="0" borderId="62" xfId="1" applyNumberFormat="1" applyFont="1" applyBorder="1" applyAlignment="1">
      <alignment vertical="center"/>
    </xf>
    <xf numFmtId="164" fontId="2" fillId="0" borderId="85" xfId="1" applyNumberFormat="1" applyFont="1" applyBorder="1" applyAlignment="1">
      <alignment vertical="center"/>
    </xf>
    <xf numFmtId="164" fontId="2" fillId="0" borderId="66" xfId="1" applyNumberFormat="1" applyFont="1" applyBorder="1" applyAlignment="1">
      <alignment vertical="center"/>
    </xf>
    <xf numFmtId="164" fontId="2" fillId="0" borderId="81" xfId="1" applyNumberFormat="1" applyFont="1" applyBorder="1" applyAlignment="1">
      <alignment vertical="center"/>
    </xf>
    <xf numFmtId="164" fontId="2" fillId="0" borderId="64" xfId="1" applyNumberFormat="1" applyFont="1" applyBorder="1" applyAlignment="1">
      <alignment vertical="center"/>
    </xf>
    <xf numFmtId="164" fontId="2" fillId="0" borderId="86" xfId="1" applyNumberFormat="1" applyFont="1" applyBorder="1" applyAlignment="1">
      <alignment vertical="center"/>
    </xf>
    <xf numFmtId="164" fontId="3" fillId="0" borderId="66" xfId="1" applyNumberFormat="1" applyFont="1" applyBorder="1" applyAlignment="1">
      <alignment vertical="center"/>
    </xf>
    <xf numFmtId="164" fontId="3" fillId="0" borderId="81" xfId="1" applyNumberFormat="1" applyFont="1" applyBorder="1" applyAlignment="1">
      <alignment vertical="center"/>
    </xf>
    <xf numFmtId="164" fontId="2" fillId="0" borderId="55" xfId="1" applyNumberFormat="1" applyFont="1" applyBorder="1" applyAlignment="1">
      <alignment vertical="center"/>
    </xf>
    <xf numFmtId="164" fontId="2" fillId="0" borderId="56" xfId="1" applyNumberFormat="1" applyFont="1" applyBorder="1" applyAlignment="1">
      <alignment vertical="center"/>
    </xf>
    <xf numFmtId="164" fontId="2" fillId="0" borderId="60" xfId="1" applyNumberFormat="1" applyFont="1" applyBorder="1" applyAlignment="1">
      <alignment vertical="center"/>
    </xf>
    <xf numFmtId="164" fontId="2" fillId="0" borderId="57" xfId="1" applyNumberFormat="1" applyFont="1" applyBorder="1" applyAlignment="1">
      <alignment vertical="center"/>
    </xf>
    <xf numFmtId="164" fontId="2" fillId="0" borderId="58" xfId="1" applyNumberFormat="1" applyFont="1" applyBorder="1" applyAlignment="1">
      <alignment vertical="center"/>
    </xf>
    <xf numFmtId="164" fontId="3" fillId="0" borderId="59" xfId="1" applyNumberFormat="1" applyFont="1" applyBorder="1" applyAlignment="1">
      <alignment vertical="center"/>
    </xf>
    <xf numFmtId="164" fontId="3" fillId="0" borderId="60" xfId="1" applyNumberFormat="1" applyFont="1" applyBorder="1" applyAlignment="1">
      <alignment vertical="center"/>
    </xf>
    <xf numFmtId="164" fontId="2" fillId="0" borderId="29" xfId="1" applyNumberFormat="1" applyFont="1" applyBorder="1" applyAlignment="1">
      <alignment vertical="center"/>
    </xf>
    <xf numFmtId="164" fontId="2" fillId="0" borderId="11" xfId="1" applyNumberFormat="1" applyFont="1" applyBorder="1" applyAlignment="1">
      <alignment vertical="center"/>
    </xf>
    <xf numFmtId="164" fontId="2" fillId="0" borderId="8" xfId="1" applyNumberFormat="1" applyFont="1" applyBorder="1" applyAlignment="1">
      <alignment vertical="center"/>
    </xf>
    <xf numFmtId="164" fontId="3" fillId="0" borderId="11" xfId="1" applyNumberFormat="1" applyFont="1" applyBorder="1" applyAlignment="1">
      <alignment vertical="center"/>
    </xf>
    <xf numFmtId="164" fontId="2" fillId="0" borderId="57" xfId="1" applyNumberFormat="1" applyFont="1" applyBorder="1" applyAlignment="1">
      <alignment horizontal="right" vertical="center"/>
    </xf>
    <xf numFmtId="164" fontId="2" fillId="0" borderId="58" xfId="1" applyNumberFormat="1" applyFont="1" applyBorder="1" applyAlignment="1">
      <alignment horizontal="right" vertical="center"/>
    </xf>
    <xf numFmtId="164" fontId="2" fillId="0" borderId="69" xfId="1" applyNumberFormat="1" applyFont="1" applyBorder="1" applyAlignment="1">
      <alignment vertical="center"/>
    </xf>
    <xf numFmtId="164" fontId="2" fillId="0" borderId="4" xfId="1" applyNumberFormat="1" applyFont="1" applyBorder="1" applyAlignment="1">
      <alignment vertical="center"/>
    </xf>
    <xf numFmtId="164" fontId="2" fillId="0" borderId="7" xfId="1" applyNumberFormat="1" applyFont="1" applyBorder="1" applyAlignment="1">
      <alignment vertical="center"/>
    </xf>
    <xf numFmtId="164" fontId="3" fillId="0" borderId="10" xfId="1" applyNumberFormat="1" applyFont="1" applyBorder="1" applyAlignment="1">
      <alignment vertical="center"/>
    </xf>
    <xf numFmtId="164" fontId="2" fillId="0" borderId="74" xfId="1" applyNumberFormat="1" applyFont="1" applyBorder="1" applyAlignment="1">
      <alignment vertical="center"/>
    </xf>
    <xf numFmtId="164" fontId="2" fillId="0" borderId="5" xfId="1" applyNumberFormat="1" applyFont="1" applyBorder="1" applyAlignment="1">
      <alignment vertical="center"/>
    </xf>
    <xf numFmtId="164" fontId="2" fillId="0" borderId="7" xfId="1" applyNumberFormat="1" applyFont="1" applyBorder="1" applyAlignment="1">
      <alignment horizontal="right" vertical="center"/>
    </xf>
    <xf numFmtId="164" fontId="2" fillId="0" borderId="4" xfId="1" applyNumberFormat="1" applyFont="1" applyBorder="1" applyAlignment="1">
      <alignment horizontal="right" vertical="center"/>
    </xf>
    <xf numFmtId="164" fontId="2" fillId="0" borderId="74" xfId="1" applyNumberFormat="1" applyFont="1" applyBorder="1" applyAlignment="1">
      <alignment horizontal="right" vertical="center"/>
    </xf>
    <xf numFmtId="164" fontId="3" fillId="0" borderId="10" xfId="1" applyNumberFormat="1" applyFont="1" applyBorder="1" applyAlignment="1">
      <alignment horizontal="right" vertical="center"/>
    </xf>
    <xf numFmtId="164" fontId="3" fillId="0" borderId="60" xfId="1" applyNumberFormat="1" applyFont="1" applyBorder="1" applyAlignment="1">
      <alignment horizontal="right" vertical="center"/>
    </xf>
    <xf numFmtId="164" fontId="2" fillId="0" borderId="69" xfId="1" applyNumberFormat="1" applyFont="1" applyBorder="1" applyAlignment="1">
      <alignment horizontal="right" vertical="center"/>
    </xf>
    <xf numFmtId="164" fontId="2" fillId="0" borderId="5" xfId="1" applyNumberFormat="1" applyFont="1" applyBorder="1" applyAlignment="1">
      <alignment horizontal="right" vertical="center"/>
    </xf>
    <xf numFmtId="164" fontId="2" fillId="0" borderId="8" xfId="1" applyNumberFormat="1" applyFont="1" applyBorder="1" applyAlignment="1">
      <alignment horizontal="right" vertical="center"/>
    </xf>
    <xf numFmtId="164" fontId="3" fillId="0" borderId="59" xfId="1" applyNumberFormat="1" applyFont="1" applyBorder="1" applyAlignment="1">
      <alignment horizontal="right" vertical="center"/>
    </xf>
    <xf numFmtId="164" fontId="3" fillId="0" borderId="11" xfId="1" applyNumberFormat="1" applyFont="1" applyBorder="1" applyAlignment="1">
      <alignment horizontal="right"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89" xfId="0" applyFont="1" applyFill="1" applyBorder="1" applyAlignment="1">
      <alignment horizontal="center" vertical="center"/>
    </xf>
    <xf numFmtId="3" fontId="2" fillId="0" borderId="4" xfId="0" applyNumberFormat="1" applyFont="1" applyBorder="1" applyAlignment="1">
      <alignment horizontal="right" vertical="center"/>
    </xf>
    <xf numFmtId="3" fontId="2" fillId="0" borderId="5" xfId="0" applyNumberFormat="1" applyFont="1" applyBorder="1" applyAlignment="1">
      <alignment horizontal="right" vertical="center"/>
    </xf>
    <xf numFmtId="3" fontId="2" fillId="0" borderId="7" xfId="0" applyNumberFormat="1" applyFont="1" applyBorder="1" applyAlignment="1">
      <alignment horizontal="right" vertical="center"/>
    </xf>
    <xf numFmtId="3" fontId="2" fillId="0" borderId="8" xfId="0" applyNumberFormat="1" applyFont="1" applyBorder="1" applyAlignment="1">
      <alignment horizontal="right" vertical="center"/>
    </xf>
    <xf numFmtId="4" fontId="2" fillId="0" borderId="7" xfId="0" applyNumberFormat="1" applyFont="1" applyBorder="1" applyAlignment="1">
      <alignment horizontal="right" vertical="center"/>
    </xf>
    <xf numFmtId="4" fontId="2" fillId="0" borderId="8" xfId="0" applyNumberFormat="1" applyFont="1" applyBorder="1" applyAlignment="1">
      <alignment horizontal="right" vertical="center"/>
    </xf>
    <xf numFmtId="3" fontId="2" fillId="0" borderId="69" xfId="0" applyNumberFormat="1" applyFont="1" applyBorder="1" applyAlignment="1">
      <alignment horizontal="right" vertical="center"/>
    </xf>
    <xf numFmtId="3" fontId="2" fillId="0" borderId="57" xfId="0" applyNumberFormat="1" applyFont="1" applyBorder="1" applyAlignment="1">
      <alignment horizontal="right" vertical="center"/>
    </xf>
    <xf numFmtId="4" fontId="2" fillId="0" borderId="57" xfId="0" applyNumberFormat="1" applyFont="1" applyBorder="1" applyAlignment="1">
      <alignment horizontal="right" vertical="center"/>
    </xf>
    <xf numFmtId="3" fontId="2" fillId="0" borderId="59" xfId="0" applyNumberFormat="1" applyFont="1" applyBorder="1" applyAlignment="1">
      <alignment horizontal="right" vertical="center"/>
    </xf>
    <xf numFmtId="3" fontId="2" fillId="0" borderId="10" xfId="0" applyNumberFormat="1" applyFont="1" applyBorder="1" applyAlignment="1">
      <alignment horizontal="right" vertical="center"/>
    </xf>
    <xf numFmtId="3" fontId="2" fillId="0" borderId="74" xfId="0" applyNumberFormat="1" applyFont="1" applyBorder="1" applyAlignment="1">
      <alignment vertical="center"/>
    </xf>
    <xf numFmtId="3" fontId="2" fillId="0" borderId="5" xfId="0" applyNumberFormat="1" applyFont="1" applyBorder="1" applyAlignment="1">
      <alignment vertical="center"/>
    </xf>
    <xf numFmtId="4" fontId="2" fillId="0" borderId="57" xfId="0" applyNumberFormat="1" applyFont="1" applyBorder="1" applyAlignment="1">
      <alignment vertical="center"/>
    </xf>
    <xf numFmtId="4" fontId="2" fillId="0" borderId="58" xfId="0" applyNumberFormat="1" applyFont="1" applyBorder="1" applyAlignment="1">
      <alignment vertical="center"/>
    </xf>
    <xf numFmtId="4" fontId="2" fillId="0" borderId="8" xfId="0" applyNumberFormat="1" applyFont="1" applyBorder="1" applyAlignment="1">
      <alignment vertical="center"/>
    </xf>
    <xf numFmtId="4" fontId="2" fillId="0" borderId="59" xfId="0" applyNumberFormat="1" applyFont="1" applyBorder="1" applyAlignment="1">
      <alignment vertical="center"/>
    </xf>
    <xf numFmtId="4" fontId="2" fillId="0" borderId="60" xfId="0" applyNumberFormat="1" applyFont="1" applyBorder="1" applyAlignment="1">
      <alignment vertical="center"/>
    </xf>
    <xf numFmtId="4" fontId="2" fillId="0" borderId="11" xfId="0" applyNumberFormat="1" applyFont="1" applyBorder="1" applyAlignment="1">
      <alignment vertical="center"/>
    </xf>
    <xf numFmtId="3" fontId="2" fillId="0" borderId="92" xfId="0" applyNumberFormat="1" applyFont="1" applyBorder="1" applyAlignment="1">
      <alignment vertical="center"/>
    </xf>
    <xf numFmtId="3" fontId="2" fillId="0" borderId="94" xfId="0" applyNumberFormat="1" applyFont="1" applyBorder="1" applyAlignment="1">
      <alignment vertical="center"/>
    </xf>
    <xf numFmtId="3" fontId="2" fillId="0" borderId="16" xfId="0" applyNumberFormat="1" applyFont="1" applyBorder="1" applyAlignment="1">
      <alignment vertical="center"/>
    </xf>
    <xf numFmtId="3" fontId="2" fillId="0" borderId="58" xfId="0" applyNumberFormat="1" applyFont="1" applyBorder="1" applyAlignment="1">
      <alignment horizontal="right" vertical="center"/>
    </xf>
    <xf numFmtId="4" fontId="2" fillId="0" borderId="58" xfId="0" applyNumberFormat="1" applyFont="1" applyBorder="1" applyAlignment="1">
      <alignment horizontal="right" vertical="center"/>
    </xf>
    <xf numFmtId="3" fontId="2" fillId="0" borderId="4" xfId="0" applyNumberFormat="1" applyFont="1" applyBorder="1" applyAlignment="1">
      <alignment vertical="center"/>
    </xf>
    <xf numFmtId="164" fontId="2" fillId="0" borderId="37" xfId="1" applyNumberFormat="1" applyFont="1" applyBorder="1" applyAlignment="1">
      <alignment horizontal="right" vertical="center"/>
    </xf>
    <xf numFmtId="164" fontId="2" fillId="0" borderId="75" xfId="1" applyNumberFormat="1" applyFont="1" applyBorder="1" applyAlignment="1">
      <alignment horizontal="right" vertical="center"/>
    </xf>
    <xf numFmtId="164" fontId="2" fillId="0" borderId="21" xfId="1" applyNumberFormat="1" applyFont="1" applyBorder="1" applyAlignment="1">
      <alignment horizontal="righ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3" fontId="2" fillId="0" borderId="62" xfId="1" applyNumberFormat="1" applyFont="1" applyBorder="1" applyAlignment="1">
      <alignment vertical="center"/>
    </xf>
    <xf numFmtId="3" fontId="2" fillId="0" borderId="85" xfId="1" applyNumberFormat="1" applyFont="1" applyBorder="1" applyAlignment="1">
      <alignment vertical="center"/>
    </xf>
    <xf numFmtId="3" fontId="29" fillId="0" borderId="66" xfId="1" applyNumberFormat="1" applyFont="1" applyBorder="1" applyAlignment="1">
      <alignment vertical="center"/>
    </xf>
    <xf numFmtId="3" fontId="2" fillId="0" borderId="64" xfId="1" applyNumberFormat="1" applyFont="1" applyBorder="1" applyAlignment="1">
      <alignment vertical="center"/>
    </xf>
    <xf numFmtId="3" fontId="2" fillId="0" borderId="86" xfId="1" applyNumberFormat="1" applyFont="1" applyBorder="1" applyAlignment="1">
      <alignment vertical="center"/>
    </xf>
    <xf numFmtId="3" fontId="3" fillId="0" borderId="64" xfId="1" applyNumberFormat="1" applyFont="1" applyBorder="1" applyAlignment="1">
      <alignment vertical="center"/>
    </xf>
    <xf numFmtId="3" fontId="3" fillId="0" borderId="86" xfId="1" applyNumberFormat="1" applyFont="1" applyBorder="1" applyAlignment="1">
      <alignment vertical="center"/>
    </xf>
    <xf numFmtId="3" fontId="2" fillId="0" borderId="15" xfId="0" applyNumberFormat="1" applyFont="1" applyBorder="1" applyAlignment="1">
      <alignment vertical="center"/>
    </xf>
    <xf numFmtId="3" fontId="2" fillId="0" borderId="43" xfId="0" applyNumberFormat="1" applyFont="1" applyBorder="1" applyAlignment="1">
      <alignment vertical="center"/>
    </xf>
    <xf numFmtId="165" fontId="2" fillId="0" borderId="68" xfId="0" applyNumberFormat="1" applyFont="1" applyBorder="1" applyAlignment="1">
      <alignment vertical="center"/>
    </xf>
    <xf numFmtId="4" fontId="3" fillId="0" borderId="68" xfId="0" applyNumberFormat="1" applyFont="1" applyBorder="1" applyAlignment="1">
      <alignment vertical="center"/>
    </xf>
    <xf numFmtId="4" fontId="3" fillId="0" borderId="80" xfId="0" applyNumberFormat="1" applyFont="1" applyBorder="1" applyAlignment="1">
      <alignment vertical="center"/>
    </xf>
    <xf numFmtId="164" fontId="2" fillId="0" borderId="92" xfId="1" applyNumberFormat="1" applyFont="1" applyBorder="1" applyAlignment="1">
      <alignment vertical="center"/>
    </xf>
    <xf numFmtId="164" fontId="2" fillId="0" borderId="15" xfId="1" applyNumberFormat="1" applyFont="1" applyBorder="1" applyAlignment="1">
      <alignment vertical="center"/>
    </xf>
    <xf numFmtId="164" fontId="2" fillId="0" borderId="94" xfId="1" applyNumberFormat="1" applyFont="1" applyBorder="1" applyAlignment="1">
      <alignment vertical="center"/>
    </xf>
    <xf numFmtId="164" fontId="2" fillId="0" borderId="16" xfId="1" applyNumberFormat="1" applyFont="1" applyBorder="1" applyAlignment="1">
      <alignment vertical="center"/>
    </xf>
    <xf numFmtId="164" fontId="3" fillId="0" borderId="32" xfId="1" applyNumberFormat="1" applyFont="1" applyBorder="1" applyAlignment="1">
      <alignment vertical="center"/>
    </xf>
    <xf numFmtId="164" fontId="3" fillId="0" borderId="42" xfId="1" applyNumberFormat="1" applyFont="1" applyBorder="1" applyAlignment="1">
      <alignment vertical="center"/>
    </xf>
    <xf numFmtId="165" fontId="2" fillId="0" borderId="92" xfId="0" applyNumberFormat="1" applyFont="1" applyBorder="1" applyAlignment="1">
      <alignment vertical="center"/>
    </xf>
    <xf numFmtId="165" fontId="2" fillId="0" borderId="15" xfId="0" applyNumberFormat="1" applyFont="1" applyBorder="1" applyAlignment="1">
      <alignment vertical="center"/>
    </xf>
    <xf numFmtId="165" fontId="2" fillId="0" borderId="94" xfId="0" applyNumberFormat="1" applyFont="1" applyBorder="1" applyAlignment="1">
      <alignment vertical="center"/>
    </xf>
    <xf numFmtId="165" fontId="2" fillId="0" borderId="16" xfId="0" applyNumberFormat="1" applyFont="1" applyBorder="1" applyAlignment="1">
      <alignment vertical="center"/>
    </xf>
    <xf numFmtId="165" fontId="3" fillId="0" borderId="0" xfId="1" applyNumberFormat="1" applyFont="1" applyBorder="1" applyAlignment="1">
      <alignment vertical="center"/>
    </xf>
    <xf numFmtId="165" fontId="2" fillId="0" borderId="0" xfId="1" applyNumberFormat="1" applyFont="1" applyBorder="1" applyAlignment="1">
      <alignment vertical="center"/>
    </xf>
    <xf numFmtId="164" fontId="2" fillId="0" borderId="3" xfId="1" applyNumberFormat="1" applyFont="1" applyBorder="1" applyAlignment="1">
      <alignment vertical="center"/>
    </xf>
    <xf numFmtId="164" fontId="2" fillId="0" borderId="6" xfId="1" applyNumberFormat="1" applyFont="1" applyBorder="1" applyAlignment="1">
      <alignment vertical="center"/>
    </xf>
    <xf numFmtId="164" fontId="2" fillId="0" borderId="9" xfId="1" applyNumberFormat="1" applyFont="1" applyBorder="1" applyAlignment="1">
      <alignment vertical="center"/>
    </xf>
    <xf numFmtId="164" fontId="2" fillId="0" borderId="14" xfId="1" applyNumberFormat="1" applyFont="1" applyBorder="1" applyAlignment="1">
      <alignment vertical="center"/>
    </xf>
    <xf numFmtId="164" fontId="2" fillId="0" borderId="13" xfId="1" applyNumberFormat="1" applyFont="1" applyBorder="1" applyAlignment="1">
      <alignment vertical="center"/>
    </xf>
    <xf numFmtId="164" fontId="2" fillId="0" borderId="63" xfId="1" applyNumberFormat="1" applyFont="1" applyBorder="1" applyAlignment="1">
      <alignment vertical="center"/>
    </xf>
    <xf numFmtId="164" fontId="3" fillId="0" borderId="44" xfId="1" applyNumberFormat="1" applyFont="1" applyBorder="1" applyAlignment="1">
      <alignment vertical="center"/>
    </xf>
    <xf numFmtId="0" fontId="19" fillId="3" borderId="0" xfId="0" applyFont="1" applyFill="1" applyAlignment="1">
      <alignment vertical="center"/>
    </xf>
    <xf numFmtId="3" fontId="2" fillId="0" borderId="64" xfId="0" applyNumberFormat="1" applyFont="1" applyBorder="1" applyAlignment="1">
      <alignment vertical="center"/>
    </xf>
    <xf numFmtId="3" fontId="2" fillId="0" borderId="86" xfId="0" applyNumberFormat="1" applyFont="1" applyBorder="1" applyAlignment="1">
      <alignment vertical="center"/>
    </xf>
    <xf numFmtId="3" fontId="3" fillId="0" borderId="64" xfId="0" applyNumberFormat="1" applyFont="1" applyBorder="1" applyAlignment="1">
      <alignment vertical="center"/>
    </xf>
    <xf numFmtId="3" fontId="29" fillId="0" borderId="66" xfId="0" applyNumberFormat="1" applyFont="1" applyBorder="1" applyAlignment="1">
      <alignment vertical="center"/>
    </xf>
    <xf numFmtId="3" fontId="2" fillId="0" borderId="68" xfId="0" applyNumberFormat="1" applyFont="1" applyBorder="1" applyAlignment="1">
      <alignment horizontal="right" vertical="center"/>
    </xf>
    <xf numFmtId="3" fontId="2" fillId="0" borderId="66" xfId="0" applyNumberFormat="1" applyFont="1" applyBorder="1" applyAlignment="1">
      <alignment horizontal="right" vertical="center"/>
    </xf>
    <xf numFmtId="165" fontId="2" fillId="0" borderId="69" xfId="0" applyNumberFormat="1" applyFont="1" applyBorder="1" applyAlignment="1">
      <alignment vertical="center"/>
    </xf>
    <xf numFmtId="165" fontId="2" fillId="0" borderId="4" xfId="0" applyNumberFormat="1" applyFont="1" applyBorder="1" applyAlignment="1">
      <alignment vertical="center"/>
    </xf>
    <xf numFmtId="165" fontId="2" fillId="0" borderId="74" xfId="0" applyNumberFormat="1" applyFont="1" applyBorder="1" applyAlignment="1">
      <alignment vertical="center"/>
    </xf>
    <xf numFmtId="165" fontId="2" fillId="0" borderId="5" xfId="0" applyNumberFormat="1" applyFont="1" applyBorder="1" applyAlignment="1">
      <alignment vertical="center"/>
    </xf>
    <xf numFmtId="0" fontId="35" fillId="0" borderId="0" xfId="0" applyFont="1" applyAlignment="1">
      <alignment vertical="center"/>
    </xf>
    <xf numFmtId="3" fontId="2" fillId="0" borderId="96" xfId="0" applyNumberFormat="1" applyFont="1" applyBorder="1" applyAlignment="1">
      <alignment vertical="center"/>
    </xf>
    <xf numFmtId="3" fontId="2" fillId="0" borderId="40" xfId="0" applyNumberFormat="1" applyFont="1" applyBorder="1" applyAlignment="1">
      <alignment vertical="center"/>
    </xf>
    <xf numFmtId="3" fontId="2" fillId="0" borderId="10" xfId="0" applyNumberFormat="1" applyFont="1" applyBorder="1" applyAlignment="1">
      <alignment vertical="center"/>
    </xf>
    <xf numFmtId="0" fontId="36" fillId="2" borderId="78" xfId="0" applyFont="1" applyFill="1" applyBorder="1" applyAlignment="1">
      <alignment horizontal="center" vertical="center"/>
    </xf>
    <xf numFmtId="0" fontId="36" fillId="2" borderId="79" xfId="0" applyFont="1" applyFill="1" applyBorder="1" applyAlignment="1">
      <alignment horizontal="center" vertical="center"/>
    </xf>
    <xf numFmtId="0" fontId="36" fillId="2" borderId="87" xfId="0" applyFont="1" applyFill="1" applyBorder="1" applyAlignment="1">
      <alignment horizontal="center" vertical="center"/>
    </xf>
    <xf numFmtId="0" fontId="36" fillId="2" borderId="89" xfId="0" applyFont="1" applyFill="1" applyBorder="1" applyAlignment="1">
      <alignment horizontal="center" vertical="center"/>
    </xf>
    <xf numFmtId="0" fontId="36" fillId="2" borderId="88" xfId="0" applyFont="1" applyFill="1" applyBorder="1" applyAlignment="1">
      <alignment horizontal="center" vertical="center"/>
    </xf>
    <xf numFmtId="3" fontId="3" fillId="0" borderId="38" xfId="0" applyNumberFormat="1" applyFont="1" applyBorder="1" applyAlignment="1">
      <alignment vertical="center"/>
    </xf>
    <xf numFmtId="0" fontId="36" fillId="2" borderId="33" xfId="0" applyFont="1" applyFill="1" applyBorder="1" applyAlignment="1">
      <alignment horizontal="center" vertical="center"/>
    </xf>
    <xf numFmtId="164" fontId="3" fillId="0" borderId="11" xfId="0" applyNumberFormat="1" applyFont="1" applyBorder="1" applyAlignment="1">
      <alignment vertical="center"/>
    </xf>
    <xf numFmtId="164" fontId="3" fillId="0" borderId="38" xfId="0" applyNumberFormat="1" applyFont="1" applyBorder="1" applyAlignment="1">
      <alignment vertical="center"/>
    </xf>
    <xf numFmtId="3" fontId="3" fillId="0" borderId="57" xfId="0" applyNumberFormat="1" applyFont="1" applyBorder="1" applyAlignment="1">
      <alignment vertical="center"/>
    </xf>
    <xf numFmtId="165" fontId="2" fillId="0" borderId="72" xfId="0" applyNumberFormat="1" applyFont="1" applyBorder="1" applyAlignment="1">
      <alignment horizontal="right" vertical="center"/>
    </xf>
    <xf numFmtId="165" fontId="2" fillId="0" borderId="37" xfId="0" applyNumberFormat="1" applyFont="1" applyBorder="1" applyAlignment="1">
      <alignment horizontal="right" vertical="center"/>
    </xf>
    <xf numFmtId="165" fontId="2" fillId="0" borderId="21" xfId="0" applyNumberFormat="1" applyFont="1" applyBorder="1" applyAlignment="1">
      <alignment vertical="center"/>
    </xf>
    <xf numFmtId="165" fontId="2" fillId="0" borderId="75" xfId="0" applyNumberFormat="1" applyFont="1" applyBorder="1" applyAlignment="1">
      <alignment horizontal="right" vertical="center"/>
    </xf>
    <xf numFmtId="164" fontId="2" fillId="0" borderId="59" xfId="1" applyNumberFormat="1" applyFont="1" applyBorder="1" applyAlignment="1">
      <alignment vertical="center"/>
    </xf>
    <xf numFmtId="164" fontId="2" fillId="0" borderId="10" xfId="1" applyNumberFormat="1" applyFont="1" applyBorder="1" applyAlignment="1">
      <alignment vertical="center"/>
    </xf>
    <xf numFmtId="164" fontId="2" fillId="0" borderId="55" xfId="1" applyNumberFormat="1" applyFont="1" applyBorder="1" applyAlignment="1">
      <alignment horizontal="right" vertical="center"/>
    </xf>
    <xf numFmtId="164" fontId="2" fillId="0" borderId="56" xfId="1" applyNumberFormat="1" applyFont="1" applyBorder="1" applyAlignment="1">
      <alignment horizontal="right" vertical="center"/>
    </xf>
    <xf numFmtId="164" fontId="2" fillId="0" borderId="62" xfId="1" applyNumberFormat="1" applyFont="1" applyBorder="1" applyAlignment="1">
      <alignment horizontal="right" vertical="center"/>
    </xf>
    <xf numFmtId="164" fontId="2" fillId="0" borderId="85" xfId="1" applyNumberFormat="1" applyFont="1" applyBorder="1" applyAlignment="1">
      <alignment horizontal="right" vertical="center"/>
    </xf>
    <xf numFmtId="164" fontId="2" fillId="0" borderId="64" xfId="1" applyNumberFormat="1" applyFont="1" applyBorder="1" applyAlignment="1">
      <alignment horizontal="right" vertical="center"/>
    </xf>
    <xf numFmtId="164" fontId="2" fillId="0" borderId="86" xfId="1" applyNumberFormat="1" applyFont="1" applyBorder="1" applyAlignment="1">
      <alignment horizontal="right" vertical="center"/>
    </xf>
    <xf numFmtId="164" fontId="3" fillId="0" borderId="66" xfId="1" applyNumberFormat="1" applyFont="1" applyBorder="1" applyAlignment="1">
      <alignment horizontal="right" vertical="center"/>
    </xf>
    <xf numFmtId="164" fontId="3" fillId="0" borderId="81" xfId="1" applyNumberFormat="1" applyFont="1" applyBorder="1" applyAlignment="1">
      <alignment horizontal="right" vertical="center"/>
    </xf>
    <xf numFmtId="4" fontId="2" fillId="0" borderId="72" xfId="0" applyNumberFormat="1" applyFont="1" applyBorder="1" applyAlignment="1">
      <alignment vertical="center"/>
    </xf>
    <xf numFmtId="4" fontId="2" fillId="0" borderId="75" xfId="0" applyNumberFormat="1"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24" xfId="0" applyFont="1" applyBorder="1" applyAlignment="1">
      <alignment vertical="center"/>
    </xf>
    <xf numFmtId="0" fontId="2" fillId="0" borderId="65" xfId="0" applyFont="1" applyBorder="1" applyAlignment="1">
      <alignment vertical="center"/>
    </xf>
    <xf numFmtId="4" fontId="2" fillId="0" borderId="72" xfId="0" applyNumberFormat="1" applyFont="1" applyBorder="1" applyAlignment="1">
      <alignment horizontal="right" vertical="center"/>
    </xf>
    <xf numFmtId="4" fontId="2" fillId="0" borderId="75" xfId="0" applyNumberFormat="1" applyFont="1" applyBorder="1" applyAlignment="1">
      <alignment horizontal="right" vertical="center"/>
    </xf>
    <xf numFmtId="4" fontId="2" fillId="0" borderId="21" xfId="0" applyNumberFormat="1" applyFont="1" applyBorder="1" applyAlignment="1">
      <alignment horizontal="right" vertical="center"/>
    </xf>
    <xf numFmtId="0" fontId="39" fillId="0" borderId="0" xfId="0" applyFont="1" applyAlignment="1">
      <alignment vertical="center"/>
    </xf>
    <xf numFmtId="0" fontId="2" fillId="0" borderId="66" xfId="0" applyFont="1" applyBorder="1" applyAlignment="1">
      <alignment vertical="center"/>
    </xf>
    <xf numFmtId="165" fontId="2" fillId="0" borderId="59" xfId="1" applyNumberFormat="1" applyFont="1" applyBorder="1" applyAlignment="1">
      <alignment vertical="center"/>
    </xf>
    <xf numFmtId="165" fontId="2" fillId="0" borderId="60" xfId="1" applyNumberFormat="1" applyFont="1" applyBorder="1" applyAlignment="1">
      <alignment vertical="center"/>
    </xf>
    <xf numFmtId="165" fontId="2" fillId="0" borderId="11" xfId="1" applyNumberFormat="1" applyFont="1" applyBorder="1" applyAlignment="1">
      <alignment vertical="center"/>
    </xf>
    <xf numFmtId="3" fontId="2" fillId="0" borderId="55" xfId="1" applyNumberFormat="1" applyFont="1" applyBorder="1" applyAlignment="1">
      <alignment vertical="center"/>
    </xf>
    <xf numFmtId="3" fontId="2" fillId="0" borderId="28" xfId="1" applyNumberFormat="1" applyFont="1" applyBorder="1" applyAlignment="1">
      <alignment vertical="center"/>
    </xf>
    <xf numFmtId="3" fontId="2" fillId="0" borderId="56" xfId="1" applyNumberFormat="1" applyFont="1" applyBorder="1" applyAlignment="1">
      <alignment vertical="center"/>
    </xf>
    <xf numFmtId="3" fontId="2" fillId="0" borderId="29" xfId="1" applyNumberFormat="1" applyFont="1" applyBorder="1" applyAlignment="1">
      <alignment vertical="center"/>
    </xf>
    <xf numFmtId="164" fontId="2" fillId="0" borderId="72" xfId="1" applyNumberFormat="1" applyFont="1" applyBorder="1" applyAlignment="1">
      <alignment horizontal="right" vertical="center"/>
    </xf>
    <xf numFmtId="164" fontId="2" fillId="0" borderId="59" xfId="1" applyNumberFormat="1" applyFont="1" applyBorder="1" applyAlignment="1">
      <alignment horizontal="right" vertical="center"/>
    </xf>
    <xf numFmtId="164" fontId="2" fillId="0" borderId="10" xfId="1" applyNumberFormat="1" applyFont="1" applyBorder="1" applyAlignment="1">
      <alignment horizontal="right" vertical="center"/>
    </xf>
    <xf numFmtId="164" fontId="2" fillId="0" borderId="60" xfId="1" applyNumberFormat="1" applyFont="1" applyBorder="1" applyAlignment="1">
      <alignment horizontal="right" vertical="center"/>
    </xf>
    <xf numFmtId="164" fontId="2" fillId="0" borderId="11" xfId="1" applyNumberFormat="1" applyFont="1" applyBorder="1" applyAlignment="1">
      <alignment horizontal="right" vertical="center"/>
    </xf>
    <xf numFmtId="0" fontId="2" fillId="0" borderId="57" xfId="0" applyFont="1" applyBorder="1" applyAlignment="1">
      <alignment vertical="center"/>
    </xf>
    <xf numFmtId="3" fontId="2" fillId="0" borderId="7" xfId="1" applyNumberFormat="1" applyFont="1" applyBorder="1" applyAlignment="1">
      <alignment vertical="center"/>
    </xf>
    <xf numFmtId="3" fontId="2" fillId="0" borderId="58" xfId="1" applyNumberFormat="1" applyFont="1" applyBorder="1" applyAlignment="1">
      <alignment vertical="center"/>
    </xf>
    <xf numFmtId="3" fontId="3" fillId="0" borderId="7" xfId="1" applyNumberFormat="1" applyFont="1" applyBorder="1" applyAlignment="1">
      <alignment vertical="center"/>
    </xf>
    <xf numFmtId="3" fontId="3" fillId="0" borderId="58" xfId="1" applyNumberFormat="1" applyFont="1" applyBorder="1" applyAlignment="1">
      <alignment vertical="center"/>
    </xf>
    <xf numFmtId="3" fontId="29" fillId="0" borderId="10" xfId="1" applyNumberFormat="1" applyFont="1" applyBorder="1" applyAlignment="1">
      <alignment vertical="center"/>
    </xf>
    <xf numFmtId="3" fontId="29" fillId="0" borderId="60" xfId="1" applyNumberFormat="1" applyFont="1" applyBorder="1" applyAlignment="1">
      <alignment vertical="center"/>
    </xf>
    <xf numFmtId="0" fontId="23" fillId="0" borderId="0" xfId="0" applyFont="1" applyAlignment="1">
      <alignment vertical="center" wrapText="1"/>
    </xf>
    <xf numFmtId="3" fontId="29" fillId="0" borderId="59" xfId="0" applyNumberFormat="1" applyFont="1" applyBorder="1" applyAlignment="1">
      <alignment vertical="center"/>
    </xf>
    <xf numFmtId="165" fontId="2" fillId="0" borderId="80" xfId="0" applyNumberFormat="1" applyFont="1" applyBorder="1" applyAlignment="1">
      <alignment vertical="center"/>
    </xf>
    <xf numFmtId="165" fontId="2" fillId="0" borderId="83" xfId="0" applyNumberFormat="1" applyFont="1" applyBorder="1" applyAlignment="1">
      <alignment vertical="center"/>
    </xf>
    <xf numFmtId="165" fontId="2" fillId="0" borderId="84" xfId="0" applyNumberFormat="1" applyFont="1" applyBorder="1" applyAlignment="1">
      <alignment vertical="center"/>
    </xf>
    <xf numFmtId="0" fontId="2" fillId="0" borderId="68" xfId="0" applyFont="1" applyBorder="1" applyAlignment="1">
      <alignment vertical="center"/>
    </xf>
    <xf numFmtId="3" fontId="2" fillId="0" borderId="59" xfId="1" applyNumberFormat="1" applyFont="1" applyBorder="1" applyAlignment="1">
      <alignment vertical="center"/>
    </xf>
    <xf numFmtId="3" fontId="2" fillId="0" borderId="10" xfId="1" applyNumberFormat="1" applyFont="1" applyBorder="1" applyAlignment="1">
      <alignment vertical="center"/>
    </xf>
    <xf numFmtId="3" fontId="2" fillId="0" borderId="60" xfId="1" applyNumberFormat="1" applyFont="1" applyBorder="1" applyAlignment="1">
      <alignment vertical="center"/>
    </xf>
    <xf numFmtId="3" fontId="2" fillId="0" borderId="11" xfId="1" applyNumberFormat="1" applyFont="1" applyBorder="1" applyAlignment="1">
      <alignment vertical="center"/>
    </xf>
    <xf numFmtId="165" fontId="3" fillId="0" borderId="59" xfId="1" applyNumberFormat="1" applyFont="1" applyBorder="1" applyAlignment="1">
      <alignment vertical="center"/>
    </xf>
    <xf numFmtId="165" fontId="3" fillId="0" borderId="10" xfId="1" applyNumberFormat="1" applyFont="1" applyBorder="1" applyAlignment="1">
      <alignment vertical="center"/>
    </xf>
    <xf numFmtId="165" fontId="3" fillId="0" borderId="60" xfId="1" applyNumberFormat="1" applyFont="1" applyBorder="1" applyAlignment="1">
      <alignment vertical="center"/>
    </xf>
    <xf numFmtId="165" fontId="3" fillId="0" borderId="11" xfId="1" applyNumberFormat="1" applyFont="1" applyBorder="1" applyAlignment="1">
      <alignment vertical="center"/>
    </xf>
    <xf numFmtId="3" fontId="3" fillId="0" borderId="7" xfId="0" applyNumberFormat="1" applyFont="1" applyBorder="1" applyAlignment="1">
      <alignment vertical="center"/>
    </xf>
    <xf numFmtId="9" fontId="2" fillId="0" borderId="59" xfId="1" applyFont="1" applyBorder="1" applyAlignment="1">
      <alignment vertical="center"/>
    </xf>
    <xf numFmtId="9" fontId="2" fillId="0" borderId="10" xfId="1" applyFont="1" applyBorder="1" applyAlignment="1">
      <alignment vertical="center"/>
    </xf>
    <xf numFmtId="4" fontId="3" fillId="0" borderId="64" xfId="0" applyNumberFormat="1" applyFont="1" applyBorder="1" applyAlignment="1">
      <alignment vertical="center"/>
    </xf>
    <xf numFmtId="4" fontId="3" fillId="0" borderId="86" xfId="0" applyNumberFormat="1" applyFont="1" applyBorder="1" applyAlignment="1">
      <alignment vertical="center"/>
    </xf>
    <xf numFmtId="165" fontId="2" fillId="0" borderId="8" xfId="0" applyNumberFormat="1" applyFont="1" applyBorder="1" applyAlignment="1">
      <alignment horizontal="right" vertical="center"/>
    </xf>
    <xf numFmtId="4" fontId="3" fillId="0" borderId="66" xfId="0" applyNumberFormat="1" applyFont="1" applyBorder="1" applyAlignment="1">
      <alignment vertical="center"/>
    </xf>
    <xf numFmtId="4" fontId="3" fillId="0" borderId="81" xfId="0" applyNumberFormat="1" applyFont="1" applyBorder="1" applyAlignment="1">
      <alignment vertical="center"/>
    </xf>
    <xf numFmtId="165" fontId="2" fillId="0" borderId="57" xfId="1" applyNumberFormat="1" applyFont="1" applyBorder="1" applyAlignment="1">
      <alignment vertical="center"/>
    </xf>
    <xf numFmtId="165" fontId="2" fillId="0" borderId="58" xfId="1" applyNumberFormat="1" applyFont="1" applyBorder="1" applyAlignment="1">
      <alignment vertical="center"/>
    </xf>
    <xf numFmtId="165" fontId="2" fillId="0" borderId="8" xfId="1" applyNumberFormat="1" applyFont="1" applyBorder="1" applyAlignment="1">
      <alignment vertical="center"/>
    </xf>
    <xf numFmtId="0" fontId="20" fillId="3" borderId="0" xfId="0" applyFont="1" applyFill="1" applyAlignment="1">
      <alignment vertical="center" wrapText="1"/>
    </xf>
    <xf numFmtId="0" fontId="2" fillId="0" borderId="68" xfId="0" applyFont="1" applyBorder="1" applyAlignment="1">
      <alignment vertical="center" wrapText="1"/>
    </xf>
    <xf numFmtId="0" fontId="2" fillId="0" borderId="80" xfId="0" applyFont="1" applyBorder="1" applyAlignment="1">
      <alignment vertical="center" wrapText="1"/>
    </xf>
    <xf numFmtId="0" fontId="2" fillId="0" borderId="64" xfId="0" applyFont="1" applyBorder="1" applyAlignment="1">
      <alignment vertical="center" wrapText="1"/>
    </xf>
    <xf numFmtId="0" fontId="2" fillId="0" borderId="86" xfId="0" applyFont="1" applyBorder="1" applyAlignment="1">
      <alignment vertical="center" wrapText="1"/>
    </xf>
    <xf numFmtId="0" fontId="2" fillId="0" borderId="66" xfId="0" applyFont="1" applyBorder="1" applyAlignment="1">
      <alignment vertical="center" wrapText="1"/>
    </xf>
    <xf numFmtId="0" fontId="2" fillId="0" borderId="81" xfId="0" applyFont="1" applyBorder="1" applyAlignment="1">
      <alignment vertical="center" wrapText="1"/>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2" fillId="0" borderId="12" xfId="0" applyFont="1" applyBorder="1" applyAlignment="1">
      <alignment vertical="center"/>
    </xf>
    <xf numFmtId="0" fontId="2" fillId="0" borderId="67" xfId="0" applyFont="1" applyBorder="1" applyAlignment="1">
      <alignment vertical="center"/>
    </xf>
    <xf numFmtId="0" fontId="2" fillId="0" borderId="13" xfId="0" applyFont="1" applyBorder="1" applyAlignment="1">
      <alignment vertical="center"/>
    </xf>
    <xf numFmtId="0" fontId="2" fillId="0" borderId="69" xfId="0" applyFont="1" applyBorder="1" applyAlignment="1">
      <alignment vertical="center"/>
    </xf>
    <xf numFmtId="3" fontId="29" fillId="0" borderId="10" xfId="0" applyNumberFormat="1" applyFont="1" applyBorder="1" applyAlignment="1">
      <alignment vertical="center"/>
    </xf>
    <xf numFmtId="3" fontId="2" fillId="0" borderId="59" xfId="1" applyNumberFormat="1" applyFont="1" applyBorder="1" applyAlignment="1">
      <alignment horizontal="right" vertical="center"/>
    </xf>
    <xf numFmtId="3" fontId="2" fillId="0" borderId="74" xfId="0" applyNumberFormat="1" applyFont="1" applyBorder="1" applyAlignment="1">
      <alignment horizontal="right" vertical="center"/>
    </xf>
    <xf numFmtId="0" fontId="44" fillId="0" borderId="0" xfId="0" applyFont="1" applyAlignment="1">
      <alignment vertical="center"/>
    </xf>
    <xf numFmtId="3" fontId="2" fillId="0" borderId="99" xfId="0" applyNumberFormat="1" applyFont="1" applyBorder="1" applyAlignment="1">
      <alignment vertical="center"/>
    </xf>
    <xf numFmtId="0" fontId="45" fillId="2" borderId="78" xfId="0" applyFont="1" applyFill="1" applyBorder="1" applyAlignment="1">
      <alignment horizontal="center" vertical="center"/>
    </xf>
    <xf numFmtId="0" fontId="45" fillId="2" borderId="79" xfId="0" applyFont="1" applyFill="1" applyBorder="1" applyAlignment="1">
      <alignment horizontal="center" vertical="center"/>
    </xf>
    <xf numFmtId="3" fontId="2" fillId="0" borderId="55" xfId="0" applyNumberFormat="1" applyFont="1" applyBorder="1" applyAlignment="1">
      <alignment horizontal="right" vertical="center"/>
    </xf>
    <xf numFmtId="3" fontId="2" fillId="0" borderId="28" xfId="0" applyNumberFormat="1" applyFont="1" applyBorder="1" applyAlignment="1">
      <alignment horizontal="right" vertical="center"/>
    </xf>
    <xf numFmtId="3" fontId="3" fillId="0" borderId="56" xfId="0" applyNumberFormat="1" applyFont="1" applyBorder="1" applyAlignment="1">
      <alignment horizontal="right" vertical="center"/>
    </xf>
    <xf numFmtId="3" fontId="2" fillId="0" borderId="107" xfId="0" applyNumberFormat="1" applyFont="1" applyBorder="1" applyAlignment="1">
      <alignment vertical="center"/>
    </xf>
    <xf numFmtId="3" fontId="2" fillId="0" borderId="108" xfId="0" applyNumberFormat="1" applyFont="1" applyBorder="1" applyAlignment="1">
      <alignment vertical="center"/>
    </xf>
    <xf numFmtId="165" fontId="2" fillId="0" borderId="86" xfId="0" applyNumberFormat="1" applyFont="1" applyBorder="1" applyAlignment="1">
      <alignment horizontal="right" vertical="center"/>
    </xf>
    <xf numFmtId="165" fontId="2" fillId="0" borderId="62" xfId="0" applyNumberFormat="1" applyFont="1" applyBorder="1" applyAlignment="1">
      <alignment horizontal="right" vertical="center"/>
    </xf>
    <xf numFmtId="0" fontId="45" fillId="2" borderId="87" xfId="0" applyFont="1" applyFill="1" applyBorder="1" applyAlignment="1">
      <alignment horizontal="center" vertical="center"/>
    </xf>
    <xf numFmtId="0" fontId="45" fillId="2" borderId="88" xfId="0" applyFont="1" applyFill="1" applyBorder="1" applyAlignment="1">
      <alignment horizontal="center" vertical="center"/>
    </xf>
    <xf numFmtId="0" fontId="45" fillId="2" borderId="33" xfId="0" applyFont="1" applyFill="1" applyBorder="1" applyAlignment="1">
      <alignment horizontal="center" vertical="center"/>
    </xf>
    <xf numFmtId="164" fontId="2" fillId="0" borderId="68" xfId="1" applyNumberFormat="1" applyFont="1" applyBorder="1" applyAlignment="1">
      <alignment horizontal="right" vertical="center"/>
    </xf>
    <xf numFmtId="164" fontId="2" fillId="0" borderId="80" xfId="1" applyNumberFormat="1" applyFont="1" applyBorder="1" applyAlignment="1">
      <alignment horizontal="right" vertical="center"/>
    </xf>
    <xf numFmtId="165" fontId="2" fillId="0" borderId="66" xfId="1" applyNumberFormat="1" applyFont="1" applyBorder="1" applyAlignment="1">
      <alignment vertical="center"/>
    </xf>
    <xf numFmtId="165" fontId="2" fillId="0" borderId="81" xfId="1" applyNumberFormat="1" applyFont="1" applyBorder="1" applyAlignment="1">
      <alignment vertical="center"/>
    </xf>
    <xf numFmtId="3" fontId="2" fillId="0" borderId="104" xfId="1" applyNumberFormat="1" applyFont="1" applyBorder="1" applyAlignment="1">
      <alignment vertical="center"/>
    </xf>
    <xf numFmtId="3" fontId="2" fillId="0" borderId="110" xfId="1" applyNumberFormat="1" applyFont="1" applyBorder="1" applyAlignment="1">
      <alignment vertical="center"/>
    </xf>
    <xf numFmtId="164" fontId="2" fillId="0" borderId="66" xfId="1" applyNumberFormat="1" applyFont="1" applyBorder="1" applyAlignment="1">
      <alignment horizontal="right" vertical="center"/>
    </xf>
    <xf numFmtId="164" fontId="2" fillId="0" borderId="81" xfId="1" applyNumberFormat="1" applyFont="1" applyBorder="1" applyAlignment="1">
      <alignment horizontal="right" vertical="center"/>
    </xf>
    <xf numFmtId="3" fontId="2" fillId="0" borderId="104" xfId="0" applyNumberFormat="1" applyFont="1" applyBorder="1" applyAlignment="1">
      <alignment vertical="center"/>
    </xf>
    <xf numFmtId="3" fontId="2" fillId="0" borderId="110" xfId="0" applyNumberFormat="1" applyFont="1" applyBorder="1" applyAlignment="1">
      <alignment vertical="center"/>
    </xf>
    <xf numFmtId="3" fontId="2" fillId="0" borderId="62" xfId="0" applyNumberFormat="1" applyFont="1" applyBorder="1" applyAlignment="1">
      <alignment vertical="center"/>
    </xf>
    <xf numFmtId="3" fontId="2" fillId="0" borderId="107" xfId="0" applyNumberFormat="1" applyFont="1" applyBorder="1" applyAlignment="1">
      <alignment horizontal="right" vertical="center"/>
    </xf>
    <xf numFmtId="165" fontId="2" fillId="0" borderId="66" xfId="0" applyNumberFormat="1" applyFont="1" applyBorder="1" applyAlignment="1">
      <alignment horizontal="right" vertical="center"/>
    </xf>
    <xf numFmtId="4" fontId="2" fillId="0" borderId="68" xfId="0" applyNumberFormat="1" applyFont="1" applyBorder="1" applyAlignment="1">
      <alignment horizontal="right" vertical="center"/>
    </xf>
    <xf numFmtId="3" fontId="3" fillId="0" borderId="104" xfId="0" applyNumberFormat="1" applyFont="1" applyBorder="1" applyAlignment="1">
      <alignment vertical="center"/>
    </xf>
    <xf numFmtId="164" fontId="3" fillId="0" borderId="104" xfId="1" applyNumberFormat="1" applyFont="1" applyBorder="1" applyAlignment="1">
      <alignment vertical="center"/>
    </xf>
    <xf numFmtId="165" fontId="2" fillId="0" borderId="46" xfId="0" applyNumberFormat="1" applyFont="1" applyBorder="1" applyAlignment="1">
      <alignment vertical="center"/>
    </xf>
    <xf numFmtId="165" fontId="2" fillId="0" borderId="47" xfId="0" applyNumberFormat="1" applyFont="1" applyBorder="1" applyAlignment="1">
      <alignment vertical="center"/>
    </xf>
    <xf numFmtId="165" fontId="3" fillId="0" borderId="66" xfId="1" applyNumberFormat="1" applyFont="1" applyBorder="1" applyAlignment="1">
      <alignment vertical="center"/>
    </xf>
    <xf numFmtId="165" fontId="3" fillId="0" borderId="81" xfId="1" applyNumberFormat="1" applyFont="1" applyBorder="1" applyAlignment="1">
      <alignment vertical="center"/>
    </xf>
    <xf numFmtId="0" fontId="45" fillId="2" borderId="89" xfId="0" applyFont="1" applyFill="1" applyBorder="1" applyAlignment="1">
      <alignment horizontal="center" vertical="center"/>
    </xf>
    <xf numFmtId="3" fontId="2" fillId="0" borderId="43" xfId="0" applyNumberFormat="1" applyFont="1" applyBorder="1" applyAlignment="1">
      <alignment horizontal="right" vertical="center"/>
    </xf>
    <xf numFmtId="0" fontId="51" fillId="0" borderId="0" xfId="0" applyFont="1" applyAlignment="1">
      <alignment vertical="center"/>
    </xf>
    <xf numFmtId="0" fontId="52" fillId="2" borderId="78" xfId="0" applyFont="1" applyFill="1" applyBorder="1" applyAlignment="1">
      <alignment horizontal="center" vertical="center"/>
    </xf>
    <xf numFmtId="0" fontId="52" fillId="2" borderId="79" xfId="0" applyFont="1" applyFill="1" applyBorder="1" applyAlignment="1">
      <alignment horizontal="center" vertical="center"/>
    </xf>
    <xf numFmtId="0" fontId="52" fillId="2" borderId="87" xfId="0" applyFont="1" applyFill="1" applyBorder="1" applyAlignment="1">
      <alignment horizontal="center" vertical="center"/>
    </xf>
    <xf numFmtId="0" fontId="52" fillId="2" borderId="88" xfId="0" applyFont="1" applyFill="1" applyBorder="1" applyAlignment="1">
      <alignment horizontal="center" vertical="center"/>
    </xf>
    <xf numFmtId="0" fontId="52" fillId="2" borderId="33" xfId="0" applyFont="1" applyFill="1" applyBorder="1" applyAlignment="1">
      <alignment horizontal="center" vertical="center"/>
    </xf>
    <xf numFmtId="165" fontId="2" fillId="0" borderId="104" xfId="0" applyNumberFormat="1" applyFont="1" applyBorder="1" applyAlignment="1">
      <alignment vertical="center"/>
    </xf>
    <xf numFmtId="165" fontId="2" fillId="0" borderId="110" xfId="0" applyNumberFormat="1" applyFont="1" applyBorder="1" applyAlignment="1">
      <alignment vertical="center"/>
    </xf>
    <xf numFmtId="0" fontId="52" fillId="2" borderId="89" xfId="0" applyFont="1" applyFill="1" applyBorder="1" applyAlignment="1">
      <alignment horizontal="center" vertical="center"/>
    </xf>
    <xf numFmtId="0" fontId="57" fillId="0" borderId="0" xfId="0" applyFont="1" applyAlignment="1">
      <alignment vertical="center"/>
    </xf>
    <xf numFmtId="0" fontId="58" fillId="2" borderId="79" xfId="0" applyFont="1" applyFill="1" applyBorder="1" applyAlignment="1">
      <alignment horizontal="center" vertical="center"/>
    </xf>
    <xf numFmtId="3" fontId="3" fillId="0" borderId="5" xfId="0" applyNumberFormat="1" applyFont="1" applyBorder="1" applyAlignment="1">
      <alignment horizontal="right" vertical="center"/>
    </xf>
    <xf numFmtId="3" fontId="3" fillId="0" borderId="8" xfId="0" applyNumberFormat="1" applyFont="1" applyBorder="1" applyAlignment="1">
      <alignment horizontal="right" vertical="center"/>
    </xf>
    <xf numFmtId="4" fontId="3" fillId="0" borderId="8" xfId="0" applyNumberFormat="1" applyFont="1" applyBorder="1" applyAlignment="1">
      <alignment horizontal="right" vertical="center"/>
    </xf>
    <xf numFmtId="3" fontId="3" fillId="0" borderId="11" xfId="0" applyNumberFormat="1" applyFont="1" applyBorder="1" applyAlignment="1">
      <alignment horizontal="right" vertical="center"/>
    </xf>
    <xf numFmtId="0" fontId="66" fillId="0" borderId="0" xfId="0" applyFont="1" applyAlignment="1">
      <alignment vertical="center"/>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wrapText="1"/>
    </xf>
    <xf numFmtId="3" fontId="2" fillId="0" borderId="55" xfId="0" applyNumberFormat="1" applyFont="1" applyBorder="1" applyAlignment="1">
      <alignment vertical="center" wrapText="1"/>
    </xf>
    <xf numFmtId="3" fontId="2" fillId="0" borderId="57" xfId="0" applyNumberFormat="1" applyFont="1" applyBorder="1" applyAlignment="1">
      <alignment vertical="center" wrapText="1"/>
    </xf>
    <xf numFmtId="3" fontId="2" fillId="0" borderId="59" xfId="0" applyNumberFormat="1" applyFont="1" applyBorder="1" applyAlignment="1">
      <alignment vertical="center" wrapText="1"/>
    </xf>
    <xf numFmtId="164" fontId="2" fillId="0" borderId="56" xfId="1" applyNumberFormat="1" applyFont="1" applyBorder="1" applyAlignment="1">
      <alignment vertical="center" wrapText="1"/>
    </xf>
    <xf numFmtId="164" fontId="2" fillId="0" borderId="58" xfId="1" applyNumberFormat="1" applyFont="1" applyBorder="1" applyAlignment="1">
      <alignment vertical="center" wrapText="1"/>
    </xf>
    <xf numFmtId="164" fontId="2" fillId="0" borderId="60" xfId="1" applyNumberFormat="1" applyFont="1" applyBorder="1" applyAlignment="1">
      <alignment vertical="center" wrapText="1"/>
    </xf>
    <xf numFmtId="3" fontId="2" fillId="0" borderId="55" xfId="0" applyNumberFormat="1" applyFont="1" applyBorder="1" applyAlignment="1">
      <alignment horizontal="right" vertical="center" wrapText="1"/>
    </xf>
    <xf numFmtId="164" fontId="2" fillId="0" borderId="56" xfId="1" applyNumberFormat="1" applyFont="1" applyBorder="1" applyAlignment="1">
      <alignment horizontal="right" vertical="center" wrapText="1"/>
    </xf>
    <xf numFmtId="3" fontId="2" fillId="0" borderId="27" xfId="0" applyNumberFormat="1" applyFont="1" applyBorder="1" applyAlignment="1">
      <alignment horizontal="right" vertical="center" wrapText="1"/>
    </xf>
    <xf numFmtId="3" fontId="2" fillId="0" borderId="57" xfId="0" applyNumberFormat="1" applyFont="1" applyBorder="1" applyAlignment="1">
      <alignment horizontal="right" vertical="center" wrapText="1"/>
    </xf>
    <xf numFmtId="164" fontId="2" fillId="0" borderId="58" xfId="1" applyNumberFormat="1" applyFont="1" applyBorder="1" applyAlignment="1">
      <alignment horizontal="right" vertical="center" wrapText="1"/>
    </xf>
    <xf numFmtId="3" fontId="2" fillId="0" borderId="6" xfId="0" applyNumberFormat="1" applyFont="1" applyBorder="1" applyAlignment="1">
      <alignment horizontal="right" vertical="center" wrapText="1"/>
    </xf>
    <xf numFmtId="3" fontId="3" fillId="0" borderId="59" xfId="0" applyNumberFormat="1" applyFont="1" applyBorder="1" applyAlignment="1">
      <alignment horizontal="right" vertical="center" wrapText="1"/>
    </xf>
    <xf numFmtId="164" fontId="3" fillId="0" borderId="60" xfId="1" applyNumberFormat="1" applyFont="1" applyBorder="1" applyAlignment="1">
      <alignment horizontal="right" vertical="center" wrapText="1"/>
    </xf>
    <xf numFmtId="3" fontId="3" fillId="0" borderId="9" xfId="0" applyNumberFormat="1" applyFont="1" applyBorder="1" applyAlignment="1">
      <alignment horizontal="right" vertical="center" wrapText="1"/>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3" fontId="2" fillId="0" borderId="14" xfId="0" applyNumberFormat="1" applyFont="1" applyBorder="1" applyAlignment="1">
      <alignment vertical="center"/>
    </xf>
    <xf numFmtId="3" fontId="29" fillId="0" borderId="73" xfId="0" applyNumberFormat="1" applyFont="1" applyBorder="1" applyAlignment="1">
      <alignment vertical="center"/>
    </xf>
    <xf numFmtId="3" fontId="29" fillId="0" borderId="39" xfId="0" applyNumberFormat="1" applyFont="1" applyBorder="1" applyAlignment="1">
      <alignment vertical="center"/>
    </xf>
    <xf numFmtId="3" fontId="29" fillId="0" borderId="76" xfId="0" applyNumberFormat="1" applyFont="1" applyBorder="1" applyAlignment="1">
      <alignment vertical="center"/>
    </xf>
    <xf numFmtId="3" fontId="29" fillId="0" borderId="38" xfId="0" applyNumberFormat="1" applyFont="1" applyBorder="1" applyAlignment="1">
      <alignment vertical="center"/>
    </xf>
    <xf numFmtId="165" fontId="2" fillId="0" borderId="68" xfId="0" applyNumberFormat="1" applyFont="1" applyBorder="1" applyAlignment="1">
      <alignment horizontal="right" vertical="center"/>
    </xf>
    <xf numFmtId="165" fontId="2" fillId="0" borderId="80" xfId="0" applyNumberFormat="1" applyFont="1" applyBorder="1" applyAlignment="1">
      <alignment horizontal="right"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33" xfId="0" applyFont="1" applyFill="1" applyBorder="1" applyAlignment="1">
      <alignment horizontal="center" vertical="center"/>
    </xf>
    <xf numFmtId="164" fontId="2" fillId="0" borderId="92" xfId="0" applyNumberFormat="1" applyFont="1" applyBorder="1" applyAlignment="1">
      <alignment vertical="center"/>
    </xf>
    <xf numFmtId="164" fontId="2" fillId="0" borderId="94" xfId="0" applyNumberFormat="1" applyFont="1" applyBorder="1" applyAlignment="1">
      <alignment vertical="center"/>
    </xf>
    <xf numFmtId="164" fontId="2" fillId="0" borderId="16" xfId="0" applyNumberFormat="1" applyFont="1" applyBorder="1" applyAlignment="1">
      <alignment vertical="center"/>
    </xf>
    <xf numFmtId="164" fontId="2" fillId="0" borderId="68" xfId="1" applyNumberFormat="1" applyFont="1" applyBorder="1" applyAlignment="1">
      <alignment vertical="center"/>
    </xf>
    <xf numFmtId="0" fontId="2" fillId="0" borderId="59" xfId="0" applyFont="1" applyBorder="1" applyAlignment="1">
      <alignment vertical="center"/>
    </xf>
    <xf numFmtId="0" fontId="4" fillId="2" borderId="89" xfId="0" applyFont="1" applyFill="1" applyBorder="1" applyAlignment="1">
      <alignment horizontal="center" vertical="center"/>
    </xf>
    <xf numFmtId="4" fontId="2" fillId="0" borderId="107" xfId="0" applyNumberFormat="1" applyFont="1" applyBorder="1" applyAlignment="1">
      <alignment horizontal="right" vertical="center"/>
    </xf>
    <xf numFmtId="0" fontId="71" fillId="0" borderId="0" xfId="0" applyFont="1" applyAlignment="1">
      <alignment vertical="center"/>
    </xf>
    <xf numFmtId="0" fontId="2" fillId="0" borderId="0" xfId="0" applyFont="1" applyAlignment="1">
      <alignment horizontal="left" vertical="center" wrapText="1"/>
    </xf>
    <xf numFmtId="0" fontId="20" fillId="3" borderId="0" xfId="0" applyFont="1" applyFill="1" applyAlignment="1">
      <alignment horizontal="left" vertical="center" wrapText="1"/>
    </xf>
    <xf numFmtId="3" fontId="3" fillId="0" borderId="60" xfId="0" applyNumberFormat="1" applyFont="1" applyBorder="1" applyAlignment="1">
      <alignment horizontal="right" vertical="center"/>
    </xf>
    <xf numFmtId="164" fontId="2" fillId="0" borderId="71" xfId="1" applyNumberFormat="1" applyFont="1" applyBorder="1" applyAlignment="1">
      <alignment horizontal="right" vertical="center"/>
    </xf>
    <xf numFmtId="164" fontId="2" fillId="0" borderId="90" xfId="1" applyNumberFormat="1" applyFont="1" applyBorder="1" applyAlignment="1">
      <alignment horizontal="right" vertical="center"/>
    </xf>
    <xf numFmtId="4" fontId="3" fillId="0" borderId="58" xfId="0" applyNumberFormat="1" applyFont="1" applyBorder="1" applyAlignment="1">
      <alignment horizontal="right" vertical="center"/>
    </xf>
    <xf numFmtId="3" fontId="3" fillId="0" borderId="58" xfId="0" applyNumberFormat="1" applyFont="1" applyBorder="1" applyAlignment="1">
      <alignment horizontal="right" vertical="center"/>
    </xf>
    <xf numFmtId="3" fontId="3" fillId="0" borderId="74" xfId="0" applyNumberFormat="1" applyFont="1" applyBorder="1" applyAlignment="1">
      <alignment horizontal="right" vertical="center"/>
    </xf>
    <xf numFmtId="0" fontId="5" fillId="2" borderId="84"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83" xfId="0" applyFont="1" applyFill="1" applyBorder="1" applyAlignment="1">
      <alignment horizontal="center" vertical="center" wrapText="1"/>
    </xf>
    <xf numFmtId="3" fontId="2" fillId="0" borderId="37" xfId="0" applyNumberFormat="1" applyFont="1" applyBorder="1" applyAlignment="1">
      <alignment horizontal="right" vertical="center"/>
    </xf>
    <xf numFmtId="3" fontId="3" fillId="0" borderId="21" xfId="0" applyNumberFormat="1" applyFont="1" applyBorder="1" applyAlignment="1">
      <alignment horizontal="right" vertical="center"/>
    </xf>
    <xf numFmtId="3" fontId="2" fillId="0" borderId="72" xfId="0" applyNumberFormat="1" applyFont="1" applyBorder="1" applyAlignment="1">
      <alignment horizontal="right" vertical="center"/>
    </xf>
    <xf numFmtId="3" fontId="3" fillId="0" borderId="75" xfId="0" applyNumberFormat="1" applyFont="1" applyBorder="1" applyAlignment="1">
      <alignment horizontal="right" vertical="center"/>
    </xf>
    <xf numFmtId="3" fontId="2" fillId="0" borderId="92" xfId="0" applyNumberFormat="1" applyFont="1" applyBorder="1" applyAlignment="1">
      <alignment horizontal="right" vertical="center"/>
    </xf>
    <xf numFmtId="3" fontId="2" fillId="0" borderId="75" xfId="0" applyNumberFormat="1" applyFont="1" applyBorder="1" applyAlignment="1">
      <alignment horizontal="right" vertical="center"/>
    </xf>
    <xf numFmtId="3" fontId="2" fillId="0" borderId="94" xfId="0" applyNumberFormat="1" applyFont="1" applyBorder="1" applyAlignment="1">
      <alignment horizontal="right" vertical="center"/>
    </xf>
    <xf numFmtId="0" fontId="45" fillId="2" borderId="83" xfId="0" applyFont="1" applyFill="1" applyBorder="1" applyAlignment="1">
      <alignment horizontal="center" vertical="center"/>
    </xf>
    <xf numFmtId="0" fontId="45" fillId="2" borderId="84" xfId="0" applyFont="1" applyFill="1" applyBorder="1" applyAlignment="1">
      <alignment horizontal="center" vertical="center"/>
    </xf>
    <xf numFmtId="0" fontId="45" fillId="2" borderId="73" xfId="0" applyFont="1" applyFill="1" applyBorder="1" applyAlignment="1">
      <alignment horizontal="center" vertical="center" wrapText="1"/>
    </xf>
    <xf numFmtId="0" fontId="45" fillId="2" borderId="39" xfId="0" applyFont="1" applyFill="1" applyBorder="1" applyAlignment="1">
      <alignment horizontal="center" vertical="center" wrapText="1"/>
    </xf>
    <xf numFmtId="0" fontId="45" fillId="2" borderId="38" xfId="0" applyFont="1" applyFill="1" applyBorder="1" applyAlignment="1">
      <alignment horizontal="center" vertical="center" wrapText="1"/>
    </xf>
    <xf numFmtId="0" fontId="45" fillId="2" borderId="76" xfId="0" applyFont="1" applyFill="1" applyBorder="1" applyAlignment="1">
      <alignment horizontal="center" vertical="center" wrapText="1"/>
    </xf>
    <xf numFmtId="0" fontId="45" fillId="2" borderId="104" xfId="0" applyFont="1" applyFill="1" applyBorder="1" applyAlignment="1">
      <alignment horizontal="center" vertical="center"/>
    </xf>
    <xf numFmtId="0" fontId="52" fillId="2" borderId="73" xfId="0" applyFont="1" applyFill="1" applyBorder="1" applyAlignment="1">
      <alignment horizontal="center" vertical="center" wrapText="1"/>
    </xf>
    <xf numFmtId="0" fontId="52" fillId="2" borderId="39" xfId="0" applyFont="1" applyFill="1" applyBorder="1" applyAlignment="1">
      <alignment horizontal="center" vertical="center" wrapText="1"/>
    </xf>
    <xf numFmtId="0" fontId="52" fillId="2" borderId="38" xfId="0" applyFont="1" applyFill="1" applyBorder="1" applyAlignment="1">
      <alignment horizontal="center" vertical="center" wrapText="1"/>
    </xf>
    <xf numFmtId="0" fontId="52" fillId="2" borderId="76" xfId="0" applyFont="1" applyFill="1" applyBorder="1" applyAlignment="1">
      <alignment horizontal="center" vertical="center" wrapText="1"/>
    </xf>
    <xf numFmtId="0" fontId="43" fillId="0" borderId="0" xfId="0" applyFont="1" applyAlignment="1">
      <alignment horizontal="left" vertical="center" wrapText="1"/>
    </xf>
    <xf numFmtId="0" fontId="43" fillId="0" borderId="2" xfId="0" applyFont="1" applyBorder="1" applyAlignment="1">
      <alignment vertical="center"/>
    </xf>
    <xf numFmtId="3" fontId="3" fillId="0" borderId="72" xfId="0" applyNumberFormat="1" applyFont="1" applyBorder="1" applyAlignment="1">
      <alignment vertical="center"/>
    </xf>
    <xf numFmtId="3" fontId="3" fillId="0" borderId="37" xfId="0" applyNumberFormat="1" applyFont="1" applyBorder="1" applyAlignment="1">
      <alignment vertical="center"/>
    </xf>
    <xf numFmtId="3" fontId="3" fillId="0" borderId="75" xfId="0" applyNumberFormat="1" applyFont="1" applyBorder="1" applyAlignment="1">
      <alignment vertical="center"/>
    </xf>
    <xf numFmtId="3" fontId="3" fillId="0" borderId="21" xfId="0" applyNumberFormat="1" applyFont="1" applyBorder="1" applyAlignment="1">
      <alignment vertical="center"/>
    </xf>
    <xf numFmtId="3" fontId="3" fillId="0" borderId="23" xfId="0" applyNumberFormat="1" applyFont="1" applyBorder="1" applyAlignment="1">
      <alignment vertical="center"/>
    </xf>
    <xf numFmtId="0" fontId="7" fillId="2" borderId="87" xfId="0" applyFont="1" applyFill="1" applyBorder="1" applyAlignment="1">
      <alignment horizontal="center" vertical="center" wrapText="1"/>
    </xf>
    <xf numFmtId="0" fontId="7" fillId="2" borderId="8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3" fillId="0" borderId="26" xfId="0" applyFont="1" applyBorder="1" applyAlignment="1">
      <alignment vertical="center"/>
    </xf>
    <xf numFmtId="164" fontId="3" fillId="0" borderId="72" xfId="1" applyNumberFormat="1" applyFont="1" applyBorder="1" applyAlignment="1">
      <alignment vertical="center"/>
    </xf>
    <xf numFmtId="164" fontId="3" fillId="0" borderId="37" xfId="1" applyNumberFormat="1" applyFont="1" applyBorder="1" applyAlignment="1">
      <alignment vertical="center"/>
    </xf>
    <xf numFmtId="164" fontId="3" fillId="0" borderId="75" xfId="1" applyNumberFormat="1" applyFont="1" applyBorder="1" applyAlignment="1">
      <alignment vertical="center"/>
    </xf>
    <xf numFmtId="3" fontId="29" fillId="0" borderId="71" xfId="1" applyNumberFormat="1" applyFont="1" applyBorder="1" applyAlignment="1">
      <alignment vertical="center"/>
    </xf>
    <xf numFmtId="164" fontId="2" fillId="0" borderId="115" xfId="1" applyNumberFormat="1" applyFont="1" applyBorder="1" applyAlignment="1">
      <alignment vertical="center"/>
    </xf>
    <xf numFmtId="164" fontId="2" fillId="0" borderId="93" xfId="1" applyNumberFormat="1" applyFont="1" applyBorder="1" applyAlignment="1">
      <alignment vertical="center"/>
    </xf>
    <xf numFmtId="164" fontId="2" fillId="0" borderId="116" xfId="1" applyNumberFormat="1" applyFont="1" applyBorder="1" applyAlignment="1">
      <alignment vertical="center"/>
    </xf>
    <xf numFmtId="0" fontId="6" fillId="0" borderId="0" xfId="0" applyFont="1" applyAlignment="1">
      <alignment horizontal="left" vertical="center"/>
    </xf>
    <xf numFmtId="0" fontId="23" fillId="0" borderId="32" xfId="0" applyFont="1" applyBorder="1" applyAlignment="1">
      <alignment vertical="center" wrapText="1"/>
    </xf>
    <xf numFmtId="3" fontId="3" fillId="0" borderId="94" xfId="0" applyNumberFormat="1" applyFont="1" applyBorder="1" applyAlignment="1">
      <alignment vertical="center"/>
    </xf>
    <xf numFmtId="3" fontId="3" fillId="0" borderId="16" xfId="0" applyNumberFormat="1" applyFont="1" applyBorder="1" applyAlignment="1">
      <alignment vertical="center"/>
    </xf>
    <xf numFmtId="165" fontId="3" fillId="0" borderId="72" xfId="0" applyNumberFormat="1" applyFont="1" applyBorder="1" applyAlignment="1">
      <alignment vertical="center"/>
    </xf>
    <xf numFmtId="165" fontId="3" fillId="0" borderId="37" xfId="0" applyNumberFormat="1" applyFont="1" applyBorder="1" applyAlignment="1">
      <alignment vertical="center"/>
    </xf>
    <xf numFmtId="165" fontId="3" fillId="0" borderId="75" xfId="0" applyNumberFormat="1" applyFont="1" applyBorder="1" applyAlignment="1">
      <alignment vertical="center"/>
    </xf>
    <xf numFmtId="165" fontId="3" fillId="0" borderId="21" xfId="0" applyNumberFormat="1" applyFont="1" applyBorder="1" applyAlignment="1">
      <alignment vertical="center"/>
    </xf>
    <xf numFmtId="165" fontId="2" fillId="0" borderId="72" xfId="0" applyNumberFormat="1" applyFont="1" applyBorder="1" applyAlignment="1">
      <alignment vertical="center"/>
    </xf>
    <xf numFmtId="165" fontId="2" fillId="0" borderId="37" xfId="0" applyNumberFormat="1" applyFont="1" applyBorder="1" applyAlignment="1">
      <alignment vertical="center"/>
    </xf>
    <xf numFmtId="165" fontId="2" fillId="0" borderId="75" xfId="0" applyNumberFormat="1" applyFont="1" applyBorder="1" applyAlignment="1">
      <alignment vertical="center"/>
    </xf>
    <xf numFmtId="165" fontId="2" fillId="0" borderId="92" xfId="0" applyNumberFormat="1" applyFont="1" applyBorder="1" applyAlignment="1">
      <alignment horizontal="right" vertical="center"/>
    </xf>
    <xf numFmtId="165" fontId="2" fillId="0" borderId="15" xfId="0" applyNumberFormat="1" applyFont="1" applyBorder="1" applyAlignment="1">
      <alignment horizontal="right" vertical="center"/>
    </xf>
    <xf numFmtId="3" fontId="3" fillId="0" borderId="94" xfId="0" applyNumberFormat="1" applyFont="1" applyBorder="1" applyAlignment="1">
      <alignment horizontal="right" vertical="center"/>
    </xf>
    <xf numFmtId="3" fontId="2" fillId="0" borderId="15" xfId="0" applyNumberFormat="1" applyFont="1" applyBorder="1" applyAlignment="1">
      <alignment horizontal="right" vertical="center"/>
    </xf>
    <xf numFmtId="0" fontId="23" fillId="0" borderId="0" xfId="0" applyFont="1" applyAlignment="1">
      <alignment vertical="center"/>
    </xf>
    <xf numFmtId="164" fontId="3" fillId="0" borderId="101" xfId="1" applyNumberFormat="1" applyFont="1" applyBorder="1" applyAlignment="1">
      <alignment vertical="center"/>
    </xf>
    <xf numFmtId="164" fontId="3" fillId="0" borderId="102" xfId="1" applyNumberFormat="1" applyFont="1" applyBorder="1" applyAlignment="1">
      <alignment vertical="center"/>
    </xf>
    <xf numFmtId="164" fontId="3" fillId="0" borderId="19" xfId="1" applyNumberFormat="1" applyFont="1" applyBorder="1" applyAlignment="1">
      <alignment vertical="center"/>
    </xf>
    <xf numFmtId="0" fontId="36" fillId="2" borderId="101"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102" xfId="0" applyFont="1" applyFill="1" applyBorder="1" applyAlignment="1">
      <alignment horizontal="center" vertical="center"/>
    </xf>
    <xf numFmtId="0" fontId="36" fillId="2" borderId="19" xfId="0" applyFont="1" applyFill="1" applyBorder="1" applyAlignment="1">
      <alignment horizontal="center" vertical="center"/>
    </xf>
    <xf numFmtId="3" fontId="2" fillId="0" borderId="15" xfId="1" applyNumberFormat="1" applyFont="1" applyBorder="1" applyAlignment="1">
      <alignment vertical="center"/>
    </xf>
    <xf numFmtId="3" fontId="2" fillId="0" borderId="94" xfId="1" applyNumberFormat="1" applyFont="1" applyBorder="1" applyAlignment="1">
      <alignment vertical="center"/>
    </xf>
    <xf numFmtId="0" fontId="9" fillId="2" borderId="84" xfId="0" applyFont="1" applyFill="1" applyBorder="1" applyAlignment="1">
      <alignment horizontal="center" vertical="center" wrapText="1"/>
    </xf>
    <xf numFmtId="0" fontId="9" fillId="2" borderId="83" xfId="0" applyFont="1" applyFill="1" applyBorder="1" applyAlignment="1">
      <alignment horizontal="center" vertical="center" wrapText="1"/>
    </xf>
    <xf numFmtId="3" fontId="29" fillId="0" borderId="71" xfId="0" applyNumberFormat="1" applyFont="1" applyBorder="1" applyAlignment="1">
      <alignment vertical="center"/>
    </xf>
    <xf numFmtId="3" fontId="2" fillId="0" borderId="71" xfId="0" applyNumberFormat="1" applyFont="1" applyBorder="1" applyAlignment="1">
      <alignment horizontal="right" vertical="center"/>
    </xf>
    <xf numFmtId="164" fontId="2" fillId="0" borderId="80" xfId="1" applyNumberFormat="1" applyFont="1" applyBorder="1" applyAlignment="1">
      <alignment vertical="center"/>
    </xf>
    <xf numFmtId="164" fontId="2" fillId="0" borderId="92" xfId="0" applyNumberFormat="1" applyFont="1" applyBorder="1" applyAlignment="1">
      <alignment horizontal="right" vertical="center"/>
    </xf>
    <xf numFmtId="164" fontId="2" fillId="0" borderId="94" xfId="0" applyNumberFormat="1" applyFont="1" applyBorder="1" applyAlignment="1">
      <alignment horizontal="right" vertical="center"/>
    </xf>
    <xf numFmtId="0" fontId="63" fillId="2" borderId="0" xfId="0" applyFont="1" applyFill="1" applyAlignment="1">
      <alignment horizontal="center" vertical="center"/>
    </xf>
    <xf numFmtId="165" fontId="2" fillId="0" borderId="16" xfId="0" applyNumberFormat="1" applyFont="1" applyBorder="1" applyAlignment="1">
      <alignment horizontal="right" vertical="center"/>
    </xf>
    <xf numFmtId="165" fontId="3" fillId="0" borderId="21" xfId="0" applyNumberFormat="1" applyFont="1" applyBorder="1" applyAlignment="1">
      <alignment horizontal="right" vertical="center"/>
    </xf>
    <xf numFmtId="0" fontId="7" fillId="2" borderId="89" xfId="0" applyFont="1" applyFill="1" applyBorder="1" applyAlignment="1">
      <alignment horizontal="center" vertical="center" wrapText="1"/>
    </xf>
    <xf numFmtId="165" fontId="2" fillId="0" borderId="0" xfId="0" applyNumberFormat="1" applyFont="1" applyAlignment="1">
      <alignment vertical="center"/>
    </xf>
    <xf numFmtId="164" fontId="14" fillId="0" borderId="0" xfId="1" applyNumberFormat="1" applyFont="1" applyAlignment="1">
      <alignment vertical="center"/>
    </xf>
    <xf numFmtId="164" fontId="2" fillId="0" borderId="0" xfId="1" applyNumberFormat="1" applyFont="1" applyAlignment="1">
      <alignment vertical="center"/>
    </xf>
    <xf numFmtId="164" fontId="14" fillId="0" borderId="0" xfId="0" applyNumberFormat="1" applyFont="1" applyAlignment="1">
      <alignment vertical="center"/>
    </xf>
    <xf numFmtId="165" fontId="3" fillId="0" borderId="80" xfId="0" applyNumberFormat="1" applyFont="1" applyBorder="1" applyAlignment="1">
      <alignment horizontal="right" vertical="center"/>
    </xf>
    <xf numFmtId="165" fontId="3" fillId="0" borderId="86" xfId="0" applyNumberFormat="1" applyFont="1" applyBorder="1" applyAlignment="1">
      <alignment horizontal="right" vertical="center"/>
    </xf>
    <xf numFmtId="165" fontId="3" fillId="0" borderId="66" xfId="0" applyNumberFormat="1" applyFont="1" applyBorder="1" applyAlignment="1">
      <alignment horizontal="right" vertical="center"/>
    </xf>
    <xf numFmtId="165" fontId="3" fillId="0" borderId="81" xfId="0" applyNumberFormat="1" applyFont="1" applyBorder="1" applyAlignment="1">
      <alignment horizontal="right" vertical="center"/>
    </xf>
    <xf numFmtId="165" fontId="2" fillId="0" borderId="101" xfId="0" applyNumberFormat="1" applyFont="1" applyBorder="1" applyAlignment="1">
      <alignment vertical="center"/>
    </xf>
    <xf numFmtId="165" fontId="2" fillId="0" borderId="19" xfId="0" applyNumberFormat="1" applyFont="1" applyBorder="1" applyAlignment="1">
      <alignment vertical="center"/>
    </xf>
    <xf numFmtId="10" fontId="14" fillId="0" borderId="0" xfId="0" applyNumberFormat="1" applyFont="1" applyAlignment="1">
      <alignment vertical="center"/>
    </xf>
    <xf numFmtId="165" fontId="3" fillId="0" borderId="11" xfId="1" applyNumberFormat="1" applyFont="1" applyFill="1" applyBorder="1" applyAlignment="1">
      <alignment vertical="center"/>
    </xf>
    <xf numFmtId="3" fontId="3" fillId="0" borderId="16" xfId="0" applyNumberFormat="1" applyFont="1" applyBorder="1" applyAlignment="1">
      <alignment horizontal="right" vertical="center"/>
    </xf>
    <xf numFmtId="0" fontId="2" fillId="0" borderId="0" xfId="0" applyFont="1" applyAlignment="1">
      <alignment horizontal="left" wrapText="1"/>
    </xf>
    <xf numFmtId="0" fontId="14" fillId="5" borderId="0" xfId="0" applyFont="1" applyFill="1" applyAlignment="1">
      <alignment vertical="center"/>
    </xf>
    <xf numFmtId="164" fontId="2" fillId="0" borderId="62" xfId="1" applyNumberFormat="1" applyFont="1" applyFill="1" applyBorder="1" applyAlignment="1">
      <alignment vertical="center"/>
    </xf>
    <xf numFmtId="164" fontId="2" fillId="0" borderId="85" xfId="1" applyNumberFormat="1" applyFont="1" applyFill="1" applyBorder="1" applyAlignment="1">
      <alignment vertical="center"/>
    </xf>
    <xf numFmtId="164" fontId="2" fillId="0" borderId="66" xfId="1" applyNumberFormat="1" applyFont="1" applyFill="1" applyBorder="1" applyAlignment="1">
      <alignment vertical="center"/>
    </xf>
    <xf numFmtId="164" fontId="2" fillId="0" borderId="81" xfId="1" applyNumberFormat="1" applyFont="1" applyFill="1" applyBorder="1" applyAlignment="1">
      <alignment vertical="center"/>
    </xf>
    <xf numFmtId="164" fontId="2" fillId="0" borderId="64" xfId="1" applyNumberFormat="1" applyFont="1" applyFill="1" applyBorder="1" applyAlignment="1">
      <alignment vertical="center"/>
    </xf>
    <xf numFmtId="164" fontId="2" fillId="0" borderId="86" xfId="1" applyNumberFormat="1" applyFont="1" applyFill="1" applyBorder="1" applyAlignment="1">
      <alignment vertical="center"/>
    </xf>
    <xf numFmtId="164" fontId="2" fillId="0" borderId="71" xfId="1" applyNumberFormat="1" applyFont="1" applyFill="1" applyBorder="1" applyAlignment="1">
      <alignment vertical="center"/>
    </xf>
    <xf numFmtId="164" fontId="2" fillId="0" borderId="90" xfId="1" applyNumberFormat="1" applyFont="1" applyFill="1" applyBorder="1" applyAlignment="1">
      <alignment vertical="center"/>
    </xf>
    <xf numFmtId="164" fontId="2" fillId="0" borderId="64" xfId="1" applyNumberFormat="1" applyFont="1" applyFill="1" applyBorder="1" applyAlignment="1">
      <alignment horizontal="right" vertical="center"/>
    </xf>
    <xf numFmtId="164" fontId="2" fillId="0" borderId="86" xfId="1" applyNumberFormat="1" applyFont="1" applyFill="1" applyBorder="1" applyAlignment="1">
      <alignment horizontal="right" vertical="center"/>
    </xf>
    <xf numFmtId="164" fontId="2" fillId="0" borderId="55" xfId="1" applyNumberFormat="1" applyFont="1" applyFill="1" applyBorder="1" applyAlignment="1">
      <alignment vertical="center"/>
    </xf>
    <xf numFmtId="164" fontId="2" fillId="0" borderId="28" xfId="1" applyNumberFormat="1" applyFont="1" applyFill="1" applyBorder="1" applyAlignment="1">
      <alignment vertical="center"/>
    </xf>
    <xf numFmtId="164" fontId="2" fillId="0" borderId="56" xfId="1" applyNumberFormat="1" applyFont="1" applyFill="1" applyBorder="1" applyAlignment="1">
      <alignment vertical="center"/>
    </xf>
    <xf numFmtId="164" fontId="2" fillId="0" borderId="29" xfId="1" applyNumberFormat="1" applyFont="1" applyFill="1" applyBorder="1" applyAlignment="1">
      <alignment vertical="center"/>
    </xf>
    <xf numFmtId="164" fontId="2" fillId="0" borderId="59" xfId="1" applyNumberFormat="1" applyFont="1" applyFill="1" applyBorder="1" applyAlignment="1">
      <alignment vertical="center"/>
    </xf>
    <xf numFmtId="164" fontId="2" fillId="0" borderId="10" xfId="1" applyNumberFormat="1" applyFont="1" applyFill="1" applyBorder="1" applyAlignment="1">
      <alignment vertical="center"/>
    </xf>
    <xf numFmtId="164" fontId="2" fillId="0" borderId="60" xfId="1" applyNumberFormat="1" applyFont="1" applyFill="1" applyBorder="1" applyAlignment="1">
      <alignment vertical="center"/>
    </xf>
    <xf numFmtId="164" fontId="2" fillId="0" borderId="11" xfId="1" applyNumberFormat="1" applyFont="1" applyFill="1" applyBorder="1" applyAlignment="1">
      <alignment vertical="center"/>
    </xf>
    <xf numFmtId="164" fontId="2" fillId="0" borderId="55" xfId="1" applyNumberFormat="1" applyFont="1" applyFill="1" applyBorder="1" applyAlignment="1">
      <alignment horizontal="right" vertical="center"/>
    </xf>
    <xf numFmtId="164" fontId="2" fillId="0" borderId="28" xfId="1" applyNumberFormat="1" applyFont="1" applyFill="1" applyBorder="1" applyAlignment="1">
      <alignment horizontal="right" vertical="center"/>
    </xf>
    <xf numFmtId="164" fontId="2" fillId="0" borderId="56" xfId="1" applyNumberFormat="1" applyFont="1" applyFill="1" applyBorder="1" applyAlignment="1">
      <alignment horizontal="right" vertical="center"/>
    </xf>
    <xf numFmtId="164" fontId="2" fillId="0" borderId="29" xfId="1" applyNumberFormat="1" applyFont="1" applyFill="1" applyBorder="1" applyAlignment="1">
      <alignment horizontal="right" vertical="center"/>
    </xf>
    <xf numFmtId="164" fontId="2" fillId="0" borderId="57" xfId="1" applyNumberFormat="1" applyFont="1" applyFill="1" applyBorder="1" applyAlignment="1">
      <alignment horizontal="right" vertical="center"/>
    </xf>
    <xf numFmtId="164" fontId="2" fillId="0" borderId="7" xfId="1" applyNumberFormat="1" applyFont="1" applyFill="1" applyBorder="1" applyAlignment="1">
      <alignment horizontal="right" vertical="center"/>
    </xf>
    <xf numFmtId="164" fontId="2" fillId="0" borderId="58" xfId="1" applyNumberFormat="1" applyFont="1" applyFill="1" applyBorder="1" applyAlignment="1">
      <alignment horizontal="right" vertical="center"/>
    </xf>
    <xf numFmtId="164" fontId="2" fillId="0" borderId="8" xfId="1" applyNumberFormat="1" applyFont="1" applyFill="1" applyBorder="1" applyAlignment="1">
      <alignment horizontal="right" vertical="center"/>
    </xf>
    <xf numFmtId="164" fontId="2" fillId="0" borderId="7" xfId="1" applyNumberFormat="1" applyFont="1" applyFill="1" applyBorder="1" applyAlignment="1">
      <alignment vertical="center"/>
    </xf>
    <xf numFmtId="4" fontId="2" fillId="0" borderId="64" xfId="0" applyNumberFormat="1" applyFont="1" applyBorder="1" applyAlignment="1">
      <alignment horizontal="right" vertical="center"/>
    </xf>
    <xf numFmtId="0" fontId="70" fillId="0" borderId="0" xfId="0" applyFont="1" applyAlignment="1">
      <alignment vertical="center"/>
    </xf>
    <xf numFmtId="3" fontId="2" fillId="0" borderId="100" xfId="0" applyNumberFormat="1" applyFont="1" applyBorder="1" applyAlignment="1">
      <alignment vertical="center"/>
    </xf>
    <xf numFmtId="3" fontId="2" fillId="0" borderId="97" xfId="0" applyNumberFormat="1" applyFont="1" applyBorder="1" applyAlignment="1">
      <alignment vertical="center"/>
    </xf>
    <xf numFmtId="3" fontId="2" fillId="0" borderId="31" xfId="0" applyNumberFormat="1" applyFont="1" applyBorder="1" applyAlignment="1">
      <alignment vertical="center"/>
    </xf>
    <xf numFmtId="164" fontId="2" fillId="0" borderId="29" xfId="1" applyNumberFormat="1" applyFont="1" applyFill="1" applyBorder="1" applyAlignment="1">
      <alignment horizontal="right" vertical="center" wrapText="1"/>
    </xf>
    <xf numFmtId="164" fontId="2" fillId="0" borderId="8" xfId="1" applyNumberFormat="1" applyFont="1" applyFill="1" applyBorder="1" applyAlignment="1">
      <alignment horizontal="right" vertical="center" wrapText="1"/>
    </xf>
    <xf numFmtId="164" fontId="3" fillId="0" borderId="11" xfId="1" applyNumberFormat="1" applyFont="1" applyFill="1" applyBorder="1" applyAlignment="1">
      <alignment horizontal="right" vertical="center" wrapText="1"/>
    </xf>
    <xf numFmtId="164" fontId="2" fillId="0" borderId="29" xfId="1" applyNumberFormat="1" applyFont="1" applyFill="1" applyBorder="1" applyAlignment="1">
      <alignment vertical="center" wrapText="1"/>
    </xf>
    <xf numFmtId="164" fontId="2" fillId="0" borderId="8" xfId="1" applyNumberFormat="1" applyFont="1" applyFill="1" applyBorder="1" applyAlignment="1">
      <alignment vertical="center" wrapText="1"/>
    </xf>
    <xf numFmtId="164" fontId="2" fillId="0" borderId="11" xfId="1" applyNumberFormat="1" applyFont="1" applyFill="1" applyBorder="1" applyAlignment="1">
      <alignment vertical="center" wrapText="1"/>
    </xf>
    <xf numFmtId="3" fontId="29" fillId="0" borderId="60" xfId="0" applyNumberFormat="1" applyFont="1" applyBorder="1" applyAlignment="1">
      <alignment vertical="center"/>
    </xf>
    <xf numFmtId="3" fontId="29" fillId="0" borderId="11" xfId="0" applyNumberFormat="1" applyFont="1" applyBorder="1" applyAlignment="1">
      <alignment vertical="center"/>
    </xf>
    <xf numFmtId="164" fontId="2" fillId="0" borderId="8" xfId="1" applyNumberFormat="1" applyFont="1" applyFill="1" applyBorder="1" applyAlignment="1">
      <alignment vertical="center"/>
    </xf>
    <xf numFmtId="164" fontId="2" fillId="0" borderId="57" xfId="1" applyNumberFormat="1" applyFont="1" applyFill="1" applyBorder="1" applyAlignment="1">
      <alignment vertical="center"/>
    </xf>
    <xf numFmtId="164" fontId="3" fillId="0" borderId="72" xfId="1" applyNumberFormat="1" applyFont="1" applyFill="1" applyBorder="1" applyAlignment="1">
      <alignment vertical="center"/>
    </xf>
    <xf numFmtId="164" fontId="3" fillId="0" borderId="37" xfId="1" applyNumberFormat="1" applyFont="1" applyFill="1" applyBorder="1" applyAlignment="1">
      <alignment vertical="center"/>
    </xf>
    <xf numFmtId="164" fontId="3" fillId="0" borderId="21" xfId="1" applyNumberFormat="1" applyFont="1" applyFill="1" applyBorder="1" applyAlignment="1">
      <alignment vertical="center"/>
    </xf>
    <xf numFmtId="0" fontId="58" fillId="2" borderId="73" xfId="0" applyFont="1" applyFill="1" applyBorder="1" applyAlignment="1">
      <alignment horizontal="center" vertical="center"/>
    </xf>
    <xf numFmtId="0" fontId="58" fillId="2" borderId="39" xfId="0" applyFont="1" applyFill="1" applyBorder="1" applyAlignment="1">
      <alignment horizontal="center" vertical="center"/>
    </xf>
    <xf numFmtId="0" fontId="58" fillId="2" borderId="38" xfId="0" applyFont="1" applyFill="1" applyBorder="1" applyAlignment="1">
      <alignment horizontal="center" vertical="center"/>
    </xf>
    <xf numFmtId="164" fontId="2" fillId="0" borderId="72" xfId="1" applyNumberFormat="1" applyFont="1" applyBorder="1" applyAlignment="1">
      <alignment vertical="center"/>
    </xf>
    <xf numFmtId="164" fontId="2" fillId="0" borderId="21" xfId="1" applyNumberFormat="1" applyFont="1" applyBorder="1" applyAlignment="1">
      <alignment vertical="center"/>
    </xf>
    <xf numFmtId="164" fontId="2" fillId="0" borderId="80" xfId="1" applyNumberFormat="1" applyFont="1" applyFill="1" applyBorder="1" applyAlignment="1">
      <alignment horizontal="right" vertical="center"/>
    </xf>
    <xf numFmtId="164" fontId="2" fillId="0" borderId="4" xfId="1" applyNumberFormat="1" applyFont="1" applyFill="1" applyBorder="1" applyAlignment="1">
      <alignment horizontal="right" vertical="center"/>
    </xf>
    <xf numFmtId="164" fontId="2" fillId="0" borderId="74" xfId="1" applyNumberFormat="1" applyFont="1" applyFill="1" applyBorder="1" applyAlignment="1">
      <alignment horizontal="right" vertical="center"/>
    </xf>
    <xf numFmtId="164" fontId="2" fillId="0" borderId="69" xfId="1" applyNumberFormat="1" applyFont="1" applyFill="1" applyBorder="1" applyAlignment="1">
      <alignment horizontal="right" vertical="center"/>
    </xf>
    <xf numFmtId="164" fontId="2" fillId="0" borderId="5" xfId="1" applyNumberFormat="1" applyFont="1" applyFill="1" applyBorder="1" applyAlignment="1">
      <alignment horizontal="right" vertical="center"/>
    </xf>
    <xf numFmtId="164" fontId="3" fillId="0" borderId="81" xfId="1" applyNumberFormat="1" applyFont="1" applyFill="1" applyBorder="1" applyAlignment="1">
      <alignment horizontal="right" vertical="center"/>
    </xf>
    <xf numFmtId="3" fontId="2" fillId="0" borderId="21" xfId="0" applyNumberFormat="1" applyFont="1" applyBorder="1" applyAlignment="1">
      <alignment horizontal="right" vertical="center"/>
    </xf>
    <xf numFmtId="4" fontId="2" fillId="0" borderId="21" xfId="0" applyNumberFormat="1" applyFont="1" applyBorder="1" applyAlignment="1">
      <alignment vertical="center"/>
    </xf>
    <xf numFmtId="165" fontId="2" fillId="0" borderId="59" xfId="1" applyNumberFormat="1" applyFont="1" applyFill="1" applyBorder="1" applyAlignment="1">
      <alignment vertical="center"/>
    </xf>
    <xf numFmtId="165" fontId="2" fillId="0" borderId="10" xfId="1" applyNumberFormat="1" applyFont="1" applyFill="1" applyBorder="1" applyAlignment="1">
      <alignment vertical="center"/>
    </xf>
    <xf numFmtId="165" fontId="2" fillId="0" borderId="60" xfId="1" applyNumberFormat="1" applyFont="1" applyFill="1" applyBorder="1" applyAlignment="1">
      <alignment vertical="center"/>
    </xf>
    <xf numFmtId="165" fontId="2" fillId="0" borderId="11" xfId="1" applyNumberFormat="1" applyFont="1" applyFill="1" applyBorder="1" applyAlignment="1">
      <alignment vertical="center"/>
    </xf>
    <xf numFmtId="165" fontId="2" fillId="0" borderId="66" xfId="1" applyNumberFormat="1" applyFont="1" applyFill="1" applyBorder="1" applyAlignment="1">
      <alignment vertical="center"/>
    </xf>
    <xf numFmtId="165" fontId="2" fillId="0" borderId="81" xfId="1" applyNumberFormat="1" applyFont="1" applyFill="1" applyBorder="1" applyAlignment="1">
      <alignment vertical="center"/>
    </xf>
    <xf numFmtId="164" fontId="2" fillId="0" borderId="81" xfId="1" applyNumberFormat="1" applyFont="1" applyFill="1" applyBorder="1" applyAlignment="1">
      <alignment horizontal="right" vertical="center"/>
    </xf>
    <xf numFmtId="164" fontId="2" fillId="0" borderId="60" xfId="1" applyNumberFormat="1" applyFont="1" applyFill="1" applyBorder="1" applyAlignment="1">
      <alignment horizontal="right" vertical="center"/>
    </xf>
    <xf numFmtId="164" fontId="2" fillId="0" borderId="75" xfId="1" applyNumberFormat="1" applyFont="1" applyFill="1" applyBorder="1" applyAlignment="1">
      <alignment horizontal="right" vertical="center"/>
    </xf>
    <xf numFmtId="164" fontId="2" fillId="0" borderId="72" xfId="1" applyNumberFormat="1" applyFont="1" applyFill="1" applyBorder="1" applyAlignment="1">
      <alignment horizontal="right" vertical="center"/>
    </xf>
    <xf numFmtId="164" fontId="2" fillId="0" borderId="37" xfId="1" applyNumberFormat="1" applyFont="1" applyFill="1" applyBorder="1" applyAlignment="1">
      <alignment horizontal="right" vertical="center"/>
    </xf>
    <xf numFmtId="164" fontId="2" fillId="0" borderId="21" xfId="1" applyNumberFormat="1" applyFont="1" applyFill="1" applyBorder="1" applyAlignment="1">
      <alignment horizontal="right" vertical="center"/>
    </xf>
    <xf numFmtId="3" fontId="2" fillId="0" borderId="110" xfId="1" applyNumberFormat="1" applyFont="1" applyFill="1" applyBorder="1" applyAlignment="1">
      <alignment vertical="center"/>
    </xf>
    <xf numFmtId="3" fontId="2" fillId="0" borderId="86" xfId="1" applyNumberFormat="1" applyFont="1" applyFill="1" applyBorder="1" applyAlignment="1">
      <alignment vertical="center"/>
    </xf>
    <xf numFmtId="3" fontId="3" fillId="0" borderId="86" xfId="1" applyNumberFormat="1" applyFont="1" applyFill="1" applyBorder="1" applyAlignment="1">
      <alignment vertical="center"/>
    </xf>
    <xf numFmtId="3" fontId="29" fillId="0" borderId="81" xfId="1" applyNumberFormat="1" applyFont="1" applyFill="1" applyBorder="1" applyAlignment="1">
      <alignment vertical="center"/>
    </xf>
    <xf numFmtId="3" fontId="2" fillId="0" borderId="85" xfId="1" applyNumberFormat="1" applyFont="1" applyFill="1" applyBorder="1" applyAlignment="1">
      <alignment vertical="center"/>
    </xf>
    <xf numFmtId="3" fontId="29" fillId="0" borderId="90" xfId="1" applyNumberFormat="1" applyFont="1" applyFill="1" applyBorder="1" applyAlignment="1">
      <alignment vertical="center"/>
    </xf>
    <xf numFmtId="3" fontId="2" fillId="0" borderId="29" xfId="1" applyNumberFormat="1" applyFont="1" applyFill="1" applyBorder="1" applyAlignment="1">
      <alignment vertical="center"/>
    </xf>
    <xf numFmtId="3" fontId="2" fillId="0" borderId="8" xfId="1" applyNumberFormat="1" applyFont="1" applyFill="1" applyBorder="1" applyAlignment="1">
      <alignment vertical="center"/>
    </xf>
    <xf numFmtId="3" fontId="3" fillId="0" borderId="8" xfId="1" applyNumberFormat="1" applyFont="1" applyFill="1" applyBorder="1" applyAlignment="1">
      <alignment vertical="center"/>
    </xf>
    <xf numFmtId="3" fontId="29" fillId="0" borderId="11" xfId="1" applyNumberFormat="1" applyFont="1" applyFill="1" applyBorder="1" applyAlignment="1">
      <alignment vertical="center"/>
    </xf>
    <xf numFmtId="3" fontId="2" fillId="0" borderId="16" xfId="1" applyNumberFormat="1" applyFont="1" applyFill="1" applyBorder="1" applyAlignment="1">
      <alignment vertical="center"/>
    </xf>
    <xf numFmtId="3" fontId="3" fillId="0" borderId="86" xfId="0" applyNumberFormat="1" applyFont="1" applyBorder="1" applyAlignment="1">
      <alignment vertical="center"/>
    </xf>
    <xf numFmtId="3" fontId="29" fillId="0" borderId="90" xfId="0" applyNumberFormat="1" applyFont="1" applyBorder="1" applyAlignment="1">
      <alignment vertical="center"/>
    </xf>
    <xf numFmtId="3" fontId="29" fillId="0" borderId="81" xfId="0" applyNumberFormat="1" applyFont="1" applyBorder="1" applyAlignment="1">
      <alignment vertical="center"/>
    </xf>
    <xf numFmtId="3" fontId="2" fillId="0" borderId="44" xfId="0" applyNumberFormat="1" applyFont="1" applyBorder="1" applyAlignment="1">
      <alignment horizontal="right" vertical="center"/>
    </xf>
    <xf numFmtId="3" fontId="2" fillId="0" borderId="80" xfId="0" applyNumberFormat="1" applyFont="1" applyBorder="1" applyAlignment="1">
      <alignment horizontal="right" vertical="center"/>
    </xf>
    <xf numFmtId="3" fontId="2" fillId="0" borderId="81" xfId="0" applyNumberFormat="1" applyFont="1" applyBorder="1" applyAlignment="1">
      <alignment horizontal="right" vertical="center"/>
    </xf>
    <xf numFmtId="3" fontId="2" fillId="0" borderId="108" xfId="0" applyNumberFormat="1" applyFont="1" applyBorder="1" applyAlignment="1">
      <alignment horizontal="right" vertical="center"/>
    </xf>
    <xf numFmtId="4" fontId="2" fillId="0" borderId="80" xfId="0" applyNumberFormat="1" applyFont="1" applyBorder="1" applyAlignment="1">
      <alignment horizontal="right" vertical="center"/>
    </xf>
    <xf numFmtId="4" fontId="2" fillId="0" borderId="86" xfId="0" applyNumberFormat="1" applyFont="1" applyBorder="1" applyAlignment="1">
      <alignment horizontal="right" vertical="center"/>
    </xf>
    <xf numFmtId="3" fontId="2" fillId="0" borderId="90" xfId="0" applyNumberFormat="1" applyFont="1" applyBorder="1" applyAlignment="1">
      <alignment horizontal="right" vertical="center"/>
    </xf>
    <xf numFmtId="3" fontId="2" fillId="0" borderId="44" xfId="0" applyNumberFormat="1" applyFont="1" applyBorder="1" applyAlignment="1">
      <alignment vertical="center"/>
    </xf>
    <xf numFmtId="3" fontId="3" fillId="0" borderId="110" xfId="0" applyNumberFormat="1" applyFont="1" applyBorder="1" applyAlignment="1">
      <alignment vertical="center"/>
    </xf>
    <xf numFmtId="164" fontId="3" fillId="0" borderId="104" xfId="1" applyNumberFormat="1" applyFont="1" applyFill="1" applyBorder="1" applyAlignment="1">
      <alignment vertical="center"/>
    </xf>
    <xf numFmtId="164" fontId="3" fillId="0" borderId="110" xfId="1" applyNumberFormat="1" applyFont="1" applyFill="1" applyBorder="1" applyAlignment="1">
      <alignment vertical="center"/>
    </xf>
    <xf numFmtId="9" fontId="2" fillId="0" borderId="60" xfId="1" applyFont="1" applyFill="1" applyBorder="1" applyAlignment="1">
      <alignment vertical="center"/>
    </xf>
    <xf numFmtId="9" fontId="2" fillId="0" borderId="59" xfId="1" applyFont="1" applyFill="1" applyBorder="1" applyAlignment="1">
      <alignment vertical="center"/>
    </xf>
    <xf numFmtId="9" fontId="2" fillId="0" borderId="10" xfId="1" applyFont="1" applyFill="1" applyBorder="1" applyAlignment="1">
      <alignment vertical="center"/>
    </xf>
    <xf numFmtId="9" fontId="2" fillId="0" borderId="11" xfId="1" applyFont="1" applyFill="1" applyBorder="1" applyAlignment="1">
      <alignment vertical="center"/>
    </xf>
    <xf numFmtId="164" fontId="2" fillId="0" borderId="58" xfId="1" applyNumberFormat="1" applyFont="1" applyFill="1" applyBorder="1" applyAlignment="1">
      <alignment vertical="center"/>
    </xf>
    <xf numFmtId="165" fontId="3" fillId="0" borderId="83" xfId="1" applyNumberFormat="1" applyFont="1" applyFill="1" applyBorder="1" applyAlignment="1">
      <alignment vertical="center"/>
    </xf>
    <xf numFmtId="165" fontId="3" fillId="0" borderId="66" xfId="1" applyNumberFormat="1" applyFont="1" applyFill="1" applyBorder="1" applyAlignment="1">
      <alignment vertical="center"/>
    </xf>
    <xf numFmtId="165" fontId="2" fillId="0" borderId="36" xfId="0" applyNumberFormat="1" applyFont="1" applyBorder="1" applyAlignment="1">
      <alignment vertical="center"/>
    </xf>
    <xf numFmtId="165" fontId="2" fillId="0" borderId="102" xfId="0" applyNumberFormat="1" applyFont="1" applyBorder="1" applyAlignment="1">
      <alignment vertical="center"/>
    </xf>
    <xf numFmtId="165" fontId="3" fillId="0" borderId="10" xfId="1" applyNumberFormat="1" applyFont="1" applyFill="1" applyBorder="1" applyAlignment="1">
      <alignment vertical="center"/>
    </xf>
    <xf numFmtId="165" fontId="3" fillId="0" borderId="60" xfId="1" applyNumberFormat="1" applyFont="1" applyFill="1" applyBorder="1" applyAlignment="1">
      <alignment vertical="center"/>
    </xf>
    <xf numFmtId="165" fontId="3" fillId="0" borderId="59" xfId="1" applyNumberFormat="1" applyFont="1" applyFill="1" applyBorder="1" applyAlignment="1">
      <alignment vertical="center"/>
    </xf>
    <xf numFmtId="165" fontId="3" fillId="0" borderId="0" xfId="1" applyNumberFormat="1" applyFont="1" applyFill="1" applyBorder="1" applyAlignment="1">
      <alignment vertical="center"/>
    </xf>
    <xf numFmtId="165" fontId="3" fillId="0" borderId="82" xfId="1" applyNumberFormat="1" applyFont="1" applyFill="1" applyBorder="1" applyAlignment="1">
      <alignment vertical="center"/>
    </xf>
    <xf numFmtId="165" fontId="2" fillId="0" borderId="7" xfId="1" applyNumberFormat="1" applyFont="1" applyFill="1" applyBorder="1" applyAlignment="1">
      <alignment vertical="center"/>
    </xf>
    <xf numFmtId="165" fontId="3" fillId="0" borderId="81" xfId="1" applyNumberFormat="1" applyFont="1" applyFill="1" applyBorder="1" applyAlignment="1">
      <alignment vertical="center"/>
    </xf>
    <xf numFmtId="165" fontId="3" fillId="0" borderId="84" xfId="1" applyNumberFormat="1" applyFont="1" applyFill="1" applyBorder="1" applyAlignment="1">
      <alignment vertical="center"/>
    </xf>
    <xf numFmtId="165" fontId="3" fillId="0" borderId="72" xfId="1" applyNumberFormat="1" applyFont="1" applyFill="1" applyBorder="1" applyAlignment="1">
      <alignment vertical="center"/>
    </xf>
    <xf numFmtId="165" fontId="3" fillId="0" borderId="37" xfId="1" applyNumberFormat="1" applyFont="1" applyFill="1" applyBorder="1" applyAlignment="1">
      <alignment vertical="center"/>
    </xf>
    <xf numFmtId="165" fontId="3" fillId="0" borderId="75" xfId="1" applyNumberFormat="1" applyFont="1" applyFill="1" applyBorder="1" applyAlignment="1">
      <alignment vertical="center"/>
    </xf>
    <xf numFmtId="165" fontId="3" fillId="0" borderId="21" xfId="1" applyNumberFormat="1" applyFont="1" applyFill="1" applyBorder="1" applyAlignment="1">
      <alignment vertical="center"/>
    </xf>
    <xf numFmtId="165" fontId="2" fillId="0" borderId="58" xfId="0" applyNumberFormat="1" applyFont="1" applyBorder="1" applyAlignment="1">
      <alignment horizontal="right" vertical="center"/>
    </xf>
    <xf numFmtId="10" fontId="2" fillId="0" borderId="57" xfId="1" applyNumberFormat="1" applyFont="1" applyFill="1" applyBorder="1" applyAlignment="1">
      <alignment vertical="center"/>
    </xf>
    <xf numFmtId="10" fontId="2" fillId="0" borderId="7" xfId="1" applyNumberFormat="1" applyFont="1" applyFill="1" applyBorder="1" applyAlignment="1">
      <alignment vertical="center"/>
    </xf>
    <xf numFmtId="10" fontId="2" fillId="0" borderId="58" xfId="1" applyNumberFormat="1" applyFont="1" applyFill="1" applyBorder="1" applyAlignment="1">
      <alignment vertical="center"/>
    </xf>
    <xf numFmtId="10" fontId="2" fillId="0" borderId="8" xfId="1" applyNumberFormat="1" applyFont="1" applyFill="1" applyBorder="1" applyAlignment="1">
      <alignment vertical="center"/>
    </xf>
    <xf numFmtId="10" fontId="2" fillId="0" borderId="59" xfId="1" applyNumberFormat="1" applyFont="1" applyFill="1" applyBorder="1" applyAlignment="1">
      <alignment vertical="center"/>
    </xf>
    <xf numFmtId="10" fontId="2" fillId="0" borderId="10" xfId="1" applyNumberFormat="1" applyFont="1" applyFill="1" applyBorder="1" applyAlignment="1">
      <alignment vertical="center"/>
    </xf>
    <xf numFmtId="10" fontId="2" fillId="0" borderId="60" xfId="1" applyNumberFormat="1" applyFont="1" applyFill="1" applyBorder="1" applyAlignment="1">
      <alignment vertical="center"/>
    </xf>
    <xf numFmtId="10" fontId="2" fillId="0" borderId="11" xfId="1" applyNumberFormat="1" applyFont="1" applyFill="1" applyBorder="1" applyAlignment="1">
      <alignment vertical="center"/>
    </xf>
    <xf numFmtId="165" fontId="2" fillId="0" borderId="69" xfId="0" applyNumberFormat="1" applyFont="1" applyBorder="1" applyAlignment="1">
      <alignment horizontal="right" vertical="center"/>
    </xf>
    <xf numFmtId="165" fontId="2" fillId="0" borderId="4" xfId="0" applyNumberFormat="1" applyFont="1" applyBorder="1" applyAlignment="1">
      <alignment horizontal="right" vertical="center"/>
    </xf>
    <xf numFmtId="165" fontId="2" fillId="0" borderId="74" xfId="0" applyNumberFormat="1" applyFont="1" applyBorder="1" applyAlignment="1">
      <alignment horizontal="right" vertical="center"/>
    </xf>
    <xf numFmtId="165" fontId="2" fillId="0" borderId="5" xfId="0" applyNumberFormat="1" applyFont="1" applyBorder="1" applyAlignment="1">
      <alignment horizontal="right" vertical="center"/>
    </xf>
    <xf numFmtId="164" fontId="2" fillId="0" borderId="59" xfId="1" applyNumberFormat="1" applyFont="1" applyFill="1" applyBorder="1" applyAlignment="1">
      <alignment horizontal="right" vertical="center"/>
    </xf>
    <xf numFmtId="164" fontId="2" fillId="0" borderId="10" xfId="1" applyNumberFormat="1" applyFont="1" applyFill="1" applyBorder="1" applyAlignment="1">
      <alignment horizontal="right" vertical="center"/>
    </xf>
    <xf numFmtId="164" fontId="2" fillId="0" borderId="11" xfId="1" applyNumberFormat="1" applyFont="1" applyFill="1" applyBorder="1" applyAlignment="1">
      <alignment horizontal="right" vertical="center"/>
    </xf>
    <xf numFmtId="164" fontId="2" fillId="0" borderId="43" xfId="1" applyNumberFormat="1" applyFont="1" applyBorder="1" applyAlignment="1">
      <alignment vertical="center"/>
    </xf>
    <xf numFmtId="164" fontId="2" fillId="0" borderId="44" xfId="1" applyNumberFormat="1" applyFont="1" applyBorder="1" applyAlignment="1">
      <alignment vertical="center"/>
    </xf>
    <xf numFmtId="165" fontId="2" fillId="0" borderId="64" xfId="1" applyNumberFormat="1" applyFont="1" applyBorder="1" applyAlignment="1">
      <alignment vertical="center"/>
    </xf>
    <xf numFmtId="165" fontId="2" fillId="0" borderId="86" xfId="1" applyNumberFormat="1" applyFont="1" applyBorder="1" applyAlignment="1">
      <alignment vertical="center"/>
    </xf>
    <xf numFmtId="165" fontId="2" fillId="0" borderId="71" xfId="0" applyNumberFormat="1" applyFont="1" applyBorder="1" applyAlignment="1">
      <alignment vertical="center"/>
    </xf>
    <xf numFmtId="165" fontId="2" fillId="0" borderId="90" xfId="0" applyNumberFormat="1" applyFont="1" applyBorder="1" applyAlignment="1">
      <alignment vertical="center"/>
    </xf>
    <xf numFmtId="165" fontId="2" fillId="0" borderId="68" xfId="0" applyNumberFormat="1" applyFont="1" applyBorder="1" applyAlignment="1">
      <alignment horizontal="right" vertical="center" wrapText="1"/>
    </xf>
    <xf numFmtId="167" fontId="2" fillId="0" borderId="68" xfId="0" applyNumberFormat="1" applyFont="1" applyBorder="1" applyAlignment="1">
      <alignment vertical="center"/>
    </xf>
    <xf numFmtId="165" fontId="2" fillId="0" borderId="64" xfId="0" applyNumberFormat="1" applyFont="1" applyBorder="1" applyAlignment="1">
      <alignment horizontal="right" vertical="center" wrapText="1"/>
    </xf>
    <xf numFmtId="167" fontId="2" fillId="0" borderId="64" xfId="0" applyNumberFormat="1" applyFont="1" applyBorder="1" applyAlignment="1">
      <alignment vertical="center"/>
    </xf>
    <xf numFmtId="165" fontId="2" fillId="0" borderId="66" xfId="0" applyNumberFormat="1" applyFont="1" applyBorder="1" applyAlignment="1">
      <alignment horizontal="right" vertical="center" wrapText="1"/>
    </xf>
    <xf numFmtId="167" fontId="2" fillId="0" borderId="66" xfId="0" applyNumberFormat="1" applyFont="1" applyBorder="1" applyAlignment="1">
      <alignment vertical="center"/>
    </xf>
    <xf numFmtId="3" fontId="3" fillId="0" borderId="59" xfId="1" applyNumberFormat="1" applyFont="1" applyFill="1" applyBorder="1" applyAlignment="1">
      <alignment vertical="center"/>
    </xf>
    <xf numFmtId="3" fontId="3" fillId="0" borderId="10" xfId="1" applyNumberFormat="1" applyFont="1" applyFill="1" applyBorder="1" applyAlignment="1">
      <alignment vertical="center"/>
    </xf>
    <xf numFmtId="3" fontId="3" fillId="0" borderId="60" xfId="1" applyNumberFormat="1" applyFont="1" applyFill="1" applyBorder="1" applyAlignment="1">
      <alignment vertical="center"/>
    </xf>
    <xf numFmtId="3" fontId="3" fillId="0" borderId="11" xfId="1" applyNumberFormat="1" applyFont="1" applyFill="1" applyBorder="1" applyAlignment="1">
      <alignment vertical="center"/>
    </xf>
    <xf numFmtId="4" fontId="2" fillId="0" borderId="108" xfId="0" applyNumberFormat="1" applyFont="1" applyBorder="1" applyAlignment="1">
      <alignment horizontal="right" vertical="center"/>
    </xf>
    <xf numFmtId="3" fontId="2" fillId="0" borderId="10" xfId="1" applyNumberFormat="1" applyFont="1" applyFill="1" applyBorder="1" applyAlignment="1">
      <alignment horizontal="right" vertical="center"/>
    </xf>
    <xf numFmtId="3" fontId="2" fillId="0" borderId="60" xfId="1" applyNumberFormat="1" applyFont="1" applyFill="1" applyBorder="1" applyAlignment="1">
      <alignment horizontal="right" vertical="center"/>
    </xf>
    <xf numFmtId="3" fontId="2" fillId="0" borderId="59" xfId="1" applyNumberFormat="1" applyFont="1" applyFill="1" applyBorder="1" applyAlignment="1">
      <alignment horizontal="right" vertical="center"/>
    </xf>
    <xf numFmtId="3" fontId="2" fillId="0" borderId="11" xfId="1" applyNumberFormat="1" applyFont="1" applyFill="1" applyBorder="1" applyAlignment="1">
      <alignment horizontal="right" vertical="center"/>
    </xf>
    <xf numFmtId="164" fontId="3" fillId="0" borderId="66" xfId="1" applyNumberFormat="1" applyFont="1" applyFill="1" applyBorder="1" applyAlignment="1">
      <alignment vertical="center"/>
    </xf>
    <xf numFmtId="164" fontId="3" fillId="0" borderId="66" xfId="1" applyNumberFormat="1" applyFont="1" applyFill="1" applyBorder="1" applyAlignment="1">
      <alignment horizontal="right" vertical="center"/>
    </xf>
    <xf numFmtId="0" fontId="2" fillId="0" borderId="68" xfId="0" applyFont="1" applyBorder="1" applyAlignment="1">
      <alignment horizontal="right" vertical="center"/>
    </xf>
    <xf numFmtId="0" fontId="2" fillId="0" borderId="104" xfId="0" applyFont="1" applyBorder="1" applyAlignment="1">
      <alignment horizontal="right" vertical="center"/>
    </xf>
    <xf numFmtId="165" fontId="2" fillId="0" borderId="104" xfId="0" applyNumberFormat="1" applyFont="1" applyBorder="1" applyAlignment="1">
      <alignment horizontal="right" vertical="center"/>
    </xf>
    <xf numFmtId="165" fontId="2" fillId="0" borderId="110" xfId="0" applyNumberFormat="1" applyFont="1" applyBorder="1" applyAlignment="1">
      <alignment horizontal="right" vertical="center"/>
    </xf>
    <xf numFmtId="0" fontId="2" fillId="0" borderId="64" xfId="0" applyFont="1" applyBorder="1" applyAlignment="1">
      <alignment horizontal="right" vertical="center"/>
    </xf>
    <xf numFmtId="0" fontId="2" fillId="0" borderId="86" xfId="0" applyFont="1" applyBorder="1" applyAlignment="1">
      <alignment horizontal="right" vertical="center"/>
    </xf>
    <xf numFmtId="0" fontId="2" fillId="0" borderId="71" xfId="0" applyFont="1" applyBorder="1" applyAlignment="1">
      <alignment horizontal="right" vertical="center"/>
    </xf>
    <xf numFmtId="0" fontId="2" fillId="0" borderId="90" xfId="0" applyFont="1" applyBorder="1" applyAlignment="1">
      <alignment horizontal="right" vertical="center"/>
    </xf>
    <xf numFmtId="0" fontId="76" fillId="0" borderId="64" xfId="0" applyFont="1" applyBorder="1" applyAlignment="1">
      <alignment horizontal="right" vertical="center"/>
    </xf>
    <xf numFmtId="0" fontId="76" fillId="0" borderId="71" xfId="0" applyFont="1" applyBorder="1" applyAlignment="1">
      <alignment horizontal="right" vertical="center"/>
    </xf>
    <xf numFmtId="0" fontId="4" fillId="2" borderId="33" xfId="0" applyFont="1" applyFill="1" applyBorder="1" applyAlignment="1">
      <alignment horizontal="center" vertical="center" wrapText="1"/>
    </xf>
    <xf numFmtId="0" fontId="5" fillId="2" borderId="87" xfId="0" applyFont="1" applyFill="1" applyBorder="1" applyAlignment="1">
      <alignment horizontal="center" vertical="center" wrapText="1"/>
    </xf>
    <xf numFmtId="0" fontId="5" fillId="2" borderId="33" xfId="0" applyFont="1" applyFill="1" applyBorder="1" applyAlignment="1">
      <alignment horizontal="center" vertical="center" wrapText="1"/>
    </xf>
    <xf numFmtId="164" fontId="2" fillId="0" borderId="92" xfId="1" applyNumberFormat="1" applyFont="1" applyBorder="1" applyAlignment="1">
      <alignment horizontal="right" vertical="center"/>
    </xf>
    <xf numFmtId="164" fontId="2" fillId="0" borderId="15" xfId="1" applyNumberFormat="1" applyFont="1" applyBorder="1" applyAlignment="1">
      <alignment horizontal="right" vertical="center"/>
    </xf>
    <xf numFmtId="164" fontId="2" fillId="0" borderId="94" xfId="1" applyNumberFormat="1" applyFont="1" applyBorder="1" applyAlignment="1">
      <alignment horizontal="right" vertical="center"/>
    </xf>
    <xf numFmtId="0" fontId="36" fillId="2" borderId="88" xfId="0" applyFont="1" applyFill="1" applyBorder="1" applyAlignment="1">
      <alignment horizontal="center" vertical="center" wrapText="1"/>
    </xf>
    <xf numFmtId="0" fontId="36" fillId="2" borderId="87"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45" fillId="2" borderId="87" xfId="0" applyFont="1" applyFill="1" applyBorder="1" applyAlignment="1">
      <alignment horizontal="center" vertical="center" wrapText="1"/>
    </xf>
    <xf numFmtId="0" fontId="45" fillId="2" borderId="33" xfId="0" applyFont="1" applyFill="1" applyBorder="1" applyAlignment="1">
      <alignment horizontal="center" vertical="center" wrapText="1"/>
    </xf>
    <xf numFmtId="0" fontId="52" fillId="2" borderId="87" xfId="0" applyFont="1" applyFill="1" applyBorder="1" applyAlignment="1">
      <alignment horizontal="center" vertical="center" wrapText="1"/>
    </xf>
    <xf numFmtId="0" fontId="52" fillId="2" borderId="33" xfId="0" applyFont="1" applyFill="1" applyBorder="1" applyAlignment="1">
      <alignment horizontal="center" vertical="center" wrapText="1"/>
    </xf>
    <xf numFmtId="3" fontId="2" fillId="0" borderId="14" xfId="0" applyNumberFormat="1" applyFont="1" applyBorder="1" applyAlignment="1">
      <alignment horizontal="right" vertical="center"/>
    </xf>
    <xf numFmtId="164" fontId="2" fillId="0" borderId="14" xfId="0" applyNumberFormat="1" applyFont="1" applyBorder="1" applyAlignment="1">
      <alignment vertical="center"/>
    </xf>
    <xf numFmtId="164" fontId="2" fillId="0" borderId="14" xfId="0" applyNumberFormat="1" applyFont="1" applyBorder="1" applyAlignment="1">
      <alignment horizontal="right" vertical="center"/>
    </xf>
    <xf numFmtId="3" fontId="2" fillId="0" borderId="56" xfId="0" applyNumberFormat="1" applyFont="1" applyBorder="1" applyAlignment="1">
      <alignment horizontal="right" vertical="center"/>
    </xf>
    <xf numFmtId="164" fontId="2" fillId="0" borderId="92" xfId="1" applyNumberFormat="1" applyFont="1" applyFill="1" applyBorder="1" applyAlignment="1">
      <alignment horizontal="right" vertical="center"/>
    </xf>
    <xf numFmtId="164" fontId="2" fillId="0" borderId="94" xfId="1" applyNumberFormat="1" applyFont="1" applyFill="1" applyBorder="1" applyAlignment="1">
      <alignment horizontal="right" vertical="center"/>
    </xf>
    <xf numFmtId="3" fontId="3" fillId="0" borderId="34" xfId="0" applyNumberFormat="1" applyFont="1" applyBorder="1" applyAlignment="1">
      <alignment vertical="center"/>
    </xf>
    <xf numFmtId="164" fontId="2" fillId="0" borderId="72" xfId="0" applyNumberFormat="1" applyFont="1" applyBorder="1" applyAlignment="1">
      <alignment vertical="center"/>
    </xf>
    <xf numFmtId="164" fontId="2" fillId="0" borderId="75" xfId="0" applyNumberFormat="1" applyFont="1" applyBorder="1" applyAlignment="1">
      <alignment vertical="center"/>
    </xf>
    <xf numFmtId="164" fontId="2" fillId="0" borderId="23" xfId="0" applyNumberFormat="1" applyFont="1" applyBorder="1" applyAlignment="1">
      <alignment vertical="center"/>
    </xf>
    <xf numFmtId="164" fontId="2" fillId="0" borderId="21" xfId="0" applyNumberFormat="1" applyFont="1" applyBorder="1" applyAlignment="1">
      <alignment vertical="center"/>
    </xf>
    <xf numFmtId="164" fontId="2" fillId="0" borderId="72" xfId="0" applyNumberFormat="1" applyFont="1" applyBorder="1" applyAlignment="1">
      <alignment horizontal="right" vertical="center"/>
    </xf>
    <xf numFmtId="164" fontId="2" fillId="0" borderId="75" xfId="0" applyNumberFormat="1" applyFont="1" applyBorder="1" applyAlignment="1">
      <alignment horizontal="right" vertical="center"/>
    </xf>
    <xf numFmtId="164" fontId="2" fillId="0" borderId="92" xfId="1" applyNumberFormat="1" applyFont="1" applyFill="1" applyBorder="1" applyAlignment="1">
      <alignment vertical="center"/>
    </xf>
    <xf numFmtId="164" fontId="2" fillId="0" borderId="16" xfId="1" applyNumberFormat="1" applyFont="1" applyFill="1" applyBorder="1" applyAlignment="1">
      <alignment vertical="center"/>
    </xf>
    <xf numFmtId="164" fontId="3" fillId="0" borderId="101" xfId="1" applyNumberFormat="1" applyFont="1" applyFill="1" applyBorder="1" applyAlignment="1">
      <alignment vertical="center"/>
    </xf>
    <xf numFmtId="164" fontId="3" fillId="0" borderId="102" xfId="1" applyNumberFormat="1" applyFont="1" applyFill="1" applyBorder="1" applyAlignment="1">
      <alignment vertical="center"/>
    </xf>
    <xf numFmtId="164" fontId="3" fillId="0" borderId="19" xfId="1" applyNumberFormat="1" applyFont="1" applyFill="1" applyBorder="1" applyAlignment="1">
      <alignment vertical="center"/>
    </xf>
    <xf numFmtId="3" fontId="2" fillId="0" borderId="72" xfId="0" applyNumberFormat="1" applyFont="1" applyBorder="1" applyAlignment="1">
      <alignment vertical="center"/>
    </xf>
    <xf numFmtId="3" fontId="2" fillId="0" borderId="75" xfId="0" applyNumberFormat="1" applyFont="1" applyBorder="1" applyAlignment="1">
      <alignment vertical="center"/>
    </xf>
    <xf numFmtId="3" fontId="2" fillId="0" borderId="23" xfId="0" applyNumberFormat="1" applyFont="1" applyBorder="1" applyAlignment="1">
      <alignment vertical="center"/>
    </xf>
    <xf numFmtId="3" fontId="2" fillId="0" borderId="21" xfId="0" applyNumberFormat="1" applyFont="1" applyBorder="1" applyAlignment="1">
      <alignment vertical="center"/>
    </xf>
    <xf numFmtId="3" fontId="3" fillId="0" borderId="101" xfId="0" applyNumberFormat="1" applyFont="1" applyBorder="1" applyAlignment="1">
      <alignment vertical="center"/>
    </xf>
    <xf numFmtId="3" fontId="3" fillId="0" borderId="102" xfId="0" applyNumberFormat="1" applyFont="1" applyBorder="1" applyAlignment="1">
      <alignment vertical="center"/>
    </xf>
    <xf numFmtId="3" fontId="3" fillId="0" borderId="20" xfId="0" applyNumberFormat="1" applyFont="1" applyBorder="1" applyAlignment="1">
      <alignment vertical="center"/>
    </xf>
    <xf numFmtId="3" fontId="3" fillId="0" borderId="19" xfId="0" applyNumberFormat="1" applyFont="1" applyBorder="1" applyAlignment="1">
      <alignment vertical="center"/>
    </xf>
    <xf numFmtId="164" fontId="2" fillId="0" borderId="94" xfId="1" applyNumberFormat="1" applyFont="1" applyFill="1" applyBorder="1" applyAlignment="1">
      <alignment vertical="center"/>
    </xf>
    <xf numFmtId="164" fontId="2" fillId="0" borderId="4" xfId="1" applyNumberFormat="1" applyFont="1" applyFill="1" applyBorder="1" applyAlignment="1">
      <alignment vertical="center"/>
    </xf>
    <xf numFmtId="164" fontId="2" fillId="0" borderId="5" xfId="1" applyNumberFormat="1" applyFont="1" applyFill="1" applyBorder="1" applyAlignment="1">
      <alignment vertical="center"/>
    </xf>
    <xf numFmtId="164" fontId="3" fillId="0" borderId="10" xfId="1" applyNumberFormat="1" applyFont="1" applyFill="1" applyBorder="1" applyAlignment="1">
      <alignment vertical="center"/>
    </xf>
    <xf numFmtId="164" fontId="3" fillId="0" borderId="11" xfId="1" applyNumberFormat="1" applyFont="1" applyFill="1" applyBorder="1" applyAlignment="1">
      <alignment vertical="center"/>
    </xf>
    <xf numFmtId="165" fontId="2" fillId="0" borderId="110" xfId="1" applyNumberFormat="1" applyFont="1" applyFill="1" applyBorder="1" applyAlignment="1">
      <alignment vertical="center"/>
    </xf>
    <xf numFmtId="165" fontId="2" fillId="0" borderId="104" xfId="1" applyNumberFormat="1" applyFont="1" applyFill="1" applyBorder="1" applyAlignment="1">
      <alignment vertical="center"/>
    </xf>
    <xf numFmtId="0" fontId="5" fillId="2" borderId="88" xfId="0" applyFont="1" applyFill="1" applyBorder="1" applyAlignment="1">
      <alignment horizontal="center" vertical="center" wrapText="1"/>
    </xf>
    <xf numFmtId="3" fontId="2" fillId="0" borderId="64" xfId="0" applyNumberFormat="1" applyFont="1" applyBorder="1" applyAlignment="1">
      <alignment horizontal="right" vertical="center"/>
    </xf>
    <xf numFmtId="0" fontId="45" fillId="2" borderId="88" xfId="0" applyFont="1" applyFill="1" applyBorder="1" applyAlignment="1">
      <alignment horizontal="center" vertical="center" wrapText="1"/>
    </xf>
    <xf numFmtId="164" fontId="2" fillId="0" borderId="16" xfId="1" applyNumberFormat="1" applyFont="1" applyBorder="1" applyAlignment="1">
      <alignment horizontal="right" vertical="center"/>
    </xf>
    <xf numFmtId="0" fontId="52" fillId="2" borderId="88" xfId="0" applyFont="1" applyFill="1" applyBorder="1" applyAlignment="1">
      <alignment horizontal="center" vertical="center" wrapText="1"/>
    </xf>
    <xf numFmtId="0" fontId="58" fillId="2" borderId="87" xfId="0" applyFont="1" applyFill="1" applyBorder="1" applyAlignment="1">
      <alignment horizontal="center" vertical="center"/>
    </xf>
    <xf numFmtId="0" fontId="58" fillId="2" borderId="33" xfId="0" applyFont="1" applyFill="1" applyBorder="1" applyAlignment="1">
      <alignment horizontal="center" vertical="center"/>
    </xf>
    <xf numFmtId="0" fontId="58" fillId="2" borderId="87" xfId="0" applyFont="1" applyFill="1" applyBorder="1" applyAlignment="1">
      <alignment horizontal="center" vertical="center" wrapText="1"/>
    </xf>
    <xf numFmtId="0" fontId="58" fillId="2" borderId="89" xfId="0" applyFont="1" applyFill="1" applyBorder="1" applyAlignment="1">
      <alignment horizontal="center" vertical="center" wrapText="1"/>
    </xf>
    <xf numFmtId="0" fontId="58" fillId="2" borderId="33" xfId="0" applyFont="1" applyFill="1" applyBorder="1" applyAlignment="1">
      <alignment horizontal="center" vertical="center" wrapText="1"/>
    </xf>
    <xf numFmtId="3" fontId="2" fillId="0" borderId="10" xfId="0" quotePrefix="1" applyNumberFormat="1" applyFont="1" applyBorder="1" applyAlignment="1">
      <alignment horizontal="right" vertical="center"/>
    </xf>
    <xf numFmtId="0" fontId="10" fillId="2" borderId="0" xfId="2" applyFont="1" applyFill="1" applyBorder="1" applyAlignment="1">
      <alignment horizontal="center" vertical="center" wrapText="1"/>
    </xf>
    <xf numFmtId="0" fontId="4" fillId="2" borderId="0" xfId="0" applyFont="1" applyFill="1" applyAlignment="1">
      <alignment horizontal="center" vertical="center"/>
    </xf>
    <xf numFmtId="0" fontId="67" fillId="2" borderId="0" xfId="2" applyFont="1" applyFill="1" applyAlignment="1">
      <alignment horizontal="center" vertical="center"/>
    </xf>
    <xf numFmtId="0" fontId="67" fillId="2"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4" fillId="0" borderId="0" xfId="0" applyFont="1" applyAlignment="1">
      <alignment horizontal="center" vertical="center"/>
    </xf>
    <xf numFmtId="0" fontId="2" fillId="0" borderId="0" xfId="0" applyFont="1" applyAlignment="1">
      <alignment horizontal="left" vertical="center" wrapText="1"/>
    </xf>
    <xf numFmtId="0" fontId="48" fillId="0" borderId="0" xfId="2" applyFont="1" applyAlignment="1">
      <alignment horizontal="center" vertical="center"/>
    </xf>
    <xf numFmtId="0" fontId="2" fillId="0" borderId="0" xfId="0" applyFont="1" applyAlignment="1">
      <alignment horizontal="left" vertical="center"/>
    </xf>
    <xf numFmtId="0" fontId="4" fillId="2" borderId="0" xfId="0" applyFont="1" applyFill="1" applyAlignment="1">
      <alignment horizontal="center" vertical="center" wrapText="1"/>
    </xf>
    <xf numFmtId="0" fontId="4" fillId="2" borderId="8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2" fillId="0" borderId="12" xfId="0" applyFont="1" applyBorder="1" applyAlignment="1">
      <alignment horizontal="left" vertical="center"/>
    </xf>
    <xf numFmtId="0" fontId="2" fillId="0" borderId="67" xfId="0" applyFont="1" applyBorder="1" applyAlignment="1">
      <alignment horizontal="left" vertical="center"/>
    </xf>
    <xf numFmtId="165" fontId="2" fillId="5" borderId="69" xfId="0" applyNumberFormat="1" applyFont="1" applyFill="1" applyBorder="1" applyAlignment="1">
      <alignment horizontal="right" vertical="center"/>
    </xf>
    <xf numFmtId="165" fontId="2" fillId="5" borderId="4" xfId="0" applyNumberFormat="1" applyFont="1" applyFill="1" applyBorder="1" applyAlignment="1">
      <alignment horizontal="right" vertical="center"/>
    </xf>
    <xf numFmtId="165" fontId="2" fillId="0" borderId="35" xfId="0" applyNumberFormat="1" applyFont="1" applyBorder="1" applyAlignment="1">
      <alignment horizontal="center" vertical="center" wrapText="1"/>
    </xf>
    <xf numFmtId="165" fontId="2" fillId="0" borderId="116" xfId="0" applyNumberFormat="1" applyFont="1" applyBorder="1" applyAlignment="1">
      <alignment horizontal="center" vertical="center" wrapText="1"/>
    </xf>
    <xf numFmtId="165" fontId="2" fillId="0" borderId="36" xfId="0" applyNumberFormat="1" applyFont="1" applyBorder="1" applyAlignment="1">
      <alignment horizontal="center" vertical="center" wrapText="1"/>
    </xf>
    <xf numFmtId="165" fontId="2" fillId="0" borderId="19" xfId="0" applyNumberFormat="1" applyFont="1" applyBorder="1" applyAlignment="1">
      <alignment horizontal="center" vertical="center" wrapText="1"/>
    </xf>
    <xf numFmtId="165" fontId="2" fillId="0" borderId="39" xfId="0" applyNumberFormat="1" applyFont="1" applyBorder="1" applyAlignment="1">
      <alignment horizontal="center" vertical="center" wrapText="1"/>
    </xf>
    <xf numFmtId="165" fontId="2" fillId="0" borderId="38" xfId="0" applyNumberFormat="1" applyFont="1" applyBorder="1" applyAlignment="1">
      <alignment horizontal="center" vertical="center" wrapText="1"/>
    </xf>
    <xf numFmtId="165" fontId="2" fillId="0" borderId="69" xfId="0" applyNumberFormat="1" applyFont="1" applyBorder="1" applyAlignment="1">
      <alignment horizontal="right" vertical="center"/>
    </xf>
    <xf numFmtId="165" fontId="2" fillId="0" borderId="4" xfId="0" applyNumberFormat="1" applyFont="1" applyBorder="1" applyAlignment="1">
      <alignment horizontal="right" vertical="center"/>
    </xf>
    <xf numFmtId="0" fontId="2" fillId="0" borderId="13" xfId="0" applyFont="1" applyBorder="1" applyAlignment="1">
      <alignment horizontal="left" vertical="center"/>
    </xf>
    <xf numFmtId="0" fontId="2" fillId="0" borderId="63" xfId="0" applyFont="1" applyBorder="1" applyAlignment="1">
      <alignment horizontal="left" vertical="center"/>
    </xf>
    <xf numFmtId="165" fontId="2" fillId="5" borderId="57" xfId="0" applyNumberFormat="1" applyFont="1" applyFill="1" applyBorder="1" applyAlignment="1">
      <alignment horizontal="right" vertical="center"/>
    </xf>
    <xf numFmtId="165" fontId="2" fillId="5" borderId="7" xfId="0" applyNumberFormat="1" applyFont="1" applyFill="1" applyBorder="1" applyAlignment="1">
      <alignment horizontal="right" vertical="center"/>
    </xf>
    <xf numFmtId="165" fontId="2" fillId="0" borderId="57" xfId="0" applyNumberFormat="1" applyFont="1" applyBorder="1" applyAlignment="1">
      <alignment horizontal="right" vertical="center"/>
    </xf>
    <xf numFmtId="165" fontId="2" fillId="0" borderId="7" xfId="0" applyNumberFormat="1" applyFont="1" applyBorder="1" applyAlignment="1">
      <alignment horizontal="right" vertical="center"/>
    </xf>
    <xf numFmtId="0" fontId="3" fillId="0" borderId="24" xfId="0" applyFont="1" applyBorder="1" applyAlignment="1">
      <alignment horizontal="left" vertical="center"/>
    </xf>
    <xf numFmtId="0" fontId="3" fillId="0" borderId="65" xfId="0" applyFont="1" applyBorder="1" applyAlignment="1">
      <alignment horizontal="left" vertical="center"/>
    </xf>
    <xf numFmtId="165" fontId="3" fillId="0" borderId="59" xfId="0" applyNumberFormat="1" applyFont="1" applyBorder="1" applyAlignment="1">
      <alignment horizontal="right" vertical="center"/>
    </xf>
    <xf numFmtId="165" fontId="3" fillId="0" borderId="10" xfId="0" applyNumberFormat="1" applyFont="1" applyBorder="1" applyAlignment="1">
      <alignment horizontal="right" vertical="center"/>
    </xf>
    <xf numFmtId="0" fontId="23" fillId="0" borderId="25" xfId="0" applyFont="1" applyBorder="1" applyAlignment="1">
      <alignment horizontal="left" vertical="center" wrapText="1"/>
    </xf>
    <xf numFmtId="0" fontId="23" fillId="0" borderId="0" xfId="0" applyFont="1" applyAlignment="1">
      <alignment horizontal="left" vertical="center" wrapText="1"/>
    </xf>
    <xf numFmtId="0" fontId="23" fillId="0" borderId="32" xfId="0" applyFont="1" applyBorder="1" applyAlignment="1">
      <alignment horizontal="left" vertical="center" wrapText="1"/>
    </xf>
    <xf numFmtId="0" fontId="2" fillId="0" borderId="13" xfId="0" applyFont="1" applyBorder="1" applyAlignment="1">
      <alignment horizontal="left" vertical="center" wrapText="1"/>
    </xf>
    <xf numFmtId="0" fontId="2" fillId="0" borderId="63" xfId="0" applyFont="1" applyBorder="1" applyAlignment="1">
      <alignment horizontal="left" vertical="center" wrapText="1"/>
    </xf>
    <xf numFmtId="3" fontId="2" fillId="0" borderId="57" xfId="0" applyNumberFormat="1" applyFont="1" applyBorder="1" applyAlignment="1">
      <alignment horizontal="right" vertical="center"/>
    </xf>
    <xf numFmtId="3" fontId="2" fillId="0" borderId="7" xfId="0" applyNumberFormat="1" applyFont="1" applyBorder="1" applyAlignment="1">
      <alignment horizontal="right" vertical="center"/>
    </xf>
    <xf numFmtId="3" fontId="3" fillId="0" borderId="58" xfId="0" applyNumberFormat="1" applyFont="1" applyBorder="1" applyAlignment="1">
      <alignment horizontal="right" vertical="center"/>
    </xf>
    <xf numFmtId="3" fontId="3" fillId="0" borderId="21"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75" xfId="0" applyNumberFormat="1" applyFont="1" applyBorder="1" applyAlignment="1">
      <alignment horizontal="right" vertical="center"/>
    </xf>
    <xf numFmtId="3" fontId="3" fillId="0" borderId="94" xfId="0" applyNumberFormat="1" applyFont="1" applyBorder="1" applyAlignment="1">
      <alignment horizontal="right" vertical="center"/>
    </xf>
    <xf numFmtId="0" fontId="43" fillId="0" borderId="26" xfId="0" applyFont="1" applyBorder="1" applyAlignment="1">
      <alignment horizontal="left"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0" fontId="2" fillId="0" borderId="41" xfId="0" applyFont="1" applyBorder="1" applyAlignment="1">
      <alignment horizontal="left" vertical="center" wrapText="1"/>
    </xf>
    <xf numFmtId="0" fontId="2" fillId="0" borderId="41" xfId="0" applyFont="1" applyBorder="1" applyAlignment="1">
      <alignment horizontal="left" vertical="center"/>
    </xf>
    <xf numFmtId="0" fontId="2" fillId="0" borderId="61" xfId="0" applyFont="1" applyBorder="1" applyAlignment="1">
      <alignment horizontal="left" vertical="center"/>
    </xf>
    <xf numFmtId="164" fontId="2" fillId="0" borderId="58" xfId="1" applyNumberFormat="1" applyFont="1" applyBorder="1" applyAlignment="1">
      <alignment horizontal="right" vertical="center" wrapText="1"/>
    </xf>
    <xf numFmtId="3" fontId="2" fillId="0" borderId="57" xfId="0" applyNumberFormat="1" applyFont="1" applyBorder="1" applyAlignment="1">
      <alignment horizontal="right" vertical="center" wrapText="1"/>
    </xf>
    <xf numFmtId="0" fontId="4" fillId="2" borderId="78" xfId="0" applyFont="1" applyFill="1" applyBorder="1" applyAlignment="1">
      <alignment horizontal="center" vertical="center"/>
    </xf>
    <xf numFmtId="0" fontId="2" fillId="0" borderId="24" xfId="0" applyFont="1" applyBorder="1" applyAlignment="1">
      <alignment horizontal="left" vertical="center"/>
    </xf>
    <xf numFmtId="0" fontId="2" fillId="0" borderId="65" xfId="0" applyFont="1" applyBorder="1" applyAlignment="1">
      <alignment horizontal="left" vertical="center"/>
    </xf>
    <xf numFmtId="0" fontId="43" fillId="0" borderId="2" xfId="0" applyFont="1" applyBorder="1" applyAlignment="1">
      <alignment horizontal="left" vertical="center"/>
    </xf>
    <xf numFmtId="0" fontId="4" fillId="2" borderId="79" xfId="0" applyFont="1" applyFill="1" applyBorder="1" applyAlignment="1">
      <alignment horizontal="center" vertical="center"/>
    </xf>
    <xf numFmtId="0" fontId="3" fillId="0" borderId="13" xfId="0" applyFont="1" applyBorder="1" applyAlignment="1">
      <alignment horizontal="left" vertical="center"/>
    </xf>
    <xf numFmtId="0" fontId="3" fillId="0" borderId="63" xfId="0" applyFont="1" applyBorder="1" applyAlignment="1">
      <alignment horizontal="left" vertical="center"/>
    </xf>
    <xf numFmtId="0" fontId="7" fillId="2" borderId="8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8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7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105" xfId="0" applyFont="1" applyFill="1" applyBorder="1" applyAlignment="1">
      <alignment horizontal="center" vertical="center" wrapText="1"/>
    </xf>
    <xf numFmtId="0" fontId="3" fillId="0" borderId="22" xfId="0" applyFont="1" applyBorder="1" applyAlignment="1">
      <alignment horizontal="left" vertical="center"/>
    </xf>
    <xf numFmtId="0" fontId="3" fillId="0" borderId="70" xfId="0" applyFont="1" applyBorder="1" applyAlignment="1">
      <alignment horizontal="left" vertical="center"/>
    </xf>
    <xf numFmtId="0" fontId="4" fillId="2" borderId="7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05" xfId="0" applyFont="1" applyFill="1" applyBorder="1" applyAlignment="1">
      <alignment horizontal="center" vertical="center"/>
    </xf>
    <xf numFmtId="0" fontId="23" fillId="5" borderId="25"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32" xfId="0" applyFont="1" applyFill="1" applyBorder="1" applyAlignment="1">
      <alignment horizontal="left" vertical="center" wrapText="1"/>
    </xf>
    <xf numFmtId="0" fontId="4" fillId="2" borderId="43"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114" xfId="0" applyFont="1" applyFill="1" applyBorder="1" applyAlignment="1">
      <alignment horizontal="center" vertical="center" wrapText="1"/>
    </xf>
    <xf numFmtId="3" fontId="3" fillId="0" borderId="8" xfId="0" applyNumberFormat="1" applyFont="1" applyBorder="1" applyAlignment="1">
      <alignment horizontal="right" vertical="center"/>
    </xf>
    <xf numFmtId="4" fontId="2" fillId="0" borderId="57" xfId="0" applyNumberFormat="1" applyFont="1" applyBorder="1" applyAlignment="1">
      <alignment horizontal="right" vertical="center"/>
    </xf>
    <xf numFmtId="4" fontId="2" fillId="0" borderId="7" xfId="0" applyNumberFormat="1" applyFont="1" applyBorder="1" applyAlignment="1">
      <alignment horizontal="right" vertical="center"/>
    </xf>
    <xf numFmtId="0" fontId="4" fillId="2" borderId="78" xfId="0" applyFont="1" applyFill="1" applyBorder="1" applyAlignment="1">
      <alignment horizontal="center" vertical="center" wrapText="1"/>
    </xf>
    <xf numFmtId="0" fontId="20" fillId="3" borderId="0" xfId="0" applyFont="1" applyFill="1" applyAlignment="1">
      <alignment horizontal="left" vertical="center" wrapText="1"/>
    </xf>
    <xf numFmtId="0" fontId="23" fillId="0" borderId="26" xfId="0" applyFont="1" applyBorder="1" applyAlignment="1">
      <alignment horizontal="left" vertical="center" wrapText="1"/>
    </xf>
    <xf numFmtId="0" fontId="29" fillId="0" borderId="24" xfId="0" applyFont="1" applyBorder="1" applyAlignment="1">
      <alignment horizontal="left" vertical="center"/>
    </xf>
    <xf numFmtId="0" fontId="29" fillId="0" borderId="65" xfId="0" applyFont="1" applyBorder="1" applyAlignment="1">
      <alignment horizontal="left" vertical="center"/>
    </xf>
    <xf numFmtId="0" fontId="4" fillId="2" borderId="83" xfId="0" applyFont="1" applyFill="1" applyBorder="1" applyAlignment="1">
      <alignment horizontal="center" vertical="center" wrapText="1"/>
    </xf>
    <xf numFmtId="0" fontId="43" fillId="0" borderId="2" xfId="0" applyFont="1" applyBorder="1" applyAlignment="1">
      <alignment horizontal="left" vertical="center" wrapText="1"/>
    </xf>
    <xf numFmtId="0" fontId="4" fillId="2" borderId="43" xfId="0" applyFont="1" applyFill="1" applyBorder="1" applyAlignment="1">
      <alignment horizontal="center" vertical="center"/>
    </xf>
    <xf numFmtId="0" fontId="4" fillId="2" borderId="11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117" xfId="0" applyFont="1" applyFill="1" applyBorder="1" applyAlignment="1">
      <alignment horizontal="center" vertical="center"/>
    </xf>
    <xf numFmtId="0" fontId="2" fillId="0" borderId="2" xfId="0" applyFont="1" applyBorder="1" applyAlignment="1">
      <alignment horizontal="left" vertical="center"/>
    </xf>
    <xf numFmtId="0" fontId="2" fillId="0" borderId="109" xfId="0" applyFont="1" applyBorder="1" applyAlignment="1">
      <alignment horizontal="left" vertical="center"/>
    </xf>
    <xf numFmtId="0" fontId="43" fillId="0" borderId="32" xfId="0" applyFont="1" applyBorder="1" applyAlignment="1">
      <alignment horizontal="left" vertical="center"/>
    </xf>
    <xf numFmtId="0" fontId="68" fillId="0" borderId="2" xfId="0" applyFont="1" applyBorder="1" applyAlignment="1">
      <alignment horizontal="left" vertical="center" wrapText="1"/>
    </xf>
    <xf numFmtId="0" fontId="4" fillId="2" borderId="1" xfId="0" applyFont="1" applyFill="1" applyBorder="1" applyAlignment="1">
      <alignment horizontal="center" vertical="center"/>
    </xf>
    <xf numFmtId="0" fontId="2" fillId="0" borderId="98" xfId="0" applyFont="1" applyBorder="1" applyAlignment="1">
      <alignment horizontal="left" vertical="center" wrapText="1"/>
    </xf>
    <xf numFmtId="0" fontId="2" fillId="0" borderId="99" xfId="0" applyFont="1" applyBorder="1" applyAlignment="1">
      <alignment horizontal="left" vertical="center" wrapText="1"/>
    </xf>
    <xf numFmtId="0" fontId="2" fillId="0" borderId="82" xfId="0" applyFont="1" applyBorder="1" applyAlignment="1">
      <alignment horizontal="left" vertical="center" wrapText="1"/>
    </xf>
    <xf numFmtId="0" fontId="2" fillId="0" borderId="83"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4" fontId="2" fillId="0" borderId="99" xfId="0" applyNumberFormat="1" applyFont="1" applyBorder="1" applyAlignment="1">
      <alignment horizontal="right" vertical="center"/>
    </xf>
    <xf numFmtId="4" fontId="2" fillId="0" borderId="83" xfId="0" applyNumberFormat="1" applyFont="1" applyBorder="1" applyAlignment="1">
      <alignment horizontal="right" vertical="center"/>
    </xf>
    <xf numFmtId="4" fontId="2" fillId="0" borderId="43" xfId="0" applyNumberFormat="1" applyFont="1" applyBorder="1" applyAlignment="1">
      <alignment horizontal="right" vertical="center"/>
    </xf>
    <xf numFmtId="0" fontId="2" fillId="0" borderId="61" xfId="0" applyFont="1" applyBorder="1" applyAlignment="1">
      <alignment horizontal="left" vertical="center" wrapText="1"/>
    </xf>
    <xf numFmtId="0" fontId="2" fillId="0" borderId="24" xfId="0" applyFont="1" applyBorder="1" applyAlignment="1">
      <alignment horizontal="left" vertical="center" wrapText="1"/>
    </xf>
    <xf numFmtId="0" fontId="2" fillId="0" borderId="65" xfId="0" applyFont="1" applyBorder="1" applyAlignment="1">
      <alignment horizontal="left" vertical="center" wrapText="1"/>
    </xf>
    <xf numFmtId="0" fontId="3" fillId="0" borderId="24" xfId="0" applyFont="1" applyBorder="1" applyAlignment="1">
      <alignment horizontal="left" vertical="center" wrapText="1"/>
    </xf>
    <xf numFmtId="0" fontId="3" fillId="0" borderId="65" xfId="0" applyFont="1" applyBorder="1" applyAlignment="1">
      <alignment horizontal="left" vertical="center" wrapText="1"/>
    </xf>
    <xf numFmtId="0" fontId="43" fillId="0" borderId="26" xfId="0" applyFont="1" applyBorder="1" applyAlignment="1">
      <alignment horizontal="left" vertical="center" wrapText="1"/>
    </xf>
    <xf numFmtId="0" fontId="17" fillId="0" borderId="0" xfId="2" applyFont="1" applyAlignment="1">
      <alignment horizontal="left" vertical="center" wrapText="1"/>
    </xf>
    <xf numFmtId="0" fontId="4" fillId="2" borderId="77" xfId="0" applyFont="1" applyFill="1" applyBorder="1" applyAlignment="1">
      <alignment horizontal="center" vertical="center"/>
    </xf>
    <xf numFmtId="0" fontId="2" fillId="0" borderId="107" xfId="0" applyFont="1" applyBorder="1" applyAlignment="1">
      <alignment horizontal="left" vertical="center"/>
    </xf>
    <xf numFmtId="0" fontId="2" fillId="0" borderId="12" xfId="0" applyFont="1" applyBorder="1" applyAlignment="1">
      <alignment horizontal="left" vertical="center" wrapText="1"/>
    </xf>
    <xf numFmtId="0" fontId="2" fillId="0" borderId="67" xfId="0" applyFont="1" applyBorder="1" applyAlignment="1">
      <alignment horizontal="left" vertical="center" wrapText="1"/>
    </xf>
    <xf numFmtId="4" fontId="3" fillId="0" borderId="8" xfId="0" applyNumberFormat="1" applyFont="1" applyBorder="1" applyAlignment="1">
      <alignment horizontal="right" vertical="center"/>
    </xf>
    <xf numFmtId="4" fontId="3" fillId="0" borderId="58" xfId="0" applyNumberFormat="1" applyFont="1" applyBorder="1" applyAlignment="1">
      <alignment horizontal="right" vertical="center"/>
    </xf>
    <xf numFmtId="166" fontId="2" fillId="0" borderId="99" xfId="0" applyNumberFormat="1" applyFont="1" applyBorder="1" applyAlignment="1">
      <alignment horizontal="right" vertical="center"/>
    </xf>
    <xf numFmtId="166" fontId="2" fillId="0" borderId="43" xfId="0" applyNumberFormat="1" applyFont="1" applyBorder="1" applyAlignment="1">
      <alignment horizontal="right" vertical="center"/>
    </xf>
    <xf numFmtId="166" fontId="2" fillId="0" borderId="100" xfId="0" applyNumberFormat="1" applyFont="1" applyBorder="1" applyAlignment="1">
      <alignment horizontal="right" vertical="center"/>
    </xf>
    <xf numFmtId="166" fontId="2" fillId="0" borderId="44" xfId="0" applyNumberFormat="1" applyFont="1" applyBorder="1" applyAlignment="1">
      <alignment horizontal="right" vertical="center"/>
    </xf>
    <xf numFmtId="4" fontId="2" fillId="0" borderId="100" xfId="0" applyNumberFormat="1" applyFont="1" applyBorder="1" applyAlignment="1">
      <alignment horizontal="right" vertical="center"/>
    </xf>
    <xf numFmtId="4" fontId="2" fillId="0" borderId="84" xfId="0" applyNumberFormat="1" applyFont="1" applyBorder="1" applyAlignment="1">
      <alignment horizontal="right" vertical="center"/>
    </xf>
    <xf numFmtId="4" fontId="2" fillId="0" borderId="44" xfId="0" applyNumberFormat="1" applyFont="1" applyBorder="1" applyAlignment="1">
      <alignment horizontal="right" vertical="center"/>
    </xf>
    <xf numFmtId="0" fontId="5" fillId="2" borderId="84" xfId="0" applyFont="1" applyFill="1" applyBorder="1" applyAlignment="1">
      <alignment horizontal="center" vertical="center"/>
    </xf>
    <xf numFmtId="0" fontId="5" fillId="2" borderId="0" xfId="0" applyFont="1" applyFill="1" applyAlignment="1">
      <alignment horizontal="center" vertical="center"/>
    </xf>
    <xf numFmtId="0" fontId="5" fillId="2" borderId="82" xfId="0" applyFont="1" applyFill="1" applyBorder="1" applyAlignment="1">
      <alignment horizontal="center" vertical="center"/>
    </xf>
    <xf numFmtId="165" fontId="2" fillId="0" borderId="86" xfId="0" applyNumberFormat="1" applyFont="1" applyBorder="1" applyAlignment="1">
      <alignment horizontal="right" vertical="center"/>
    </xf>
    <xf numFmtId="165" fontId="2" fillId="0" borderId="6" xfId="0" applyNumberFormat="1" applyFont="1" applyBorder="1" applyAlignment="1">
      <alignment horizontal="right" vertical="center"/>
    </xf>
    <xf numFmtId="0" fontId="5" fillId="2" borderId="83"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0" xfId="0" applyFont="1" applyFill="1" applyAlignment="1">
      <alignment horizontal="center" vertical="center" wrapText="1"/>
    </xf>
    <xf numFmtId="0" fontId="5" fillId="2" borderId="82" xfId="0" applyFont="1" applyFill="1" applyBorder="1" applyAlignment="1">
      <alignment horizontal="center" vertical="center" wrapText="1"/>
    </xf>
    <xf numFmtId="165" fontId="3" fillId="0" borderId="81" xfId="0" applyNumberFormat="1" applyFont="1" applyBorder="1" applyAlignment="1">
      <alignment horizontal="right" vertical="center"/>
    </xf>
    <xf numFmtId="165" fontId="3" fillId="0" borderId="9" xfId="0" applyNumberFormat="1" applyFont="1" applyBorder="1" applyAlignment="1">
      <alignment horizontal="right" vertical="center"/>
    </xf>
    <xf numFmtId="165" fontId="2" fillId="0" borderId="80" xfId="0" applyNumberFormat="1" applyFont="1" applyBorder="1" applyAlignment="1">
      <alignment horizontal="right" vertical="center"/>
    </xf>
    <xf numFmtId="165" fontId="2" fillId="0" borderId="3" xfId="0" applyNumberFormat="1" applyFont="1" applyBorder="1" applyAlignment="1">
      <alignment horizontal="right" vertical="center"/>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wrapText="1"/>
    </xf>
    <xf numFmtId="0" fontId="5" fillId="2" borderId="84" xfId="0" applyFont="1" applyFill="1" applyBorder="1" applyAlignment="1">
      <alignment horizontal="center" vertical="center" wrapText="1"/>
    </xf>
    <xf numFmtId="0" fontId="5" fillId="2" borderId="87" xfId="0" applyFont="1" applyFill="1" applyBorder="1" applyAlignment="1">
      <alignment horizontal="center" vertical="center" wrapText="1"/>
    </xf>
    <xf numFmtId="0" fontId="5" fillId="2" borderId="8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6" xfId="0" applyFont="1" applyBorder="1" applyAlignment="1">
      <alignment horizontal="left" vertical="center" wrapText="1"/>
    </xf>
    <xf numFmtId="0" fontId="6" fillId="0" borderId="32" xfId="0" applyFont="1" applyBorder="1" applyAlignment="1">
      <alignment horizontal="left" vertical="center" wrapText="1"/>
    </xf>
    <xf numFmtId="0" fontId="23" fillId="0" borderId="26" xfId="0" applyFont="1" applyBorder="1" applyAlignment="1">
      <alignment horizontal="left" vertical="center"/>
    </xf>
    <xf numFmtId="0" fontId="6" fillId="0" borderId="26" xfId="0" applyFont="1" applyBorder="1" applyAlignment="1">
      <alignment horizontal="left" vertical="center"/>
    </xf>
    <xf numFmtId="0" fontId="6" fillId="0" borderId="2" xfId="0" applyFont="1" applyBorder="1" applyAlignment="1">
      <alignment horizontal="left" vertical="center"/>
    </xf>
    <xf numFmtId="0" fontId="5" fillId="2" borderId="78" xfId="0" applyFont="1" applyFill="1" applyBorder="1" applyAlignment="1">
      <alignment horizontal="center" vertical="center" wrapText="1"/>
    </xf>
    <xf numFmtId="0" fontId="2" fillId="0" borderId="22" xfId="0" applyFont="1" applyBorder="1" applyAlignment="1">
      <alignment horizontal="left" vertical="center"/>
    </xf>
    <xf numFmtId="0" fontId="2" fillId="0" borderId="70" xfId="0" applyFont="1" applyBorder="1" applyAlignment="1">
      <alignment horizontal="left" vertical="center"/>
    </xf>
    <xf numFmtId="0" fontId="6" fillId="0" borderId="32" xfId="0" applyFont="1" applyBorder="1" applyAlignment="1">
      <alignment horizontal="left" vertical="center"/>
    </xf>
    <xf numFmtId="0" fontId="5" fillId="2" borderId="77" xfId="0" applyFont="1" applyFill="1" applyBorder="1" applyAlignment="1">
      <alignment horizontal="center" vertical="center"/>
    </xf>
    <xf numFmtId="0" fontId="2" fillId="0" borderId="68" xfId="0" applyFont="1" applyBorder="1" applyAlignment="1">
      <alignment horizontal="left" vertical="center"/>
    </xf>
    <xf numFmtId="0" fontId="2" fillId="0" borderId="66" xfId="0" applyFont="1" applyBorder="1" applyAlignment="1">
      <alignment horizontal="left" vertical="center"/>
    </xf>
    <xf numFmtId="0" fontId="17" fillId="0" borderId="0" xfId="0" applyFont="1" applyAlignment="1">
      <alignment horizontal="left" vertical="center" wrapText="1"/>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117"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96"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3" fillId="0" borderId="12" xfId="0" applyFont="1" applyBorder="1" applyAlignment="1">
      <alignment horizontal="left" vertical="center"/>
    </xf>
    <xf numFmtId="0" fontId="3" fillId="0" borderId="67" xfId="0" applyFont="1" applyBorder="1" applyAlignment="1">
      <alignment horizontal="left" vertical="center"/>
    </xf>
    <xf numFmtId="164" fontId="2" fillId="0" borderId="91" xfId="1" applyNumberFormat="1" applyFont="1" applyBorder="1" applyAlignment="1">
      <alignment horizontal="right" vertical="center"/>
    </xf>
    <xf numFmtId="164" fontId="2" fillId="0" borderId="92" xfId="1" applyNumberFormat="1" applyFont="1" applyBorder="1" applyAlignment="1">
      <alignment horizontal="right" vertical="center"/>
    </xf>
    <xf numFmtId="164" fontId="2" fillId="0" borderId="35" xfId="1" applyNumberFormat="1" applyFont="1" applyBorder="1" applyAlignment="1">
      <alignment horizontal="right" vertical="center"/>
    </xf>
    <xf numFmtId="164" fontId="2" fillId="0" borderId="15" xfId="1" applyNumberFormat="1" applyFont="1" applyBorder="1" applyAlignment="1">
      <alignment horizontal="right" vertical="center"/>
    </xf>
    <xf numFmtId="164" fontId="2" fillId="0" borderId="93" xfId="1" applyNumberFormat="1" applyFont="1" applyBorder="1" applyAlignment="1">
      <alignment horizontal="right" vertical="center"/>
    </xf>
    <xf numFmtId="164" fontId="2" fillId="0" borderId="94" xfId="1" applyNumberFormat="1" applyFont="1" applyBorder="1" applyAlignment="1">
      <alignment horizontal="right" vertical="center"/>
    </xf>
    <xf numFmtId="0" fontId="5" fillId="2" borderId="76"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106" xfId="0" applyFont="1" applyFill="1" applyBorder="1" applyAlignment="1">
      <alignment horizontal="center" vertical="center" wrapText="1"/>
    </xf>
    <xf numFmtId="0" fontId="5" fillId="2" borderId="105" xfId="0" applyFont="1" applyFill="1" applyBorder="1" applyAlignment="1">
      <alignment horizontal="center" vertical="center" wrapText="1"/>
    </xf>
    <xf numFmtId="0" fontId="3" fillId="0" borderId="32" xfId="0" applyFont="1" applyBorder="1" applyAlignment="1">
      <alignment horizontal="left" vertical="center"/>
    </xf>
    <xf numFmtId="0" fontId="3" fillId="0" borderId="42" xfId="0" applyFont="1" applyBorder="1" applyAlignment="1">
      <alignment horizontal="left" vertical="center"/>
    </xf>
    <xf numFmtId="0" fontId="5" fillId="2" borderId="3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97"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105" xfId="0" applyFont="1" applyFill="1" applyBorder="1" applyAlignment="1">
      <alignment horizontal="center" vertical="center"/>
    </xf>
    <xf numFmtId="0" fontId="5" fillId="2" borderId="54" xfId="0" applyFont="1" applyFill="1" applyBorder="1" applyAlignment="1">
      <alignment horizontal="center" vertical="center"/>
    </xf>
    <xf numFmtId="0" fontId="2" fillId="0" borderId="22" xfId="0" applyFont="1" applyBorder="1" applyAlignment="1">
      <alignment horizontal="left" vertical="center" wrapText="1"/>
    </xf>
    <xf numFmtId="0" fontId="2" fillId="0" borderId="70" xfId="0" applyFont="1" applyBorder="1" applyAlignment="1">
      <alignment horizontal="left" vertical="center" wrapText="1"/>
    </xf>
    <xf numFmtId="0" fontId="2" fillId="0" borderId="17" xfId="0" applyFont="1" applyBorder="1" applyAlignment="1">
      <alignment horizontal="left" vertical="center" wrapText="1"/>
    </xf>
    <xf numFmtId="0" fontId="2" fillId="0" borderId="103" xfId="0" applyFont="1" applyBorder="1" applyAlignment="1">
      <alignment horizontal="left" vertical="center" wrapText="1"/>
    </xf>
    <xf numFmtId="165" fontId="2" fillId="0" borderId="71" xfId="0" applyNumberFormat="1" applyFont="1" applyBorder="1" applyAlignment="1">
      <alignment horizontal="right" vertical="center"/>
    </xf>
    <xf numFmtId="165" fontId="2" fillId="0" borderId="104" xfId="0" applyNumberFormat="1" applyFont="1" applyBorder="1" applyAlignment="1">
      <alignment horizontal="right" vertical="center"/>
    </xf>
    <xf numFmtId="165" fontId="2" fillId="0" borderId="90" xfId="0" applyNumberFormat="1" applyFont="1" applyBorder="1" applyAlignment="1">
      <alignment horizontal="right" vertical="center"/>
    </xf>
    <xf numFmtId="165" fontId="2" fillId="0" borderId="110" xfId="0" applyNumberFormat="1" applyFont="1" applyBorder="1" applyAlignment="1">
      <alignment horizontal="right" vertical="center"/>
    </xf>
    <xf numFmtId="165" fontId="2" fillId="0" borderId="68" xfId="0" applyNumberFormat="1" applyFont="1" applyBorder="1" applyAlignment="1">
      <alignment horizontal="right" vertical="center"/>
    </xf>
    <xf numFmtId="0" fontId="2" fillId="0" borderId="74"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81" xfId="0" applyFont="1" applyBorder="1" applyAlignment="1">
      <alignment horizontal="center" vertical="center" wrapText="1"/>
    </xf>
    <xf numFmtId="165" fontId="2" fillId="0" borderId="64" xfId="0" applyNumberFormat="1" applyFont="1" applyBorder="1" applyAlignment="1">
      <alignment horizontal="right" vertical="center"/>
    </xf>
    <xf numFmtId="165" fontId="3" fillId="0" borderId="66" xfId="0" applyNumberFormat="1" applyFont="1" applyBorder="1" applyAlignment="1">
      <alignment horizontal="right" vertical="center"/>
    </xf>
    <xf numFmtId="0" fontId="2" fillId="0" borderId="17" xfId="0" applyFont="1" applyBorder="1" applyAlignment="1">
      <alignment horizontal="left" vertical="center"/>
    </xf>
    <xf numFmtId="0" fontId="2" fillId="0" borderId="103" xfId="0" applyFont="1" applyBorder="1" applyAlignment="1">
      <alignment horizontal="left" vertical="center"/>
    </xf>
    <xf numFmtId="0" fontId="36" fillId="2" borderId="0" xfId="0" applyFont="1" applyFill="1" applyAlignment="1">
      <alignment horizontal="center" vertical="center" wrapText="1"/>
    </xf>
    <xf numFmtId="0" fontId="36" fillId="2" borderId="8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77" xfId="0" applyFont="1" applyFill="1" applyBorder="1" applyAlignment="1">
      <alignment horizontal="center" vertical="center" wrapText="1"/>
    </xf>
    <xf numFmtId="0" fontId="29" fillId="0" borderId="13" xfId="0" applyFont="1" applyBorder="1" applyAlignment="1">
      <alignment horizontal="left" vertical="center"/>
    </xf>
    <xf numFmtId="0" fontId="29" fillId="0" borderId="63" xfId="0" applyFont="1" applyBorder="1" applyAlignment="1">
      <alignment horizontal="left" vertical="center"/>
    </xf>
    <xf numFmtId="0" fontId="2" fillId="0" borderId="68"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6" xfId="0" applyFont="1" applyBorder="1" applyAlignment="1">
      <alignment horizontal="center" vertical="center" wrapText="1"/>
    </xf>
    <xf numFmtId="0" fontId="36" fillId="2" borderId="83" xfId="0" applyFont="1" applyFill="1" applyBorder="1" applyAlignment="1">
      <alignment horizontal="center" vertical="center"/>
    </xf>
    <xf numFmtId="0" fontId="36" fillId="2" borderId="84" xfId="0" applyFont="1" applyFill="1" applyBorder="1" applyAlignment="1">
      <alignment horizontal="center" vertical="center"/>
    </xf>
    <xf numFmtId="0" fontId="36" fillId="2" borderId="78" xfId="0" applyFont="1" applyFill="1" applyBorder="1" applyAlignment="1">
      <alignment horizontal="center" vertical="center" wrapText="1"/>
    </xf>
    <xf numFmtId="0" fontId="36" fillId="2" borderId="79" xfId="0" applyFont="1" applyFill="1" applyBorder="1" applyAlignment="1">
      <alignment horizontal="center" vertical="center" wrapText="1"/>
    </xf>
    <xf numFmtId="0" fontId="36" fillId="2" borderId="83" xfId="0" applyFont="1" applyFill="1" applyBorder="1" applyAlignment="1">
      <alignment horizontal="center" vertical="center" wrapText="1"/>
    </xf>
    <xf numFmtId="0" fontId="36" fillId="2" borderId="84" xfId="0" applyFont="1" applyFill="1" applyBorder="1" applyAlignment="1">
      <alignment horizontal="center" vertical="center" wrapText="1"/>
    </xf>
    <xf numFmtId="0" fontId="2" fillId="0" borderId="64" xfId="0" applyFont="1" applyBorder="1" applyAlignment="1">
      <alignment horizontal="left" vertical="center"/>
    </xf>
    <xf numFmtId="0" fontId="2" fillId="0" borderId="62" xfId="0" applyFont="1" applyBorder="1" applyAlignment="1">
      <alignment horizontal="left" vertical="center"/>
    </xf>
    <xf numFmtId="0" fontId="36" fillId="2" borderId="0" xfId="0" applyFont="1" applyFill="1" applyAlignment="1">
      <alignment horizontal="center" vertical="center"/>
    </xf>
    <xf numFmtId="0" fontId="2" fillId="0" borderId="68" xfId="0" applyFont="1" applyBorder="1" applyAlignment="1">
      <alignment horizontal="left" vertical="center" wrapText="1"/>
    </xf>
    <xf numFmtId="0" fontId="2" fillId="0" borderId="80" xfId="0" applyFont="1" applyBorder="1" applyAlignment="1">
      <alignment horizontal="left" vertical="center" wrapText="1"/>
    </xf>
    <xf numFmtId="0" fontId="2" fillId="0" borderId="64" xfId="0" applyFont="1" applyBorder="1" applyAlignment="1">
      <alignment horizontal="left" vertical="center" wrapText="1"/>
    </xf>
    <xf numFmtId="0" fontId="2" fillId="0" borderId="86" xfId="0" applyFont="1" applyBorder="1" applyAlignment="1">
      <alignment horizontal="left" vertical="center" wrapText="1"/>
    </xf>
    <xf numFmtId="0" fontId="2" fillId="0" borderId="66" xfId="0" applyFont="1" applyBorder="1" applyAlignment="1">
      <alignment horizontal="left" vertical="center" wrapText="1"/>
    </xf>
    <xf numFmtId="0" fontId="2" fillId="0" borderId="81" xfId="0" applyFont="1" applyBorder="1" applyAlignment="1">
      <alignment horizontal="left" vertical="center" wrapText="1"/>
    </xf>
    <xf numFmtId="0" fontId="2" fillId="0" borderId="62" xfId="0" applyFont="1" applyBorder="1" applyAlignment="1">
      <alignment horizontal="left" vertical="center" wrapText="1"/>
    </xf>
    <xf numFmtId="0" fontId="2" fillId="0" borderId="85" xfId="0" applyFont="1" applyBorder="1" applyAlignment="1">
      <alignment horizontal="left" vertical="center" wrapText="1"/>
    </xf>
    <xf numFmtId="0" fontId="2" fillId="0" borderId="67"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9" fillId="2" borderId="84" xfId="0" applyFont="1" applyFill="1" applyBorder="1" applyAlignment="1">
      <alignment horizontal="center" vertical="center" wrapText="1"/>
    </xf>
    <xf numFmtId="0" fontId="9" fillId="2" borderId="82" xfId="0" applyFont="1" applyFill="1" applyBorder="1" applyAlignment="1">
      <alignment horizontal="center" vertical="center" wrapText="1"/>
    </xf>
    <xf numFmtId="165" fontId="2" fillId="0" borderId="66" xfId="0" applyNumberFormat="1" applyFont="1" applyBorder="1" applyAlignment="1">
      <alignment horizontal="right" vertical="center"/>
    </xf>
    <xf numFmtId="0" fontId="36" fillId="2" borderId="82" xfId="0" applyFont="1" applyFill="1" applyBorder="1" applyAlignment="1">
      <alignment horizontal="center" vertical="center"/>
    </xf>
    <xf numFmtId="0" fontId="36" fillId="2" borderId="1" xfId="0" applyFont="1" applyFill="1" applyBorder="1" applyAlignment="1">
      <alignment horizontal="center" vertical="center"/>
    </xf>
    <xf numFmtId="0" fontId="36" fillId="2" borderId="77" xfId="0" applyFont="1" applyFill="1" applyBorder="1" applyAlignment="1">
      <alignment horizontal="center" vertical="center"/>
    </xf>
    <xf numFmtId="0" fontId="38" fillId="0" borderId="26" xfId="0" applyFont="1" applyBorder="1" applyAlignment="1">
      <alignment horizontal="left" vertical="center" wrapText="1"/>
    </xf>
    <xf numFmtId="0" fontId="38" fillId="0" borderId="2" xfId="0" applyFont="1" applyBorder="1" applyAlignment="1">
      <alignment horizontal="left" vertical="center" wrapText="1"/>
    </xf>
    <xf numFmtId="0" fontId="36" fillId="2" borderId="78" xfId="0" applyFont="1" applyFill="1" applyBorder="1" applyAlignment="1">
      <alignment horizontal="center" vertical="center"/>
    </xf>
    <xf numFmtId="0" fontId="36" fillId="2" borderId="79" xfId="0" applyFont="1" applyFill="1" applyBorder="1" applyAlignment="1">
      <alignment horizontal="center" vertical="center"/>
    </xf>
    <xf numFmtId="0" fontId="23" fillId="0" borderId="25" xfId="0" applyFont="1" applyBorder="1" applyAlignment="1">
      <alignment horizontal="left" vertical="center"/>
    </xf>
    <xf numFmtId="0" fontId="23" fillId="0" borderId="0" xfId="0" applyFont="1" applyAlignment="1">
      <alignment horizontal="left" vertical="center"/>
    </xf>
    <xf numFmtId="0" fontId="23" fillId="0" borderId="32" xfId="0" applyFont="1" applyBorder="1" applyAlignment="1">
      <alignment horizontal="left" vertical="center"/>
    </xf>
    <xf numFmtId="0" fontId="38" fillId="0" borderId="26" xfId="0" applyFont="1" applyBorder="1" applyAlignment="1">
      <alignment horizontal="left" vertical="center"/>
    </xf>
    <xf numFmtId="0" fontId="40" fillId="0" borderId="2" xfId="0" applyFont="1" applyBorder="1" applyAlignment="1">
      <alignment horizontal="left" vertical="center" wrapText="1"/>
    </xf>
    <xf numFmtId="0" fontId="36" fillId="2" borderId="36" xfId="0" applyFont="1" applyFill="1" applyBorder="1" applyAlignment="1">
      <alignment horizontal="center" vertical="center" wrapText="1"/>
    </xf>
    <xf numFmtId="0" fontId="36" fillId="2" borderId="89" xfId="0" applyFont="1" applyFill="1" applyBorder="1" applyAlignment="1">
      <alignment horizontal="center" vertical="center" wrapText="1"/>
    </xf>
    <xf numFmtId="0" fontId="36" fillId="2" borderId="102" xfId="0" applyFont="1" applyFill="1" applyBorder="1" applyAlignment="1">
      <alignment horizontal="center" vertical="center" wrapText="1"/>
    </xf>
    <xf numFmtId="0" fontId="36" fillId="2" borderId="88" xfId="0" applyFont="1" applyFill="1" applyBorder="1" applyAlignment="1">
      <alignment horizontal="center" vertical="center" wrapText="1"/>
    </xf>
    <xf numFmtId="0" fontId="36" fillId="2" borderId="101" xfId="0" applyFont="1" applyFill="1" applyBorder="1" applyAlignment="1">
      <alignment horizontal="center" vertical="center" wrapText="1"/>
    </xf>
    <xf numFmtId="0" fontId="36" fillId="2" borderId="87"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38" fillId="0" borderId="2" xfId="0" applyFont="1" applyBorder="1" applyAlignment="1">
      <alignment horizontal="left" vertical="center"/>
    </xf>
    <xf numFmtId="0" fontId="2" fillId="0" borderId="13" xfId="0" applyFont="1" applyBorder="1" applyAlignment="1">
      <alignment vertical="center"/>
    </xf>
    <xf numFmtId="0" fontId="2" fillId="0" borderId="63" xfId="0" applyFont="1" applyBorder="1" applyAlignment="1">
      <alignment vertical="center"/>
    </xf>
    <xf numFmtId="0" fontId="2" fillId="0" borderId="109" xfId="0" applyFont="1" applyBorder="1" applyAlignment="1">
      <alignment horizontal="left" vertical="center" wrapText="1"/>
    </xf>
    <xf numFmtId="0" fontId="2" fillId="0" borderId="107"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166" fontId="2" fillId="0" borderId="107" xfId="0" applyNumberFormat="1" applyFont="1" applyBorder="1" applyAlignment="1">
      <alignment horizontal="right" vertical="center"/>
    </xf>
    <xf numFmtId="166" fontId="2" fillId="0" borderId="46" xfId="0" applyNumberFormat="1" applyFont="1" applyBorder="1" applyAlignment="1">
      <alignment horizontal="right" vertical="center"/>
    </xf>
    <xf numFmtId="166" fontId="2" fillId="0" borderId="108" xfId="0" applyNumberFormat="1" applyFont="1" applyBorder="1" applyAlignment="1">
      <alignment horizontal="right" vertical="center"/>
    </xf>
    <xf numFmtId="166" fontId="2" fillId="0" borderId="47" xfId="0" applyNumberFormat="1" applyFont="1" applyBorder="1" applyAlignment="1">
      <alignment horizontal="right" vertical="center"/>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3" fontId="2" fillId="0" borderId="37" xfId="0" applyNumberFormat="1" applyFont="1" applyBorder="1" applyAlignment="1">
      <alignment horizontal="right" vertical="center"/>
    </xf>
    <xf numFmtId="3" fontId="2" fillId="0" borderId="36" xfId="0" applyNumberFormat="1" applyFont="1" applyBorder="1" applyAlignment="1">
      <alignment horizontal="right" vertical="center"/>
    </xf>
    <xf numFmtId="3" fontId="3" fillId="0" borderId="102" xfId="0" applyNumberFormat="1" applyFont="1" applyBorder="1" applyAlignment="1">
      <alignment horizontal="right" vertical="center"/>
    </xf>
    <xf numFmtId="3" fontId="2" fillId="0" borderId="72" xfId="0" applyNumberFormat="1" applyFont="1" applyBorder="1" applyAlignment="1">
      <alignment horizontal="right" vertical="center"/>
    </xf>
    <xf numFmtId="3" fontId="2" fillId="0" borderId="101" xfId="0" applyNumberFormat="1" applyFont="1" applyBorder="1" applyAlignment="1">
      <alignment horizontal="right" vertical="center"/>
    </xf>
    <xf numFmtId="3" fontId="3" fillId="0" borderId="19" xfId="0" applyNumberFormat="1" applyFont="1" applyBorder="1" applyAlignment="1">
      <alignment horizontal="right" vertical="center"/>
    </xf>
    <xf numFmtId="0" fontId="2" fillId="0" borderId="64" xfId="0" applyFont="1" applyBorder="1" applyAlignment="1">
      <alignment horizontal="center" vertical="center"/>
    </xf>
    <xf numFmtId="0" fontId="2" fillId="0" borderId="86" xfId="0" applyFont="1" applyBorder="1" applyAlignment="1">
      <alignment horizontal="center" vertical="center"/>
    </xf>
    <xf numFmtId="0" fontId="2" fillId="0" borderId="68" xfId="0" applyFont="1" applyBorder="1" applyAlignment="1">
      <alignment horizontal="center" vertical="center"/>
    </xf>
    <xf numFmtId="0" fontId="2" fillId="0" borderId="80" xfId="0" applyFont="1" applyBorder="1" applyAlignment="1">
      <alignment horizontal="center" vertical="center"/>
    </xf>
    <xf numFmtId="0" fontId="9" fillId="2" borderId="104" xfId="0" applyFont="1" applyFill="1" applyBorder="1" applyAlignment="1">
      <alignment horizontal="center" vertical="center" wrapText="1"/>
    </xf>
    <xf numFmtId="0" fontId="9" fillId="2" borderId="110" xfId="0" applyFont="1" applyFill="1" applyBorder="1" applyAlignment="1">
      <alignment horizontal="center" vertical="center" wrapText="1"/>
    </xf>
    <xf numFmtId="0" fontId="9" fillId="2" borderId="112" xfId="0" applyFont="1" applyFill="1" applyBorder="1" applyAlignment="1">
      <alignment horizontal="center" vertical="center" wrapText="1"/>
    </xf>
    <xf numFmtId="0" fontId="9" fillId="2" borderId="113" xfId="0" applyFont="1" applyFill="1" applyBorder="1" applyAlignment="1">
      <alignment horizontal="center" vertical="center" wrapText="1"/>
    </xf>
    <xf numFmtId="0" fontId="9" fillId="2" borderId="103" xfId="0" applyFont="1" applyFill="1" applyBorder="1" applyAlignment="1">
      <alignment horizontal="center" vertical="center" wrapText="1"/>
    </xf>
    <xf numFmtId="0" fontId="9" fillId="2" borderId="111" xfId="0" applyFont="1" applyFill="1" applyBorder="1" applyAlignment="1">
      <alignment horizontal="center" vertical="center" wrapText="1"/>
    </xf>
    <xf numFmtId="0" fontId="2" fillId="0" borderId="66" xfId="0" applyFont="1" applyBorder="1" applyAlignment="1">
      <alignment horizontal="center" vertical="center"/>
    </xf>
    <xf numFmtId="0" fontId="2" fillId="0" borderId="81" xfId="0" applyFont="1" applyBorder="1" applyAlignment="1">
      <alignment horizontal="center" vertical="center"/>
    </xf>
    <xf numFmtId="164" fontId="2" fillId="0" borderId="64" xfId="1" applyNumberFormat="1" applyFont="1" applyFill="1" applyBorder="1" applyAlignment="1">
      <alignment horizontal="right" vertical="center"/>
    </xf>
    <xf numFmtId="4" fontId="2" fillId="0" borderId="104" xfId="0" applyNumberFormat="1" applyFont="1" applyBorder="1" applyAlignment="1">
      <alignment horizontal="right" vertical="center"/>
    </xf>
    <xf numFmtId="0" fontId="2" fillId="0" borderId="104" xfId="0" applyFont="1" applyBorder="1" applyAlignment="1">
      <alignment horizontal="left" vertical="center"/>
    </xf>
    <xf numFmtId="4" fontId="2" fillId="0" borderId="64" xfId="0" applyNumberFormat="1" applyFont="1" applyBorder="1" applyAlignment="1">
      <alignment horizontal="right" vertical="center"/>
    </xf>
    <xf numFmtId="4" fontId="2" fillId="0" borderId="86" xfId="0" applyNumberFormat="1" applyFont="1" applyBorder="1" applyAlignment="1">
      <alignment horizontal="right" vertical="center"/>
    </xf>
    <xf numFmtId="168" fontId="2" fillId="0" borderId="64" xfId="1" applyNumberFormat="1" applyFont="1" applyBorder="1" applyAlignment="1">
      <alignment horizontal="right" vertical="center"/>
    </xf>
    <xf numFmtId="168" fontId="2" fillId="0" borderId="64" xfId="1" applyNumberFormat="1" applyFont="1" applyFill="1" applyBorder="1" applyAlignment="1">
      <alignment horizontal="right" vertical="center"/>
    </xf>
    <xf numFmtId="168" fontId="2" fillId="0" borderId="86" xfId="1" applyNumberFormat="1" applyFont="1" applyFill="1" applyBorder="1" applyAlignment="1">
      <alignment horizontal="right" vertical="center"/>
    </xf>
    <xf numFmtId="0" fontId="2" fillId="0" borderId="32" xfId="0" applyFont="1" applyBorder="1" applyAlignment="1">
      <alignment horizontal="left" vertical="center"/>
    </xf>
    <xf numFmtId="0" fontId="2" fillId="0" borderId="42" xfId="0" applyFont="1" applyBorder="1" applyAlignment="1">
      <alignment horizontal="left" vertical="center"/>
    </xf>
    <xf numFmtId="0" fontId="2" fillId="0" borderId="9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4" xfId="0" applyFont="1" applyBorder="1" applyAlignment="1">
      <alignment horizontal="center" vertical="center" wrapText="1"/>
    </xf>
    <xf numFmtId="4" fontId="2" fillId="0" borderId="110" xfId="0" applyNumberFormat="1" applyFont="1" applyBorder="1" applyAlignment="1">
      <alignment horizontal="right" vertical="center"/>
    </xf>
    <xf numFmtId="0" fontId="45" fillId="2" borderId="82" xfId="0" applyFont="1" applyFill="1" applyBorder="1" applyAlignment="1">
      <alignment horizontal="center" vertical="center" wrapText="1"/>
    </xf>
    <xf numFmtId="0" fontId="45" fillId="2" borderId="83"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45" fillId="2" borderId="78" xfId="0" applyFont="1" applyFill="1" applyBorder="1" applyAlignment="1">
      <alignment horizontal="center" vertical="center" wrapText="1"/>
    </xf>
    <xf numFmtId="0" fontId="45" fillId="2" borderId="84" xfId="0" applyFont="1" applyFill="1" applyBorder="1" applyAlignment="1">
      <alignment horizontal="center" vertical="center"/>
    </xf>
    <xf numFmtId="0" fontId="45" fillId="2" borderId="0" xfId="0" applyFont="1" applyFill="1" applyAlignment="1">
      <alignment horizontal="center" vertical="center"/>
    </xf>
    <xf numFmtId="0" fontId="2" fillId="0" borderId="80" xfId="0" applyFont="1" applyBorder="1" applyAlignment="1">
      <alignment horizontal="left" vertical="center"/>
    </xf>
    <xf numFmtId="0" fontId="2" fillId="0" borderId="86" xfId="0" applyFont="1" applyBorder="1" applyAlignment="1">
      <alignment horizontal="left" vertical="center"/>
    </xf>
    <xf numFmtId="0" fontId="45" fillId="2" borderId="0" xfId="0" applyFont="1" applyFill="1" applyAlignment="1">
      <alignment horizontal="center" vertical="center" wrapText="1"/>
    </xf>
    <xf numFmtId="0" fontId="45" fillId="2" borderId="1" xfId="0" applyFont="1" applyFill="1" applyBorder="1" applyAlignment="1">
      <alignment horizontal="center" vertical="center" wrapText="1"/>
    </xf>
    <xf numFmtId="0" fontId="45" fillId="2" borderId="104" xfId="0" applyFont="1" applyFill="1" applyBorder="1" applyAlignment="1">
      <alignment horizontal="center" vertical="center"/>
    </xf>
    <xf numFmtId="0" fontId="45" fillId="2" borderId="112" xfId="0" applyFont="1" applyFill="1" applyBorder="1" applyAlignment="1">
      <alignment horizontal="center" vertical="center"/>
    </xf>
    <xf numFmtId="0" fontId="45" fillId="2" borderId="83" xfId="0" applyFont="1" applyFill="1" applyBorder="1" applyAlignment="1">
      <alignment horizontal="center" vertical="center"/>
    </xf>
    <xf numFmtId="0" fontId="45" fillId="2" borderId="78" xfId="0" applyFont="1" applyFill="1" applyBorder="1" applyAlignment="1">
      <alignment horizontal="center" vertical="center"/>
    </xf>
    <xf numFmtId="0" fontId="45" fillId="2" borderId="84" xfId="0" applyFont="1" applyFill="1" applyBorder="1" applyAlignment="1">
      <alignment horizontal="center" vertical="center" wrapText="1"/>
    </xf>
    <xf numFmtId="0" fontId="45" fillId="2" borderId="87" xfId="0" applyFont="1" applyFill="1" applyBorder="1" applyAlignment="1">
      <alignment horizontal="center" vertical="center" wrapText="1"/>
    </xf>
    <xf numFmtId="0" fontId="45" fillId="2" borderId="89" xfId="0" applyFont="1" applyFill="1" applyBorder="1" applyAlignment="1">
      <alignment horizontal="center" vertical="center" wrapText="1"/>
    </xf>
    <xf numFmtId="0" fontId="45" fillId="2" borderId="33" xfId="0" applyFont="1" applyFill="1" applyBorder="1" applyAlignment="1">
      <alignment horizontal="center" vertical="center" wrapText="1"/>
    </xf>
    <xf numFmtId="0" fontId="3" fillId="0" borderId="66" xfId="0" applyFont="1" applyBorder="1" applyAlignment="1">
      <alignment horizontal="left" vertical="center"/>
    </xf>
    <xf numFmtId="0" fontId="45" fillId="2" borderId="82" xfId="0" applyFont="1" applyFill="1" applyBorder="1" applyAlignment="1">
      <alignment horizontal="center" vertical="center"/>
    </xf>
    <xf numFmtId="0" fontId="45" fillId="2" borderId="79"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77" xfId="0" applyFont="1" applyFill="1" applyBorder="1" applyAlignment="1">
      <alignment horizontal="center" vertical="center"/>
    </xf>
    <xf numFmtId="0" fontId="2" fillId="0" borderId="90" xfId="0" applyFont="1" applyBorder="1" applyAlignment="1">
      <alignment horizontal="left" vertical="center" wrapText="1"/>
    </xf>
    <xf numFmtId="0" fontId="2" fillId="0" borderId="84" xfId="0" applyFont="1" applyBorder="1" applyAlignment="1">
      <alignment horizontal="left" vertical="center" wrapText="1"/>
    </xf>
    <xf numFmtId="0" fontId="2" fillId="0" borderId="44" xfId="0" applyFont="1" applyBorder="1" applyAlignment="1">
      <alignment horizontal="left" vertical="center" wrapText="1"/>
    </xf>
    <xf numFmtId="0" fontId="2" fillId="0" borderId="32" xfId="0" applyFont="1" applyBorder="1" applyAlignment="1">
      <alignment horizontal="left" vertical="center" wrapText="1"/>
    </xf>
    <xf numFmtId="165" fontId="2" fillId="0" borderId="12" xfId="0" applyNumberFormat="1" applyFont="1" applyBorder="1" applyAlignment="1">
      <alignment horizontal="right" vertical="center"/>
    </xf>
    <xf numFmtId="165" fontId="2" fillId="0" borderId="67" xfId="0" applyNumberFormat="1" applyFont="1" applyBorder="1" applyAlignment="1">
      <alignment horizontal="right" vertical="center"/>
    </xf>
    <xf numFmtId="165" fontId="2" fillId="0" borderId="13" xfId="0" applyNumberFormat="1" applyFont="1" applyBorder="1" applyAlignment="1">
      <alignment horizontal="right" vertical="center"/>
    </xf>
    <xf numFmtId="165" fontId="2" fillId="0" borderId="63" xfId="0" applyNumberFormat="1" applyFont="1" applyBorder="1" applyAlignment="1">
      <alignment horizontal="right" vertical="center"/>
    </xf>
    <xf numFmtId="10" fontId="2" fillId="0" borderId="86" xfId="1" applyNumberFormat="1" applyFont="1" applyBorder="1" applyAlignment="1">
      <alignment horizontal="right" vertical="center"/>
    </xf>
    <xf numFmtId="10" fontId="2" fillId="0" borderId="13" xfId="1" applyNumberFormat="1" applyFont="1" applyBorder="1" applyAlignment="1">
      <alignment horizontal="right" vertical="center"/>
    </xf>
    <xf numFmtId="10" fontId="2" fillId="0" borderId="63" xfId="1" applyNumberFormat="1" applyFont="1" applyBorder="1" applyAlignment="1">
      <alignment horizontal="right" vertical="center"/>
    </xf>
    <xf numFmtId="0" fontId="46" fillId="0" borderId="2" xfId="0" applyFont="1" applyBorder="1" applyAlignment="1">
      <alignment horizontal="left" vertical="center" wrapText="1"/>
    </xf>
    <xf numFmtId="0" fontId="46" fillId="0" borderId="26" xfId="0" applyFont="1" applyBorder="1" applyAlignment="1">
      <alignment horizontal="left" vertical="center" wrapText="1"/>
    </xf>
    <xf numFmtId="0" fontId="46" fillId="0" borderId="26" xfId="0" applyFont="1" applyBorder="1" applyAlignment="1">
      <alignment horizontal="left" vertical="center"/>
    </xf>
    <xf numFmtId="0" fontId="17" fillId="0" borderId="0" xfId="0" applyFont="1" applyAlignment="1">
      <alignment horizontal="left" vertical="top" wrapText="1"/>
    </xf>
    <xf numFmtId="0" fontId="45" fillId="2" borderId="43" xfId="0" applyFont="1" applyFill="1" applyBorder="1" applyAlignment="1">
      <alignment horizontal="center" vertical="center"/>
    </xf>
    <xf numFmtId="0" fontId="45" fillId="2" borderId="44" xfId="0" applyFont="1" applyFill="1" applyBorder="1" applyAlignment="1">
      <alignment horizontal="center" vertical="center"/>
    </xf>
    <xf numFmtId="0" fontId="45" fillId="2" borderId="118" xfId="0" applyFont="1" applyFill="1" applyBorder="1" applyAlignment="1">
      <alignment horizontal="center" vertical="center"/>
    </xf>
    <xf numFmtId="0" fontId="45" fillId="2" borderId="117" xfId="0" applyFont="1" applyFill="1" applyBorder="1" applyAlignment="1">
      <alignment horizontal="center" vertical="center"/>
    </xf>
    <xf numFmtId="0" fontId="45" fillId="2" borderId="73" xfId="0" applyFont="1" applyFill="1" applyBorder="1" applyAlignment="1">
      <alignment horizontal="center" vertical="center"/>
    </xf>
    <xf numFmtId="0" fontId="45" fillId="2" borderId="52" xfId="0" applyFont="1" applyFill="1" applyBorder="1" applyAlignment="1">
      <alignment horizontal="center" vertical="center"/>
    </xf>
    <xf numFmtId="0" fontId="46" fillId="0" borderId="2" xfId="0" applyFont="1" applyBorder="1" applyAlignment="1">
      <alignment horizontal="left" vertical="center"/>
    </xf>
    <xf numFmtId="0" fontId="45" fillId="2" borderId="76" xfId="0" applyFont="1" applyFill="1" applyBorder="1" applyAlignment="1">
      <alignment horizontal="center" vertical="center"/>
    </xf>
    <xf numFmtId="0" fontId="45" fillId="2" borderId="54" xfId="0" applyFont="1" applyFill="1" applyBorder="1" applyAlignment="1">
      <alignment horizontal="center" vertical="center"/>
    </xf>
    <xf numFmtId="0" fontId="45" fillId="2" borderId="39" xfId="0" applyFont="1" applyFill="1" applyBorder="1" applyAlignment="1">
      <alignment horizontal="center" vertical="center"/>
    </xf>
    <xf numFmtId="0" fontId="45" fillId="2" borderId="53" xfId="0" applyFont="1" applyFill="1" applyBorder="1" applyAlignment="1">
      <alignment horizontal="center" vertical="center"/>
    </xf>
    <xf numFmtId="0" fontId="20" fillId="3" borderId="0" xfId="0" applyFont="1" applyFill="1" applyAlignment="1">
      <alignment horizontal="left" vertical="top" wrapText="1"/>
    </xf>
    <xf numFmtId="0" fontId="45" fillId="2" borderId="38" xfId="0" applyFont="1" applyFill="1" applyBorder="1" applyAlignment="1">
      <alignment horizontal="center" vertical="center"/>
    </xf>
    <xf numFmtId="0" fontId="45" fillId="2" borderId="105" xfId="0" applyFont="1" applyFill="1" applyBorder="1" applyAlignment="1">
      <alignment horizontal="center" vertical="center"/>
    </xf>
    <xf numFmtId="0" fontId="2" fillId="0" borderId="71" xfId="0" applyFont="1" applyBorder="1" applyAlignment="1">
      <alignment horizontal="left" vertical="center"/>
    </xf>
    <xf numFmtId="0" fontId="2" fillId="0" borderId="81" xfId="0" applyFont="1" applyBorder="1" applyAlignment="1">
      <alignment horizontal="left" vertical="center"/>
    </xf>
    <xf numFmtId="0" fontId="49" fillId="0" borderId="2" xfId="0" applyFont="1" applyBorder="1" applyAlignment="1">
      <alignment horizontal="left" vertical="center" wrapText="1"/>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46" fillId="0" borderId="32" xfId="0" applyFont="1" applyBorder="1" applyAlignment="1">
      <alignment horizontal="left" vertical="center" wrapText="1"/>
    </xf>
    <xf numFmtId="9" fontId="2" fillId="0" borderId="86" xfId="1" applyFont="1" applyFill="1" applyBorder="1" applyAlignment="1">
      <alignment horizontal="right" vertical="center"/>
    </xf>
    <xf numFmtId="9" fontId="2" fillId="0" borderId="81" xfId="1" applyFont="1" applyFill="1" applyBorder="1" applyAlignment="1">
      <alignment horizontal="right" vertical="center"/>
    </xf>
    <xf numFmtId="9" fontId="2" fillId="0" borderId="64" xfId="1" applyFont="1" applyBorder="1" applyAlignment="1">
      <alignment horizontal="right" vertical="center"/>
    </xf>
    <xf numFmtId="9" fontId="2" fillId="0" borderId="66" xfId="1" applyFont="1" applyBorder="1" applyAlignment="1">
      <alignment horizontal="right" vertical="center"/>
    </xf>
    <xf numFmtId="0" fontId="3" fillId="0" borderId="64" xfId="0" applyFont="1" applyBorder="1" applyAlignment="1">
      <alignment horizontal="left" vertical="center"/>
    </xf>
    <xf numFmtId="0" fontId="2" fillId="0" borderId="100" xfId="0" applyFont="1" applyBorder="1" applyAlignment="1">
      <alignment horizontal="center" vertical="center" wrapText="1"/>
    </xf>
    <xf numFmtId="0" fontId="2" fillId="0" borderId="84" xfId="0" applyFont="1" applyBorder="1" applyAlignment="1">
      <alignment horizontal="center" vertical="center" wrapText="1"/>
    </xf>
    <xf numFmtId="0" fontId="52" fillId="2" borderId="84" xfId="0" applyFont="1" applyFill="1" applyBorder="1" applyAlignment="1">
      <alignment horizontal="center" vertical="center" wrapText="1"/>
    </xf>
    <xf numFmtId="0" fontId="52" fillId="2" borderId="0" xfId="0" applyFont="1" applyFill="1" applyAlignment="1">
      <alignment horizontal="center" vertical="center" wrapText="1"/>
    </xf>
    <xf numFmtId="0" fontId="52" fillId="2" borderId="82" xfId="0" applyFont="1" applyFill="1" applyBorder="1" applyAlignment="1">
      <alignment horizontal="center" vertical="center" wrapText="1"/>
    </xf>
    <xf numFmtId="0" fontId="52" fillId="2" borderId="87" xfId="0" applyFont="1" applyFill="1" applyBorder="1" applyAlignment="1">
      <alignment horizontal="center" vertical="center" wrapText="1"/>
    </xf>
    <xf numFmtId="0" fontId="52" fillId="2" borderId="89" xfId="0" applyFont="1" applyFill="1" applyBorder="1" applyAlignment="1">
      <alignment horizontal="center" vertical="center" wrapText="1"/>
    </xf>
    <xf numFmtId="0" fontId="52" fillId="2" borderId="33"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77" xfId="0" applyFont="1" applyFill="1" applyBorder="1" applyAlignment="1">
      <alignment horizontal="center" vertical="center" wrapText="1"/>
    </xf>
    <xf numFmtId="0" fontId="52" fillId="2" borderId="84" xfId="0" applyFont="1" applyFill="1" applyBorder="1" applyAlignment="1">
      <alignment horizontal="center" vertical="center"/>
    </xf>
    <xf numFmtId="0" fontId="52" fillId="2" borderId="79" xfId="0" applyFont="1" applyFill="1" applyBorder="1" applyAlignment="1">
      <alignment horizontal="center" vertical="center"/>
    </xf>
    <xf numFmtId="0" fontId="53" fillId="0" borderId="2" xfId="0" applyFont="1" applyBorder="1" applyAlignment="1">
      <alignment horizontal="left" vertical="center" wrapText="1"/>
    </xf>
    <xf numFmtId="0" fontId="52" fillId="2" borderId="83" xfId="0" applyFont="1" applyFill="1" applyBorder="1" applyAlignment="1">
      <alignment horizontal="center" vertical="center"/>
    </xf>
    <xf numFmtId="0" fontId="52" fillId="2" borderId="78" xfId="0" applyFont="1" applyFill="1" applyBorder="1" applyAlignment="1">
      <alignment horizontal="center" vertical="center"/>
    </xf>
    <xf numFmtId="0" fontId="52" fillId="2" borderId="104" xfId="0" applyFont="1" applyFill="1" applyBorder="1" applyAlignment="1">
      <alignment horizontal="center" vertical="center"/>
    </xf>
    <xf numFmtId="0" fontId="52" fillId="2" borderId="112" xfId="0" applyFont="1" applyFill="1" applyBorder="1" applyAlignment="1">
      <alignment horizontal="center" vertical="center"/>
    </xf>
    <xf numFmtId="0" fontId="53" fillId="0" borderId="32" xfId="0" applyFont="1" applyBorder="1" applyAlignment="1">
      <alignment horizontal="left" vertical="center" wrapText="1"/>
    </xf>
    <xf numFmtId="0" fontId="53" fillId="0" borderId="26" xfId="0" applyFont="1" applyBorder="1" applyAlignment="1">
      <alignment horizontal="left" vertical="center" wrapText="1"/>
    </xf>
    <xf numFmtId="0" fontId="52" fillId="2" borderId="78" xfId="0" applyFont="1" applyFill="1" applyBorder="1" applyAlignment="1">
      <alignment horizontal="center" vertical="center" wrapText="1"/>
    </xf>
    <xf numFmtId="0" fontId="52" fillId="2" borderId="83" xfId="0" applyFont="1" applyFill="1" applyBorder="1" applyAlignment="1">
      <alignment horizontal="center" vertical="center" wrapText="1"/>
    </xf>
    <xf numFmtId="0" fontId="55" fillId="0" borderId="32" xfId="0" applyFont="1" applyBorder="1" applyAlignment="1">
      <alignment horizontal="left" vertical="center" wrapText="1"/>
    </xf>
    <xf numFmtId="0" fontId="53" fillId="0" borderId="2" xfId="0" applyFont="1" applyBorder="1" applyAlignment="1">
      <alignment horizontal="left" vertical="center"/>
    </xf>
    <xf numFmtId="0" fontId="53" fillId="0" borderId="26" xfId="0" applyFont="1" applyBorder="1" applyAlignment="1">
      <alignment horizontal="left" vertical="center"/>
    </xf>
    <xf numFmtId="0" fontId="53" fillId="0" borderId="18" xfId="0" applyFont="1" applyBorder="1" applyAlignment="1">
      <alignment horizontal="left" vertical="center"/>
    </xf>
    <xf numFmtId="0" fontId="52" fillId="2" borderId="76" xfId="0" applyFont="1" applyFill="1" applyBorder="1" applyAlignment="1">
      <alignment horizontal="center" vertical="center"/>
    </xf>
    <xf numFmtId="0" fontId="52" fillId="2" borderId="54" xfId="0" applyFont="1" applyFill="1" applyBorder="1" applyAlignment="1">
      <alignment horizontal="center" vertical="center"/>
    </xf>
    <xf numFmtId="0" fontId="52" fillId="2" borderId="73" xfId="0" applyFont="1" applyFill="1" applyBorder="1" applyAlignment="1">
      <alignment horizontal="center" vertical="center"/>
    </xf>
    <xf numFmtId="0" fontId="52" fillId="2" borderId="52" xfId="0" applyFont="1" applyFill="1" applyBorder="1" applyAlignment="1">
      <alignment horizontal="center" vertical="center"/>
    </xf>
    <xf numFmtId="0" fontId="52" fillId="2" borderId="39" xfId="0" applyFont="1" applyFill="1" applyBorder="1" applyAlignment="1">
      <alignment horizontal="center" vertical="center"/>
    </xf>
    <xf numFmtId="0" fontId="52" fillId="2" borderId="53" xfId="0" applyFont="1" applyFill="1" applyBorder="1" applyAlignment="1">
      <alignment horizontal="center" vertical="center"/>
    </xf>
    <xf numFmtId="0" fontId="52" fillId="2" borderId="38" xfId="0" applyFont="1" applyFill="1" applyBorder="1" applyAlignment="1">
      <alignment horizontal="center" vertical="center"/>
    </xf>
    <xf numFmtId="0" fontId="52" fillId="2" borderId="105" xfId="0" applyFont="1" applyFill="1" applyBorder="1" applyAlignment="1">
      <alignment horizontal="center" vertical="center"/>
    </xf>
    <xf numFmtId="0" fontId="52" fillId="2" borderId="43" xfId="0" applyFont="1" applyFill="1" applyBorder="1" applyAlignment="1">
      <alignment horizontal="center" vertical="center"/>
    </xf>
    <xf numFmtId="0" fontId="52" fillId="2" borderId="118"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117" xfId="0" applyFont="1" applyFill="1" applyBorder="1" applyAlignment="1">
      <alignment horizontal="center" vertical="center"/>
    </xf>
    <xf numFmtId="0" fontId="52" fillId="2" borderId="77" xfId="0" applyFont="1" applyFill="1" applyBorder="1" applyAlignment="1">
      <alignment horizontal="center" vertical="center"/>
    </xf>
    <xf numFmtId="0" fontId="52" fillId="2" borderId="82" xfId="0" applyFont="1" applyFill="1" applyBorder="1" applyAlignment="1">
      <alignment horizontal="center" vertical="center"/>
    </xf>
    <xf numFmtId="0" fontId="52" fillId="2" borderId="0" xfId="0" applyFont="1" applyFill="1" applyAlignment="1">
      <alignment horizontal="center" vertical="center"/>
    </xf>
    <xf numFmtId="0" fontId="23" fillId="4" borderId="0" xfId="0" applyFont="1" applyFill="1" applyAlignment="1">
      <alignment horizontal="left" vertical="center" wrapText="1"/>
    </xf>
    <xf numFmtId="0" fontId="23" fillId="4" borderId="32" xfId="0" applyFont="1" applyFill="1" applyBorder="1" applyAlignment="1">
      <alignment horizontal="left" vertical="center" wrapText="1"/>
    </xf>
    <xf numFmtId="0" fontId="58" fillId="2" borderId="0" xfId="0" applyFont="1" applyFill="1" applyAlignment="1">
      <alignment horizontal="center" vertical="center" wrapText="1"/>
    </xf>
    <xf numFmtId="0" fontId="58" fillId="2" borderId="82" xfId="0" applyFont="1" applyFill="1" applyBorder="1" applyAlignment="1">
      <alignment horizontal="center" vertical="center" wrapText="1"/>
    </xf>
    <xf numFmtId="0" fontId="58" fillId="2" borderId="1" xfId="0" applyFont="1" applyFill="1" applyBorder="1" applyAlignment="1">
      <alignment horizontal="center" vertical="center" wrapText="1"/>
    </xf>
    <xf numFmtId="0" fontId="58" fillId="2" borderId="77" xfId="0" applyFont="1" applyFill="1" applyBorder="1" applyAlignment="1">
      <alignment horizontal="center" vertical="center" wrapText="1"/>
    </xf>
    <xf numFmtId="0" fontId="60" fillId="0" borderId="2" xfId="0" applyFont="1" applyBorder="1" applyAlignment="1">
      <alignment horizontal="left" vertical="center"/>
    </xf>
    <xf numFmtId="0" fontId="58" fillId="2" borderId="77" xfId="0" applyFont="1" applyFill="1" applyBorder="1" applyAlignment="1">
      <alignment horizontal="center" vertical="center"/>
    </xf>
    <xf numFmtId="0" fontId="58" fillId="2" borderId="78" xfId="0" applyFont="1" applyFill="1" applyBorder="1" applyAlignment="1">
      <alignment horizontal="center" vertical="center"/>
    </xf>
    <xf numFmtId="0" fontId="60" fillId="0" borderId="26" xfId="0" applyFont="1" applyBorder="1" applyAlignment="1">
      <alignment horizontal="left" vertical="center"/>
    </xf>
    <xf numFmtId="0" fontId="2" fillId="0" borderId="100" xfId="0" applyFont="1" applyBorder="1" applyAlignment="1">
      <alignment horizontal="left" vertical="center" wrapText="1"/>
    </xf>
    <xf numFmtId="0" fontId="2" fillId="0" borderId="18" xfId="0" applyFont="1" applyBorder="1" applyAlignment="1">
      <alignment horizontal="left" vertical="center" wrapText="1"/>
    </xf>
    <xf numFmtId="0" fontId="58" fillId="2" borderId="84" xfId="0" applyFont="1" applyFill="1" applyBorder="1" applyAlignment="1">
      <alignment horizontal="center" vertical="center"/>
    </xf>
    <xf numFmtId="0" fontId="58" fillId="2" borderId="79" xfId="0" applyFont="1" applyFill="1" applyBorder="1" applyAlignment="1">
      <alignment horizontal="center" vertical="center"/>
    </xf>
    <xf numFmtId="0" fontId="58" fillId="2" borderId="83" xfId="0" applyFont="1" applyFill="1" applyBorder="1" applyAlignment="1">
      <alignment horizontal="center" vertical="center"/>
    </xf>
    <xf numFmtId="0" fontId="58" fillId="2" borderId="0" xfId="0" applyFont="1" applyFill="1" applyAlignment="1">
      <alignment horizontal="center" vertical="center"/>
    </xf>
    <xf numFmtId="0" fontId="63" fillId="2" borderId="77" xfId="0" applyFont="1" applyFill="1" applyBorder="1" applyAlignment="1">
      <alignment horizontal="center" vertical="center" wrapText="1"/>
    </xf>
    <xf numFmtId="0" fontId="63" fillId="2" borderId="78" xfId="0" applyFont="1" applyFill="1" applyBorder="1" applyAlignment="1">
      <alignment horizontal="center" vertical="center" wrapText="1"/>
    </xf>
    <xf numFmtId="0" fontId="63" fillId="2" borderId="78" xfId="0" applyFont="1" applyFill="1" applyBorder="1" applyAlignment="1">
      <alignment horizontal="center" vertical="center"/>
    </xf>
    <xf numFmtId="0" fontId="63" fillId="2" borderId="79" xfId="0" applyFont="1" applyFill="1" applyBorder="1" applyAlignment="1">
      <alignment horizontal="center" vertical="center"/>
    </xf>
    <xf numFmtId="0" fontId="58" fillId="2" borderId="78" xfId="0" applyFont="1" applyFill="1" applyBorder="1" applyAlignment="1">
      <alignment horizontal="center" vertical="center" wrapText="1"/>
    </xf>
    <xf numFmtId="0" fontId="58" fillId="2" borderId="79" xfId="0" applyFont="1" applyFill="1" applyBorder="1" applyAlignment="1">
      <alignment horizontal="center" vertical="center" wrapText="1"/>
    </xf>
    <xf numFmtId="0" fontId="61" fillId="0" borderId="2" xfId="0" applyFont="1" applyBorder="1" applyAlignment="1">
      <alignment horizontal="left" vertical="center" wrapText="1"/>
    </xf>
    <xf numFmtId="0" fontId="61" fillId="0" borderId="26" xfId="0" applyFont="1" applyBorder="1" applyAlignment="1">
      <alignment horizontal="left" vertical="center" wrapText="1"/>
    </xf>
    <xf numFmtId="0" fontId="61" fillId="0" borderId="26" xfId="0" applyFont="1" applyBorder="1" applyAlignment="1">
      <alignment horizontal="left" vertical="center"/>
    </xf>
    <xf numFmtId="0" fontId="63" fillId="2" borderId="0" xfId="0" applyFont="1" applyFill="1" applyAlignment="1">
      <alignment horizontal="center" vertical="center" wrapText="1"/>
    </xf>
    <xf numFmtId="0" fontId="63" fillId="2" borderId="82"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63" fillId="2" borderId="84" xfId="0" applyFont="1" applyFill="1" applyBorder="1" applyAlignment="1">
      <alignment horizontal="center" vertical="center"/>
    </xf>
    <xf numFmtId="0" fontId="2" fillId="0" borderId="18" xfId="0" applyFont="1" applyBorder="1" applyAlignment="1">
      <alignment horizontal="left" vertical="center"/>
    </xf>
    <xf numFmtId="0" fontId="2" fillId="0" borderId="98" xfId="0" applyFont="1" applyBorder="1" applyAlignment="1">
      <alignment horizontal="left" vertical="center"/>
    </xf>
    <xf numFmtId="0" fontId="2" fillId="0" borderId="82" xfId="0" applyFont="1" applyBorder="1" applyAlignment="1">
      <alignment horizontal="left" vertical="center"/>
    </xf>
    <xf numFmtId="0" fontId="62" fillId="0" borderId="2" xfId="0" applyFont="1" applyBorder="1" applyAlignment="1">
      <alignment horizontal="left" vertical="center" wrapText="1"/>
    </xf>
    <xf numFmtId="0" fontId="34" fillId="0" borderId="7" xfId="2" applyFont="1" applyBorder="1" applyAlignment="1">
      <alignment horizontal="left" vertical="center"/>
    </xf>
    <xf numFmtId="0" fontId="34" fillId="0" borderId="8" xfId="2" applyFont="1" applyBorder="1" applyAlignment="1">
      <alignment horizontal="left" vertical="center"/>
    </xf>
    <xf numFmtId="0" fontId="34" fillId="0" borderId="0" xfId="2" applyFont="1" applyFill="1"/>
    <xf numFmtId="0" fontId="13" fillId="0" borderId="28" xfId="0" applyFont="1" applyBorder="1" applyAlignment="1">
      <alignment horizontal="left" vertical="center"/>
    </xf>
    <xf numFmtId="0" fontId="13" fillId="0" borderId="7" xfId="0" applyFont="1" applyBorder="1" applyAlignment="1">
      <alignment horizontal="left" vertical="center"/>
    </xf>
    <xf numFmtId="0" fontId="13" fillId="0" borderId="7" xfId="0" applyFont="1" applyBorder="1" applyAlignment="1">
      <alignment horizontal="left" vertical="center" wrapText="1"/>
    </xf>
    <xf numFmtId="0" fontId="34" fillId="0" borderId="28" xfId="2" applyFont="1" applyBorder="1" applyAlignment="1">
      <alignment horizontal="left" vertical="center"/>
    </xf>
    <xf numFmtId="0" fontId="34" fillId="0" borderId="29" xfId="2" applyFont="1" applyBorder="1" applyAlignment="1">
      <alignment horizontal="left" vertical="center"/>
    </xf>
    <xf numFmtId="0" fontId="34" fillId="0" borderId="10" xfId="2" applyFont="1" applyBorder="1" applyAlignment="1">
      <alignment horizontal="left" vertical="center"/>
    </xf>
    <xf numFmtId="0" fontId="34" fillId="0" borderId="11" xfId="2" applyFont="1" applyBorder="1" applyAlignment="1">
      <alignment horizontal="left" vertical="center"/>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0" xfId="0" applyFont="1" applyBorder="1" applyAlignment="1">
      <alignment horizontal="left" vertical="center"/>
    </xf>
    <xf numFmtId="0" fontId="13" fillId="0" borderId="30" xfId="0" applyFont="1" applyBorder="1" applyAlignment="1">
      <alignment horizontal="left" vertical="top" wrapText="1"/>
    </xf>
    <xf numFmtId="0" fontId="13" fillId="0" borderId="40" xfId="0" applyFont="1" applyBorder="1" applyAlignment="1">
      <alignment horizontal="left" vertical="top" wrapText="1"/>
    </xf>
    <xf numFmtId="0" fontId="13" fillId="0" borderId="20" xfId="0" applyFont="1" applyBorder="1" applyAlignment="1">
      <alignment horizontal="left" vertical="top" wrapText="1"/>
    </xf>
    <xf numFmtId="0" fontId="13" fillId="0" borderId="36" xfId="0" applyFont="1" applyBorder="1" applyAlignment="1">
      <alignment horizontal="left" vertical="top" wrapText="1"/>
    </xf>
    <xf numFmtId="0" fontId="13" fillId="0" borderId="34"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center"/>
    </xf>
    <xf numFmtId="0" fontId="13" fillId="0" borderId="36" xfId="0" applyFont="1" applyBorder="1" applyAlignment="1">
      <alignment horizontal="left" vertical="center"/>
    </xf>
    <xf numFmtId="0" fontId="13" fillId="0" borderId="39" xfId="0" applyFont="1" applyBorder="1" applyAlignment="1">
      <alignment horizontal="left" vertical="center"/>
    </xf>
    <xf numFmtId="0" fontId="34" fillId="0" borderId="40" xfId="2" applyFont="1" applyBorder="1" applyAlignment="1">
      <alignment horizontal="left" vertical="center"/>
    </xf>
    <xf numFmtId="0" fontId="34" fillId="0" borderId="31" xfId="2" applyFont="1" applyBorder="1" applyAlignment="1">
      <alignment horizontal="left" vertical="center"/>
    </xf>
    <xf numFmtId="0" fontId="34" fillId="0" borderId="36" xfId="2" applyFont="1" applyBorder="1" applyAlignment="1">
      <alignment horizontal="left" vertical="center"/>
    </xf>
    <xf numFmtId="0" fontId="34" fillId="0" borderId="19" xfId="2" applyFont="1" applyBorder="1" applyAlignment="1">
      <alignment horizontal="left" vertical="center"/>
    </xf>
    <xf numFmtId="0" fontId="34" fillId="0" borderId="39" xfId="2" applyFont="1" applyBorder="1" applyAlignment="1">
      <alignment horizontal="left" vertical="center"/>
    </xf>
    <xf numFmtId="0" fontId="34" fillId="0" borderId="38" xfId="2" applyFont="1" applyBorder="1" applyAlignment="1">
      <alignment horizontal="left" vertical="center"/>
    </xf>
    <xf numFmtId="0" fontId="34" fillId="0" borderId="0" xfId="2" applyFont="1" applyAlignment="1">
      <alignment vertical="center"/>
    </xf>
    <xf numFmtId="0" fontId="18" fillId="0" borderId="116" xfId="0" applyFont="1" applyBorder="1" applyAlignment="1">
      <alignment horizontal="left" vertical="center" wrapText="1"/>
    </xf>
    <xf numFmtId="0" fontId="18" fillId="0" borderId="18" xfId="0" applyFont="1" applyBorder="1" applyAlignment="1">
      <alignment horizontal="left" vertical="center" wrapText="1"/>
    </xf>
    <xf numFmtId="0" fontId="18" fillId="0" borderId="115" xfId="0" applyFont="1" applyBorder="1" applyAlignment="1">
      <alignment horizontal="left" vertical="center" wrapText="1"/>
    </xf>
    <xf numFmtId="0" fontId="18" fillId="0" borderId="19" xfId="0" applyFont="1" applyBorder="1" applyAlignment="1">
      <alignment horizontal="left" vertical="center" wrapText="1"/>
    </xf>
    <xf numFmtId="0" fontId="18" fillId="0" borderId="0" xfId="0" applyFont="1" applyAlignment="1">
      <alignment horizontal="left" vertical="center" wrapText="1"/>
    </xf>
    <xf numFmtId="0" fontId="18" fillId="0" borderId="20"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3" fillId="0" borderId="15" xfId="0" applyFont="1" applyBorder="1" applyAlignment="1">
      <alignment horizontal="left" vertical="center" wrapText="1"/>
    </xf>
    <xf numFmtId="0" fontId="34" fillId="0" borderId="15" xfId="2" applyFont="1" applyBorder="1" applyAlignment="1">
      <alignment horizontal="left" vertical="center"/>
    </xf>
    <xf numFmtId="0" fontId="34" fillId="0" borderId="16" xfId="2" applyFont="1" applyBorder="1" applyAlignment="1">
      <alignment horizontal="left" vertical="center"/>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34" fillId="0" borderId="25" xfId="2" applyFont="1" applyBorder="1" applyAlignment="1">
      <alignment horizontal="left" vertical="center"/>
    </xf>
    <xf numFmtId="0" fontId="34" fillId="0" borderId="0" xfId="2" applyFont="1" applyAlignment="1">
      <alignment horizontal="left" vertical="center"/>
    </xf>
    <xf numFmtId="0" fontId="34" fillId="0" borderId="32" xfId="2" applyFont="1" applyBorder="1" applyAlignment="1">
      <alignment horizontal="left" vertical="center"/>
    </xf>
    <xf numFmtId="0" fontId="18" fillId="0" borderId="7" xfId="0" applyFont="1" applyBorder="1" applyAlignment="1">
      <alignment horizontal="left" vertical="center"/>
    </xf>
    <xf numFmtId="0" fontId="18" fillId="0" borderId="25" xfId="0" applyFont="1" applyBorder="1" applyAlignment="1">
      <alignment horizontal="left" vertical="top" wrapText="1"/>
    </xf>
    <xf numFmtId="0" fontId="18" fillId="0" borderId="30" xfId="0" applyFont="1" applyBorder="1" applyAlignment="1">
      <alignment horizontal="left" vertical="top" wrapText="1"/>
    </xf>
    <xf numFmtId="0" fontId="18" fillId="0" borderId="0" xfId="0" applyFont="1" applyAlignment="1">
      <alignment horizontal="left" vertical="top" wrapText="1"/>
    </xf>
    <xf numFmtId="0" fontId="18" fillId="0" borderId="20" xfId="0" applyFont="1" applyBorder="1" applyAlignment="1">
      <alignment horizontal="left" vertical="top" wrapText="1"/>
    </xf>
    <xf numFmtId="0" fontId="18" fillId="0" borderId="31" xfId="0" applyFont="1" applyBorder="1" applyAlignment="1">
      <alignment horizontal="left" vertical="center" wrapText="1"/>
    </xf>
    <xf numFmtId="0" fontId="18" fillId="0" borderId="25" xfId="0" applyFont="1" applyBorder="1" applyAlignment="1">
      <alignment horizontal="left" vertical="center" wrapText="1"/>
    </xf>
    <xf numFmtId="0" fontId="18" fillId="0" borderId="30" xfId="0" applyFont="1" applyBorder="1" applyAlignment="1">
      <alignment horizontal="left" vertical="center" wrapText="1"/>
    </xf>
    <xf numFmtId="0" fontId="18" fillId="0" borderId="8" xfId="0" applyFont="1" applyBorder="1" applyAlignment="1">
      <alignment horizontal="left" vertical="center" wrapText="1"/>
    </xf>
    <xf numFmtId="0" fontId="18" fillId="0" borderId="13" xfId="0" applyFont="1" applyBorder="1" applyAlignment="1">
      <alignment horizontal="left" vertical="center" wrapText="1"/>
    </xf>
    <xf numFmtId="0" fontId="18" fillId="0" borderId="6" xfId="0" applyFont="1" applyBorder="1" applyAlignment="1">
      <alignment horizontal="left" vertical="center" wrapText="1"/>
    </xf>
    <xf numFmtId="0" fontId="13" fillId="0" borderId="31" xfId="0" applyFont="1" applyBorder="1" applyAlignment="1">
      <alignment horizontal="left" vertical="center"/>
    </xf>
    <xf numFmtId="0" fontId="13" fillId="0" borderId="25" xfId="0" applyFont="1" applyBorder="1" applyAlignment="1">
      <alignment horizontal="left" vertical="center"/>
    </xf>
    <xf numFmtId="0" fontId="13" fillId="0" borderId="30" xfId="0" applyFont="1" applyBorder="1" applyAlignment="1">
      <alignment horizontal="left" vertical="center"/>
    </xf>
    <xf numFmtId="0" fontId="13" fillId="0" borderId="19" xfId="0" applyFont="1" applyBorder="1" applyAlignment="1">
      <alignment horizontal="left" vertical="center"/>
    </xf>
    <xf numFmtId="0" fontId="13" fillId="0" borderId="0" xfId="0" applyFont="1" applyAlignment="1">
      <alignment horizontal="left" vertical="center"/>
    </xf>
    <xf numFmtId="0" fontId="13" fillId="0" borderId="20" xfId="0" applyFont="1" applyBorder="1" applyAlignment="1">
      <alignment horizontal="left" vertical="center"/>
    </xf>
    <xf numFmtId="0" fontId="13" fillId="0" borderId="0" xfId="0" applyFont="1" applyAlignment="1">
      <alignment horizontal="lef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xf>
    <xf numFmtId="0" fontId="13" fillId="0" borderId="7" xfId="0" applyFont="1" applyBorder="1" applyAlignment="1">
      <alignment horizontal="left" vertical="top"/>
    </xf>
    <xf numFmtId="0" fontId="13" fillId="0" borderId="6" xfId="0" applyFont="1" applyBorder="1" applyAlignment="1">
      <alignment horizontal="left" vertical="top"/>
    </xf>
    <xf numFmtId="0" fontId="13" fillId="0" borderId="28" xfId="0" applyFont="1" applyBorder="1" applyAlignment="1">
      <alignment horizontal="left" vertical="center" wrapText="1"/>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0" xfId="0" applyFont="1" applyBorder="1" applyAlignment="1">
      <alignment horizontal="left" vertical="center"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34" fillId="0" borderId="17" xfId="2" applyFont="1" applyBorder="1" applyAlignment="1">
      <alignment horizontal="left" vertical="center"/>
    </xf>
    <xf numFmtId="0" fontId="34" fillId="0" borderId="21" xfId="2" applyFont="1" applyBorder="1" applyAlignment="1">
      <alignment horizontal="left" vertical="center"/>
    </xf>
    <xf numFmtId="0" fontId="34" fillId="0" borderId="22" xfId="2" applyFont="1" applyBorder="1" applyAlignment="1">
      <alignment horizontal="left" vertical="center"/>
    </xf>
    <xf numFmtId="0" fontId="4" fillId="0" borderId="1" xfId="0" applyFont="1" applyBorder="1" applyAlignment="1">
      <alignment horizontal="left" vertical="center"/>
    </xf>
    <xf numFmtId="0" fontId="18" fillId="0" borderId="15" xfId="0" applyFont="1" applyBorder="1" applyAlignment="1">
      <alignment horizontal="left" vertical="center"/>
    </xf>
    <xf numFmtId="0" fontId="18" fillId="0" borderId="18" xfId="0" applyFont="1" applyBorder="1" applyAlignment="1">
      <alignment horizontal="left" vertical="top" wrapText="1"/>
    </xf>
    <xf numFmtId="0" fontId="18" fillId="0" borderId="32" xfId="0" applyFont="1" applyBorder="1" applyAlignment="1">
      <alignment horizontal="left" vertical="top" wrapText="1"/>
    </xf>
    <xf numFmtId="0" fontId="34" fillId="0" borderId="4" xfId="2" applyFont="1" applyBorder="1" applyAlignment="1">
      <alignment horizontal="left" vertical="center"/>
    </xf>
    <xf numFmtId="0" fontId="34" fillId="0" borderId="5" xfId="2" applyFont="1" applyBorder="1" applyAlignment="1">
      <alignment horizontal="left" vertical="center"/>
    </xf>
    <xf numFmtId="0" fontId="13" fillId="0" borderId="11" xfId="0" applyFont="1" applyBorder="1" applyAlignment="1">
      <alignment horizontal="left" vertical="center" wrapText="1"/>
    </xf>
    <xf numFmtId="0" fontId="13" fillId="0" borderId="9" xfId="0" applyFont="1" applyBorder="1" applyAlignment="1">
      <alignment horizontal="left" vertical="center" wrapText="1"/>
    </xf>
    <xf numFmtId="0" fontId="13" fillId="0" borderId="21" xfId="0" applyFont="1" applyBorder="1" applyAlignment="1">
      <alignment horizontal="left" vertical="center" wrapText="1"/>
    </xf>
    <xf numFmtId="0" fontId="13" fillId="0" borderId="23"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16" xfId="0" applyFont="1" applyBorder="1" applyAlignment="1">
      <alignment horizontal="left" vertical="center" wrapText="1"/>
    </xf>
    <xf numFmtId="0" fontId="13" fillId="0" borderId="14" xfId="0" applyFont="1" applyBorder="1" applyAlignment="1">
      <alignment horizontal="left" vertical="center" wrapText="1"/>
    </xf>
    <xf numFmtId="0" fontId="13" fillId="0" borderId="38" xfId="0" applyFont="1" applyBorder="1" applyAlignment="1">
      <alignment horizontal="left" vertical="center" wrapText="1"/>
    </xf>
    <xf numFmtId="0" fontId="13" fillId="0" borderId="34" xfId="0" applyFont="1" applyBorder="1" applyAlignment="1">
      <alignment horizontal="left" vertical="center" wrapText="1"/>
    </xf>
    <xf numFmtId="0" fontId="13" fillId="0" borderId="31" xfId="0" applyFont="1" applyBorder="1" applyAlignment="1">
      <alignment horizontal="left" vertical="center" wrapText="1"/>
    </xf>
    <xf numFmtId="0" fontId="13" fillId="0" borderId="30"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Alignment="1">
      <alignment horizontal="left" vertical="center" wrapText="1"/>
    </xf>
    <xf numFmtId="0" fontId="13" fillId="0" borderId="17" xfId="0" applyFont="1" applyBorder="1" applyAlignment="1">
      <alignment horizontal="left" vertical="center" wrapText="1"/>
    </xf>
    <xf numFmtId="0" fontId="34" fillId="0" borderId="0" xfId="2" applyFont="1" applyBorder="1" applyAlignment="1">
      <alignment horizontal="left" vertical="center"/>
    </xf>
    <xf numFmtId="0" fontId="34" fillId="0" borderId="7" xfId="2" applyFont="1" applyBorder="1" applyAlignment="1">
      <alignment horizontal="left" vertical="center" wrapText="1"/>
    </xf>
    <xf numFmtId="0" fontId="34" fillId="0" borderId="8" xfId="2" applyFont="1" applyBorder="1" applyAlignment="1">
      <alignment horizontal="left" vertical="center" wrapText="1"/>
    </xf>
    <xf numFmtId="0" fontId="34" fillId="0" borderId="7" xfId="2" applyFont="1" applyBorder="1" applyAlignment="1">
      <alignment vertical="center" wrapText="1"/>
    </xf>
    <xf numFmtId="0" fontId="34" fillId="0" borderId="8" xfId="2" applyFont="1" applyBorder="1" applyAlignment="1">
      <alignment vertical="center" wrapText="1"/>
    </xf>
    <xf numFmtId="0" fontId="13" fillId="0" borderId="13" xfId="0" applyFont="1" applyBorder="1" applyAlignment="1">
      <alignment horizontal="left" vertical="center" wrapText="1"/>
    </xf>
    <xf numFmtId="0" fontId="18" fillId="0" borderId="21" xfId="0" applyFont="1" applyBorder="1" applyAlignment="1">
      <alignment horizontal="left" vertical="center" wrapText="1"/>
    </xf>
    <xf numFmtId="0" fontId="18" fillId="0" borderId="23" xfId="0" applyFont="1" applyBorder="1" applyAlignment="1">
      <alignment horizontal="left" vertical="center" wrapText="1"/>
    </xf>
    <xf numFmtId="0" fontId="18" fillId="0" borderId="21" xfId="0" applyFont="1" applyBorder="1" applyAlignment="1">
      <alignment horizontal="left" vertical="center"/>
    </xf>
    <xf numFmtId="0" fontId="18" fillId="0" borderId="23" xfId="0" applyFont="1" applyBorder="1" applyAlignment="1">
      <alignment horizontal="left" vertical="center"/>
    </xf>
    <xf numFmtId="0" fontId="18" fillId="0" borderId="16" xfId="0" applyFont="1" applyBorder="1" applyAlignment="1">
      <alignment horizontal="left" vertical="center"/>
    </xf>
    <xf numFmtId="0" fontId="18" fillId="0" borderId="14" xfId="0" applyFont="1" applyBorder="1" applyAlignment="1">
      <alignment horizontal="left" vertical="center"/>
    </xf>
    <xf numFmtId="0" fontId="18" fillId="0" borderId="38" xfId="0" applyFont="1" applyBorder="1" applyAlignment="1">
      <alignment horizontal="left" vertical="center" wrapText="1"/>
    </xf>
    <xf numFmtId="0" fontId="18" fillId="0" borderId="34" xfId="0" applyFont="1" applyBorder="1" applyAlignment="1">
      <alignment horizontal="left" vertical="center" wrapText="1"/>
    </xf>
    <xf numFmtId="0" fontId="13" fillId="0" borderId="21" xfId="0" applyFont="1" applyBorder="1" applyAlignment="1">
      <alignment horizontal="left" vertical="center"/>
    </xf>
    <xf numFmtId="0" fontId="13" fillId="0" borderId="23" xfId="0" applyFont="1" applyBorder="1" applyAlignment="1">
      <alignment horizontal="left" vertical="center"/>
    </xf>
    <xf numFmtId="0" fontId="13" fillId="0" borderId="16" xfId="0" applyFont="1" applyBorder="1" applyAlignment="1">
      <alignment horizontal="left" vertical="center"/>
    </xf>
    <xf numFmtId="0" fontId="13" fillId="0" borderId="14" xfId="0" applyFont="1" applyBorder="1" applyAlignment="1">
      <alignment horizontal="left" vertical="center"/>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3" fillId="0" borderId="4" xfId="0" applyFont="1" applyBorder="1" applyAlignment="1">
      <alignment horizontal="left" vertical="center" wrapText="1"/>
    </xf>
    <xf numFmtId="0" fontId="34" fillId="0" borderId="10" xfId="2" applyFont="1" applyBorder="1" applyAlignment="1">
      <alignment horizontal="left" vertical="center" wrapText="1"/>
    </xf>
    <xf numFmtId="0" fontId="34" fillId="0" borderId="11" xfId="2" applyFont="1" applyBorder="1" applyAlignment="1">
      <alignment horizontal="left" vertical="center" wrapText="1"/>
    </xf>
    <xf numFmtId="0" fontId="13" fillId="0" borderId="40" xfId="0" applyFont="1" applyBorder="1" applyAlignment="1">
      <alignment horizontal="left" vertical="top"/>
    </xf>
    <xf numFmtId="0" fontId="13" fillId="0" borderId="34" xfId="0" applyFont="1" applyBorder="1" applyAlignment="1">
      <alignment horizontal="left" vertical="top"/>
    </xf>
    <xf numFmtId="0" fontId="13" fillId="0" borderId="39" xfId="0" applyFont="1" applyBorder="1" applyAlignment="1">
      <alignment horizontal="left" vertical="top"/>
    </xf>
    <xf numFmtId="0" fontId="13" fillId="0" borderId="40" xfId="0" applyFont="1" applyBorder="1" applyAlignment="1">
      <alignment horizontal="left" vertical="center" wrapText="1"/>
    </xf>
    <xf numFmtId="0" fontId="13" fillId="0" borderId="39" xfId="0" applyFont="1" applyBorder="1" applyAlignment="1">
      <alignment horizontal="left" vertical="center" wrapText="1"/>
    </xf>
    <xf numFmtId="0" fontId="34" fillId="0" borderId="0" xfId="2" applyFont="1" applyFill="1" applyAlignment="1">
      <alignment vertical="center"/>
    </xf>
    <xf numFmtId="0" fontId="34" fillId="0" borderId="29" xfId="2" applyFont="1" applyFill="1" applyBorder="1" applyAlignment="1">
      <alignment vertical="center"/>
    </xf>
    <xf numFmtId="0" fontId="34" fillId="0" borderId="41" xfId="2" applyFont="1" applyFill="1" applyBorder="1" applyAlignment="1">
      <alignment vertical="center"/>
    </xf>
    <xf numFmtId="0" fontId="34" fillId="0" borderId="37" xfId="2" applyFont="1" applyBorder="1" applyAlignment="1">
      <alignment horizontal="left" vertical="center"/>
    </xf>
    <xf numFmtId="0" fontId="13" fillId="0" borderId="37" xfId="0" applyFont="1" applyBorder="1" applyAlignment="1">
      <alignment horizontal="left" vertical="center" wrapText="1"/>
    </xf>
    <xf numFmtId="0" fontId="34" fillId="0" borderId="8" xfId="2" applyFont="1" applyFill="1" applyBorder="1" applyAlignment="1">
      <alignment vertical="center"/>
    </xf>
    <xf numFmtId="0" fontId="34" fillId="0" borderId="13" xfId="2" applyFont="1" applyFill="1" applyBorder="1" applyAlignment="1">
      <alignment vertical="center"/>
    </xf>
    <xf numFmtId="0" fontId="13" fillId="0" borderId="23" xfId="0" applyFont="1" applyBorder="1" applyAlignment="1">
      <alignment horizontal="left" vertical="top" wrapText="1"/>
    </xf>
    <xf numFmtId="0" fontId="13" fillId="0" borderId="37" xfId="0" applyFont="1" applyBorder="1" applyAlignment="1">
      <alignment horizontal="left" vertical="top" wrapText="1"/>
    </xf>
    <xf numFmtId="0" fontId="34" fillId="0" borderId="7" xfId="2" applyFont="1" applyFill="1" applyBorder="1" applyAlignment="1">
      <alignment vertical="center"/>
    </xf>
    <xf numFmtId="0" fontId="13" fillId="0" borderId="15" xfId="0" applyFont="1" applyBorder="1" applyAlignment="1">
      <alignment horizontal="left" vertical="center"/>
    </xf>
    <xf numFmtId="0" fontId="34" fillId="0" borderId="13" xfId="2" applyFont="1" applyBorder="1" applyAlignment="1">
      <alignment horizontal="left" vertical="center"/>
    </xf>
    <xf numFmtId="0" fontId="13" fillId="0" borderId="25" xfId="0" applyFont="1" applyBorder="1" applyAlignment="1">
      <alignment horizontal="left" vertical="top" wrapText="1"/>
    </xf>
    <xf numFmtId="0" fontId="13" fillId="0" borderId="14" xfId="0" applyFont="1" applyBorder="1" applyAlignment="1">
      <alignment horizontal="left" vertical="top"/>
    </xf>
    <xf numFmtId="0" fontId="13" fillId="0" borderId="15" xfId="0" applyFont="1" applyBorder="1" applyAlignment="1">
      <alignment horizontal="left" vertical="top"/>
    </xf>
    <xf numFmtId="0" fontId="13" fillId="0" borderId="22" xfId="0" applyFont="1" applyBorder="1" applyAlignment="1">
      <alignment horizontal="left" vertical="center"/>
    </xf>
    <xf numFmtId="0" fontId="13" fillId="0" borderId="17" xfId="0" applyFont="1" applyBorder="1" applyAlignment="1">
      <alignment horizontal="left" vertical="center"/>
    </xf>
    <xf numFmtId="0" fontId="34" fillId="0" borderId="41" xfId="2" applyFont="1" applyBorder="1" applyAlignment="1">
      <alignment horizontal="left" vertical="center"/>
    </xf>
    <xf numFmtId="0" fontId="18" fillId="0" borderId="4" xfId="0" applyFont="1" applyBorder="1" applyAlignment="1">
      <alignment horizontal="left" vertical="top"/>
    </xf>
    <xf numFmtId="0" fontId="18" fillId="0" borderId="6" xfId="0" applyFont="1" applyBorder="1" applyAlignment="1">
      <alignment horizontal="left" vertical="top"/>
    </xf>
    <xf numFmtId="0" fontId="18" fillId="0" borderId="7" xfId="0" applyFont="1" applyBorder="1" applyAlignment="1">
      <alignment horizontal="left" vertical="top"/>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5" xfId="0" applyFont="1" applyBorder="1" applyAlignment="1">
      <alignment horizontal="left" vertical="center"/>
    </xf>
    <xf numFmtId="0" fontId="18" fillId="0" borderId="12" xfId="0" applyFont="1" applyBorder="1" applyAlignment="1">
      <alignment horizontal="left" vertical="center"/>
    </xf>
    <xf numFmtId="0" fontId="18" fillId="0" borderId="3" xfId="0" applyFont="1" applyBorder="1" applyAlignment="1">
      <alignment horizontal="left" vertical="center"/>
    </xf>
    <xf numFmtId="0" fontId="2" fillId="0" borderId="63" xfId="0" applyFont="1" applyBorder="1" applyAlignment="1">
      <alignment vertical="center" wrapText="1"/>
    </xf>
    <xf numFmtId="0" fontId="2" fillId="0" borderId="64" xfId="0" applyFont="1" applyBorder="1" applyAlignment="1">
      <alignment vertical="center" wrapText="1"/>
    </xf>
    <xf numFmtId="0" fontId="2" fillId="0" borderId="104" xfId="0" applyFont="1" applyBorder="1" applyAlignment="1">
      <alignment horizontal="left" vertical="center" wrapText="1"/>
    </xf>
    <xf numFmtId="0" fontId="2" fillId="0" borderId="110" xfId="0" applyFont="1" applyBorder="1" applyAlignment="1">
      <alignment horizontal="left" vertical="center" wrapText="1"/>
    </xf>
    <xf numFmtId="0" fontId="2" fillId="0" borderId="25" xfId="0" applyFont="1" applyBorder="1" applyAlignment="1">
      <alignment horizontal="left" vertical="center" wrapText="1"/>
    </xf>
    <xf numFmtId="0" fontId="2" fillId="0" borderId="95" xfId="0" applyFont="1" applyBorder="1" applyAlignment="1">
      <alignment horizontal="left" vertical="center" wrapText="1"/>
    </xf>
    <xf numFmtId="0" fontId="2" fillId="0" borderId="117" xfId="0" applyFont="1" applyBorder="1" applyAlignment="1">
      <alignment horizontal="left" vertical="center" wrapText="1"/>
    </xf>
    <xf numFmtId="0" fontId="2" fillId="0" borderId="0" xfId="0" applyFont="1" applyAlignment="1">
      <alignment horizontal="left" wrapText="1"/>
    </xf>
    <xf numFmtId="0" fontId="48" fillId="0" borderId="0" xfId="2" applyFont="1" applyAlignment="1">
      <alignment horizontal="left" vertical="center"/>
    </xf>
    <xf numFmtId="0" fontId="2" fillId="0" borderId="71" xfId="0" applyFont="1" applyBorder="1" applyAlignment="1">
      <alignment horizontal="right" vertical="center"/>
    </xf>
    <xf numFmtId="0" fontId="2" fillId="0" borderId="104" xfId="0" applyFont="1" applyBorder="1" applyAlignment="1">
      <alignment horizontal="right" vertical="center"/>
    </xf>
    <xf numFmtId="0" fontId="2" fillId="0" borderId="90" xfId="0" applyFont="1" applyBorder="1" applyAlignment="1">
      <alignment horizontal="right" vertical="center"/>
    </xf>
    <xf numFmtId="0" fontId="2" fillId="0" borderId="110" xfId="0" applyFont="1" applyBorder="1" applyAlignment="1">
      <alignment horizontal="right" vertical="center"/>
    </xf>
    <xf numFmtId="0" fontId="2" fillId="0" borderId="43" xfId="0" applyFont="1" applyBorder="1" applyAlignment="1">
      <alignment horizontal="right" vertical="center"/>
    </xf>
    <xf numFmtId="0" fontId="2" fillId="0" borderId="44" xfId="0" applyFont="1" applyBorder="1" applyAlignment="1">
      <alignment horizontal="right" vertical="center"/>
    </xf>
  </cellXfs>
  <cellStyles count="6">
    <cellStyle name="Hiperlink" xfId="2" builtinId="8"/>
    <cellStyle name="Hiperlink 2" xfId="3" xr:uid="{75EF2CA4-C8FF-4039-9A5C-DCAAE1DB10AA}"/>
    <cellStyle name="Normal" xfId="0" builtinId="0"/>
    <cellStyle name="Porcentagem" xfId="1" builtinId="5"/>
    <cellStyle name="Porcentagem 2" xfId="4" xr:uid="{9FDCFBFD-6BD0-424D-97F4-A1AD9C052AFC}"/>
    <cellStyle name="Porcentagem 3" xfId="5" xr:uid="{B903862C-E66F-48CB-AE97-5C2F295A5A37}"/>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o Office">
  <a:themeElements>
    <a:clrScheme name="CSN">
      <a:dk1>
        <a:sysClr val="windowText" lastClr="000000"/>
      </a:dk1>
      <a:lt1>
        <a:sysClr val="window" lastClr="FFFFFF"/>
      </a:lt1>
      <a:dk2>
        <a:srgbClr val="0078C1"/>
      </a:dk2>
      <a:lt2>
        <a:srgbClr val="12448A"/>
      </a:lt2>
      <a:accent1>
        <a:srgbClr val="EFAB31"/>
      </a:accent1>
      <a:accent2>
        <a:srgbClr val="82358B"/>
      </a:accent2>
      <a:accent3>
        <a:srgbClr val="36A9E0"/>
      </a:accent3>
      <a:accent4>
        <a:srgbClr val="3AA935"/>
      </a:accent4>
      <a:accent5>
        <a:srgbClr val="8AB31D"/>
      </a:accent5>
      <a:accent6>
        <a:srgbClr val="000000"/>
      </a:accent6>
      <a:hlink>
        <a:srgbClr val="12448A"/>
      </a:hlink>
      <a:folHlink>
        <a:srgbClr val="0078C1"/>
      </a:folHlink>
    </a:clrScheme>
    <a:fontScheme name="CSN">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g.csn.com.br/en/" TargetMode="External"/><Relationship Id="rId3" Type="http://schemas.openxmlformats.org/officeDocument/2006/relationships/hyperlink" Target="https://esg.csn.com.br/" TargetMode="External"/><Relationship Id="rId7" Type="http://schemas.openxmlformats.org/officeDocument/2006/relationships/hyperlink" Target="https://esg.csn.com.br/en/our-company/integrated-reporting/" TargetMode="External"/><Relationship Id="rId2" Type="http://schemas.openxmlformats.org/officeDocument/2006/relationships/hyperlink" Target="mailto:sustentabilidade@csn.com.br?subject=Databook%20ESG%202023" TargetMode="External"/><Relationship Id="rId1" Type="http://schemas.openxmlformats.org/officeDocument/2006/relationships/hyperlink" Target="https://esg.csn.com.br/nossa-empresa/relatorio-integrado-gri" TargetMode="External"/><Relationship Id="rId6" Type="http://schemas.openxmlformats.org/officeDocument/2006/relationships/hyperlink" Target="https://esg.csn.com.br/en/our-company/integrated-reporting/" TargetMode="External"/><Relationship Id="rId5" Type="http://schemas.openxmlformats.org/officeDocument/2006/relationships/hyperlink" Target="mailto:sustentabilidade@csn.com.br" TargetMode="External"/><Relationship Id="rId4" Type="http://schemas.openxmlformats.org/officeDocument/2006/relationships/hyperlink" Target="https://esg.csn.com.br/nossa-empresa/relatorio-integrado-gri"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sg.csn.com.br/en/our-company/integrated-reportin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sg.csn.com.br/en/our-company/integrated-reporting/" TargetMode="External"/><Relationship Id="rId3" Type="http://schemas.openxmlformats.org/officeDocument/2006/relationships/hyperlink" Target="https://www.cdp.net/pt/formatted_responses/responses?campaign_id=83630982&amp;discloser_id=1027667&amp;locale=pt&amp;organization_name=Companhia+Sider%C3%BArgica+Nacional+-+CSN&amp;organization_number=3287&amp;program=Investor&amp;project_year=2023&amp;redirect=https%3A%2F%2Fcdp.credit360.com%2Fsurveys%2F2023%2Fjwbhd7d6%2F300999&amp;survey_id=82591262" TargetMode="External"/><Relationship Id="rId7" Type="http://schemas.openxmlformats.org/officeDocument/2006/relationships/hyperlink" Target="https://esg.csn.com.br/nossa-empresa/relatorio-integrado-gri" TargetMode="External"/><Relationship Id="rId2" Type="http://schemas.openxmlformats.org/officeDocument/2006/relationships/hyperlink" Target="https://prd-admin-esg.csn.com.br/uploads/2023/8/Relatorio-integrado-PDF-13-35-2cfae357-dd7d-4ceb-b176-7f79e948fd48.pdf" TargetMode="External"/><Relationship Id="rId1" Type="http://schemas.openxmlformats.org/officeDocument/2006/relationships/hyperlink" Target="https://esg.csn.com.br/nossa-empresa/relatorio-integrado-gri" TargetMode="External"/><Relationship Id="rId6" Type="http://schemas.openxmlformats.org/officeDocument/2006/relationships/hyperlink" Target="https://api.mziq.com/mzfilemanager/v2/d/c13bfd26-0e38-40d4-80f7-8990c9e1d702/8022fcc3-fa4a-a451-f51a-715383101266?origin=2" TargetMode="External"/><Relationship Id="rId5" Type="http://schemas.openxmlformats.org/officeDocument/2006/relationships/hyperlink" Target="https://esg.csn.com.br/en/our-company/integrated-reporting/" TargetMode="External"/><Relationship Id="rId4" Type="http://schemas.openxmlformats.org/officeDocument/2006/relationships/hyperlink" Target="https://prd-admin-esg.csn.com.br/uploads/2023/8/Relatorio-integrado-PDF-13-35-2cfae357-dd7d-4ceb-b176-7f79e948fd48.pdf"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g.csn.com.br/en/our-company/integrated-reporting/" TargetMode="External"/><Relationship Id="rId1" Type="http://schemas.openxmlformats.org/officeDocument/2006/relationships/hyperlink" Target="https://esg.csn.com.br/nossa-empresa/relatorio-integrado-gri"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g.csn.com.br/en/our-company/integrated-reporting/" TargetMode="External"/><Relationship Id="rId1" Type="http://schemas.openxmlformats.org/officeDocument/2006/relationships/hyperlink" Target="https://esg.csn.com.br/nossa-empresa/relatorio-integrado-gri"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sg.csn.com.br/en/our-company/integrated-reporting/" TargetMode="External"/><Relationship Id="rId7" Type="http://schemas.openxmlformats.org/officeDocument/2006/relationships/printerSettings" Target="../printerSettings/printerSettings4.bin"/><Relationship Id="rId2" Type="http://schemas.openxmlformats.org/officeDocument/2006/relationships/hyperlink" Target="https://esg.csn.com.br/nossa-empresa/relatorio-integrado-gri" TargetMode="External"/><Relationship Id="rId1" Type="http://schemas.openxmlformats.org/officeDocument/2006/relationships/hyperlink" Target="https://esg.csn.com.br/nossa-empresa/relatorio-integrado-gri" TargetMode="External"/><Relationship Id="rId6" Type="http://schemas.openxmlformats.org/officeDocument/2006/relationships/hyperlink" Target="https://esg.csn.com.br/en/our-company/integrated-reporting/" TargetMode="External"/><Relationship Id="rId5" Type="http://schemas.openxmlformats.org/officeDocument/2006/relationships/hyperlink" Target="https://esg.csn.com.br/en/our-company/integrated-reporting/" TargetMode="External"/><Relationship Id="rId4" Type="http://schemas.openxmlformats.org/officeDocument/2006/relationships/hyperlink" Target="https://esg.csn.com.br/nossa-empresa/relatorio-integrado-gri"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g.csn.com.br/en/our-company/integrated-reporting/" TargetMode="External"/><Relationship Id="rId1" Type="http://schemas.openxmlformats.org/officeDocument/2006/relationships/hyperlink" Target="https://esg.csn.com.br/nossa-empresa/relatorio-integrado-gri"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g.csn.com.br/en/our-company/integrated-reporting/" TargetMode="External"/><Relationship Id="rId1" Type="http://schemas.openxmlformats.org/officeDocument/2006/relationships/hyperlink" Target="https://esg.csn.com.br/nossa-empresa/relatorio-integrado-gri"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sg.csn.com.br/en/our-company/integrated-reporting/" TargetMode="External"/><Relationship Id="rId1" Type="http://schemas.openxmlformats.org/officeDocument/2006/relationships/hyperlink" Target="https://esg.csn.com.br/nossa-empresa/relatorio-integrado-gri"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sg.csn.com.br/en/our-company/integrated-reporting/"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g.csn.com.br/en/our-company/integrated-repor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7472-780A-4D0A-B12D-8ACE44F44DFF}">
  <sheetPr>
    <pageSetUpPr fitToPage="1"/>
  </sheetPr>
  <dimension ref="A1:M101"/>
  <sheetViews>
    <sheetView showGridLines="0" showRowColHeaders="0" tabSelected="1"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384" customFormat="1" ht="43.5" x14ac:dyDescent="0.25">
      <c r="B5" s="511" t="s">
        <v>103</v>
      </c>
      <c r="H5" s="713" t="e" vm="2">
        <v>#VALUE!</v>
      </c>
      <c r="I5" s="713"/>
      <c r="J5" s="713"/>
      <c r="K5" s="713"/>
      <c r="L5" s="713"/>
      <c r="M5" s="713"/>
    </row>
    <row r="6" spans="1:13" s="4" customFormat="1" ht="15" x14ac:dyDescent="0.25">
      <c r="H6" s="713"/>
      <c r="I6" s="713"/>
      <c r="J6" s="713"/>
      <c r="K6" s="713"/>
      <c r="L6" s="713"/>
      <c r="M6" s="713"/>
    </row>
    <row r="7" spans="1:13" s="4" customFormat="1" ht="15" customHeight="1" x14ac:dyDescent="0.25">
      <c r="B7" s="714" t="s">
        <v>104</v>
      </c>
      <c r="C7" s="714"/>
      <c r="D7" s="714"/>
      <c r="E7" s="714"/>
      <c r="F7" s="714"/>
      <c r="G7" s="714"/>
      <c r="H7" s="713"/>
      <c r="I7" s="713"/>
      <c r="J7" s="713"/>
      <c r="K7" s="713"/>
      <c r="L7" s="713"/>
      <c r="M7" s="713"/>
    </row>
    <row r="8" spans="1:13" s="4" customFormat="1" ht="15" x14ac:dyDescent="0.25">
      <c r="B8" s="714"/>
      <c r="C8" s="714"/>
      <c r="D8" s="714"/>
      <c r="E8" s="714"/>
      <c r="F8" s="714"/>
      <c r="G8" s="714"/>
      <c r="H8" s="713"/>
      <c r="I8" s="713"/>
      <c r="J8" s="713"/>
      <c r="K8" s="713"/>
      <c r="L8" s="713"/>
      <c r="M8" s="713"/>
    </row>
    <row r="9" spans="1:13" s="4" customFormat="1" ht="15" x14ac:dyDescent="0.25">
      <c r="B9" s="714"/>
      <c r="C9" s="714"/>
      <c r="D9" s="714"/>
      <c r="E9" s="714"/>
      <c r="F9" s="714"/>
      <c r="G9" s="714"/>
      <c r="H9" s="713"/>
      <c r="I9" s="713"/>
      <c r="J9" s="713"/>
      <c r="K9" s="713"/>
      <c r="L9" s="713"/>
      <c r="M9" s="713"/>
    </row>
    <row r="10" spans="1:13" s="4" customFormat="1" ht="15" x14ac:dyDescent="0.25">
      <c r="B10" s="714"/>
      <c r="C10" s="714"/>
      <c r="D10" s="714"/>
      <c r="E10" s="714"/>
      <c r="F10" s="714"/>
      <c r="G10" s="714"/>
      <c r="H10" s="713"/>
      <c r="I10" s="713"/>
      <c r="J10" s="713"/>
      <c r="K10" s="713"/>
      <c r="L10" s="713"/>
      <c r="M10" s="713"/>
    </row>
    <row r="11" spans="1:13" s="4" customFormat="1" ht="15" x14ac:dyDescent="0.25">
      <c r="B11" s="714"/>
      <c r="C11" s="714"/>
      <c r="D11" s="714"/>
      <c r="E11" s="714"/>
      <c r="F11" s="714"/>
      <c r="G11" s="714"/>
      <c r="H11" s="713"/>
      <c r="I11" s="713"/>
      <c r="J11" s="713"/>
      <c r="K11" s="713"/>
      <c r="L11" s="713"/>
      <c r="M11" s="713"/>
    </row>
    <row r="12" spans="1:13" s="4" customFormat="1" ht="15" x14ac:dyDescent="0.25">
      <c r="B12" s="714"/>
      <c r="C12" s="714"/>
      <c r="D12" s="714"/>
      <c r="E12" s="714"/>
      <c r="F12" s="714"/>
      <c r="G12" s="714"/>
      <c r="H12" s="713"/>
      <c r="I12" s="713"/>
      <c r="J12" s="713"/>
      <c r="K12" s="713"/>
      <c r="L12" s="713"/>
      <c r="M12" s="713"/>
    </row>
    <row r="13" spans="1:13" s="4" customFormat="1" ht="15" x14ac:dyDescent="0.25">
      <c r="B13" s="714"/>
      <c r="C13" s="714"/>
      <c r="D13" s="714"/>
      <c r="E13" s="714"/>
      <c r="F13" s="714"/>
      <c r="G13" s="714"/>
      <c r="H13" s="713"/>
      <c r="I13" s="713"/>
      <c r="J13" s="713"/>
      <c r="K13" s="713"/>
      <c r="L13" s="713"/>
      <c r="M13" s="713"/>
    </row>
    <row r="14" spans="1:13" s="4" customFormat="1" ht="15" x14ac:dyDescent="0.25">
      <c r="B14" s="714"/>
      <c r="C14" s="714"/>
      <c r="D14" s="714"/>
      <c r="E14" s="714"/>
      <c r="F14" s="714"/>
      <c r="G14" s="714"/>
      <c r="H14" s="713"/>
      <c r="I14" s="713"/>
      <c r="J14" s="713"/>
      <c r="K14" s="713"/>
      <c r="L14" s="713"/>
      <c r="M14" s="713"/>
    </row>
    <row r="15" spans="1:13" s="4" customFormat="1" ht="23.25" customHeight="1" x14ac:dyDescent="0.25">
      <c r="B15" s="714"/>
      <c r="C15" s="714"/>
      <c r="D15" s="714"/>
      <c r="E15" s="714"/>
      <c r="F15" s="714"/>
      <c r="G15" s="714"/>
      <c r="H15" s="713"/>
      <c r="I15" s="713"/>
      <c r="J15" s="713"/>
      <c r="K15" s="713"/>
      <c r="L15" s="713"/>
      <c r="M15" s="713"/>
    </row>
    <row r="16" spans="1:13" s="4" customFormat="1" ht="15" x14ac:dyDescent="0.25">
      <c r="B16" s="714"/>
      <c r="C16" s="714"/>
      <c r="D16" s="714"/>
      <c r="E16" s="714"/>
      <c r="F16" s="714"/>
      <c r="G16" s="714"/>
      <c r="H16" s="713"/>
      <c r="I16" s="713"/>
      <c r="J16" s="713"/>
      <c r="K16" s="713"/>
      <c r="L16" s="713"/>
      <c r="M16" s="713"/>
    </row>
    <row r="17" spans="2:13" s="4" customFormat="1" ht="15" x14ac:dyDescent="0.25"/>
    <row r="18" spans="2:13" s="153" customFormat="1" ht="24.5" x14ac:dyDescent="0.25">
      <c r="B18" s="154" t="s">
        <v>105</v>
      </c>
    </row>
    <row r="19" spans="2:13" s="4" customFormat="1" ht="15" x14ac:dyDescent="0.25">
      <c r="B19" s="714" t="s">
        <v>106</v>
      </c>
      <c r="C19" s="714"/>
      <c r="D19" s="714"/>
      <c r="E19" s="714"/>
      <c r="F19" s="714"/>
      <c r="G19" s="714"/>
      <c r="H19" s="714"/>
      <c r="I19" s="714"/>
      <c r="J19" s="714"/>
      <c r="K19" s="714"/>
      <c r="L19" s="714"/>
      <c r="M19" s="714"/>
    </row>
    <row r="20" spans="2:13" s="4" customFormat="1" ht="15" x14ac:dyDescent="0.25">
      <c r="B20" s="714"/>
      <c r="C20" s="714"/>
      <c r="D20" s="714"/>
      <c r="E20" s="714"/>
      <c r="F20" s="714"/>
      <c r="G20" s="714"/>
      <c r="H20" s="714"/>
      <c r="I20" s="714"/>
      <c r="J20" s="714"/>
      <c r="K20" s="714"/>
      <c r="L20" s="714"/>
      <c r="M20" s="714"/>
    </row>
    <row r="21" spans="2:13" s="4" customFormat="1" ht="15" x14ac:dyDescent="0.25">
      <c r="B21" s="714"/>
      <c r="C21" s="714"/>
      <c r="D21" s="714"/>
      <c r="E21" s="714"/>
      <c r="F21" s="714"/>
      <c r="G21" s="714"/>
      <c r="H21" s="714"/>
      <c r="I21" s="714"/>
      <c r="J21" s="714"/>
      <c r="K21" s="714"/>
      <c r="L21" s="714"/>
      <c r="M21" s="714"/>
    </row>
    <row r="22" spans="2:13" s="4" customFormat="1" ht="15" x14ac:dyDescent="0.25">
      <c r="B22" s="714"/>
      <c r="C22" s="714"/>
      <c r="D22" s="714"/>
      <c r="E22" s="714"/>
      <c r="F22" s="714"/>
      <c r="G22" s="714"/>
      <c r="H22" s="714"/>
      <c r="I22" s="714"/>
      <c r="J22" s="714"/>
      <c r="K22" s="714"/>
      <c r="L22" s="714"/>
      <c r="M22" s="714"/>
    </row>
    <row r="23" spans="2:13" s="4" customFormat="1" ht="15" x14ac:dyDescent="0.25">
      <c r="B23" s="714"/>
      <c r="C23" s="714"/>
      <c r="D23" s="714"/>
      <c r="E23" s="714"/>
      <c r="F23" s="714"/>
      <c r="G23" s="714"/>
      <c r="H23" s="714"/>
      <c r="I23" s="714"/>
      <c r="J23" s="714"/>
      <c r="K23" s="714"/>
      <c r="L23" s="714"/>
      <c r="M23" s="714"/>
    </row>
    <row r="24" spans="2:13" s="4" customFormat="1" ht="15" x14ac:dyDescent="0.25"/>
    <row r="25" spans="2:13" s="4" customFormat="1" ht="24.5" x14ac:dyDescent="0.25">
      <c r="B25" s="154" t="s">
        <v>107</v>
      </c>
      <c r="C25" s="153"/>
      <c r="D25" s="153"/>
      <c r="E25" s="153"/>
      <c r="F25" s="153"/>
      <c r="G25" s="153"/>
      <c r="H25" s="153"/>
      <c r="I25" s="153"/>
      <c r="J25" s="153"/>
      <c r="K25" s="153"/>
      <c r="L25" s="153"/>
      <c r="M25" s="153"/>
    </row>
    <row r="26" spans="2:13" s="4" customFormat="1" ht="15" x14ac:dyDescent="0.25">
      <c r="B26" s="715" t="s">
        <v>108</v>
      </c>
      <c r="C26" s="715"/>
      <c r="D26" s="715"/>
      <c r="E26" s="715"/>
      <c r="F26" s="714" t="s">
        <v>112</v>
      </c>
      <c r="G26" s="714"/>
      <c r="H26" s="714"/>
      <c r="I26" s="714"/>
      <c r="J26" s="714"/>
      <c r="K26" s="714"/>
      <c r="L26" s="714"/>
      <c r="M26" s="714"/>
    </row>
    <row r="27" spans="2:13" s="4" customFormat="1" ht="15" x14ac:dyDescent="0.25">
      <c r="B27" s="715"/>
      <c r="C27" s="715"/>
      <c r="D27" s="715"/>
      <c r="E27" s="715"/>
      <c r="F27" s="714"/>
      <c r="G27" s="714"/>
      <c r="H27" s="714"/>
      <c r="I27" s="714"/>
      <c r="J27" s="714"/>
      <c r="K27" s="714"/>
      <c r="L27" s="714"/>
      <c r="M27" s="714"/>
    </row>
    <row r="28" spans="2:13" s="4" customFormat="1" ht="15" customHeight="1" x14ac:dyDescent="0.25">
      <c r="B28" s="715" t="s">
        <v>109</v>
      </c>
      <c r="C28" s="715"/>
      <c r="D28" s="715"/>
      <c r="E28" s="715"/>
      <c r="F28" s="714" t="s">
        <v>113</v>
      </c>
      <c r="G28" s="714"/>
      <c r="H28" s="714"/>
      <c r="I28" s="714"/>
      <c r="J28" s="714"/>
      <c r="K28" s="714"/>
      <c r="L28" s="714"/>
      <c r="M28" s="714"/>
    </row>
    <row r="29" spans="2:13" s="4" customFormat="1" ht="15" x14ac:dyDescent="0.25">
      <c r="B29" s="715"/>
      <c r="C29" s="715"/>
      <c r="D29" s="715"/>
      <c r="E29" s="715"/>
      <c r="F29" s="714"/>
      <c r="G29" s="714"/>
      <c r="H29" s="714"/>
      <c r="I29" s="714"/>
      <c r="J29" s="714"/>
      <c r="K29" s="714"/>
      <c r="L29" s="714"/>
      <c r="M29" s="714"/>
    </row>
    <row r="30" spans="2:13" s="4" customFormat="1" ht="15" x14ac:dyDescent="0.25">
      <c r="B30" s="715" t="s">
        <v>110</v>
      </c>
      <c r="C30" s="715"/>
      <c r="D30" s="715"/>
      <c r="E30" s="715"/>
      <c r="F30" s="716" t="s">
        <v>1116</v>
      </c>
      <c r="G30" s="716"/>
      <c r="H30" s="716"/>
      <c r="I30" s="716"/>
      <c r="J30" s="716"/>
      <c r="K30" s="716"/>
      <c r="L30" s="716"/>
      <c r="M30" s="716"/>
    </row>
    <row r="31" spans="2:13" s="4" customFormat="1" ht="15" x14ac:dyDescent="0.25">
      <c r="B31" s="715"/>
      <c r="C31" s="715"/>
      <c r="D31" s="715"/>
      <c r="E31" s="715"/>
      <c r="F31" s="716"/>
      <c r="G31" s="716"/>
      <c r="H31" s="716"/>
      <c r="I31" s="716"/>
      <c r="J31" s="716"/>
      <c r="K31" s="716"/>
      <c r="L31" s="716"/>
      <c r="M31" s="716"/>
    </row>
    <row r="32" spans="2:13" s="4" customFormat="1" ht="12.75" customHeight="1" x14ac:dyDescent="0.25">
      <c r="B32" s="715" t="s">
        <v>111</v>
      </c>
      <c r="C32" s="715"/>
      <c r="D32" s="715"/>
      <c r="E32" s="715"/>
      <c r="F32" s="714" t="s">
        <v>114</v>
      </c>
      <c r="G32" s="714"/>
      <c r="H32" s="714"/>
      <c r="I32" s="714"/>
      <c r="J32" s="714"/>
      <c r="K32" s="714"/>
      <c r="L32" s="714"/>
      <c r="M32" s="714"/>
    </row>
    <row r="33" spans="2:13" s="4" customFormat="1" ht="12.75" customHeight="1" x14ac:dyDescent="0.25">
      <c r="B33" s="715"/>
      <c r="C33" s="715"/>
      <c r="D33" s="715"/>
      <c r="E33" s="715"/>
      <c r="F33" s="714"/>
      <c r="G33" s="714"/>
      <c r="H33" s="714"/>
      <c r="I33" s="714"/>
      <c r="J33" s="714"/>
      <c r="K33" s="714"/>
      <c r="L33" s="714"/>
      <c r="M33" s="714"/>
    </row>
    <row r="35" spans="2:13" s="4" customFormat="1" ht="15" x14ac:dyDescent="0.25"/>
    <row r="36" spans="2:13" s="4" customFormat="1" ht="15" x14ac:dyDescent="0.25"/>
    <row r="37" spans="2:13" s="4" customFormat="1" ht="15" x14ac:dyDescent="0.25"/>
    <row r="38" spans="2:13" s="4" customFormat="1" ht="15" x14ac:dyDescent="0.25"/>
    <row r="39" spans="2:13" s="4" customFormat="1" ht="15" x14ac:dyDescent="0.25"/>
    <row r="40" spans="2:13" s="4" customFormat="1" ht="15" x14ac:dyDescent="0.25"/>
    <row r="41" spans="2:13" s="4" customFormat="1" ht="15" x14ac:dyDescent="0.25"/>
    <row r="42" spans="2:13" s="4" customFormat="1" ht="15" x14ac:dyDescent="0.25"/>
    <row r="43" spans="2:13" s="4" customFormat="1" ht="15" x14ac:dyDescent="0.25"/>
    <row r="44" spans="2:13" s="4" customFormat="1" ht="15" x14ac:dyDescent="0.25"/>
    <row r="45" spans="2:13" s="4" customFormat="1" ht="15" x14ac:dyDescent="0.25"/>
    <row r="46" spans="2:13" s="4" customFormat="1" ht="15" x14ac:dyDescent="0.25"/>
    <row r="47" spans="2:13" s="4" customFormat="1" ht="15" x14ac:dyDescent="0.25"/>
    <row r="48" spans="2:13" s="4" customFormat="1" ht="15" x14ac:dyDescent="0.25"/>
    <row r="49" s="4" customFormat="1" ht="15" x14ac:dyDescent="0.25"/>
    <row r="50" s="4" customFormat="1" ht="15" x14ac:dyDescent="0.25"/>
    <row r="51" s="4" customFormat="1" ht="15" x14ac:dyDescent="0.25"/>
    <row r="52" s="4" customFormat="1" ht="15" x14ac:dyDescent="0.25"/>
    <row r="53" s="4" customFormat="1" ht="15" x14ac:dyDescent="0.25"/>
    <row r="54" s="4" customFormat="1" ht="15" x14ac:dyDescent="0.25"/>
    <row r="55" s="4" customFormat="1" ht="15" x14ac:dyDescent="0.25"/>
    <row r="56" s="4" customFormat="1" ht="15" x14ac:dyDescent="0.25"/>
    <row r="57" s="4" customFormat="1" ht="15" x14ac:dyDescent="0.25"/>
    <row r="58" s="4" customFormat="1" ht="15" x14ac:dyDescent="0.25"/>
    <row r="59" s="4" customFormat="1" ht="15" x14ac:dyDescent="0.25"/>
    <row r="60" s="4" customFormat="1" ht="15" x14ac:dyDescent="0.25"/>
    <row r="61" s="4" customFormat="1" ht="15" x14ac:dyDescent="0.25"/>
    <row r="62" s="4" customFormat="1" ht="15" x14ac:dyDescent="0.25"/>
    <row r="63" s="4" customFormat="1" ht="15" x14ac:dyDescent="0.25"/>
    <row r="64" s="4" customFormat="1" ht="15" x14ac:dyDescent="0.25"/>
    <row r="65" s="4" customFormat="1" ht="15" x14ac:dyDescent="0.25"/>
    <row r="66" s="4" customFormat="1" ht="15" x14ac:dyDescent="0.25"/>
    <row r="67" s="4" customFormat="1" ht="15" x14ac:dyDescent="0.25"/>
    <row r="68" s="4" customFormat="1" ht="15" x14ac:dyDescent="0.25"/>
    <row r="69" s="4" customFormat="1" ht="15" x14ac:dyDescent="0.25"/>
    <row r="70" s="4" customFormat="1" ht="15" x14ac:dyDescent="0.25"/>
    <row r="71" s="4" customFormat="1" ht="15" x14ac:dyDescent="0.25"/>
    <row r="72" s="4" customFormat="1" ht="15" x14ac:dyDescent="0.25"/>
    <row r="73" s="4" customFormat="1" ht="15" x14ac:dyDescent="0.25"/>
    <row r="74" s="4" customFormat="1" ht="15" x14ac:dyDescent="0.25"/>
    <row r="75" s="4" customFormat="1" ht="15" x14ac:dyDescent="0.25"/>
    <row r="76" s="4" customFormat="1" ht="15" x14ac:dyDescent="0.25"/>
    <row r="77" s="4" customFormat="1" ht="15" x14ac:dyDescent="0.25"/>
    <row r="78" s="4" customFormat="1" ht="15" x14ac:dyDescent="0.25"/>
    <row r="79" s="4" customFormat="1" ht="15" x14ac:dyDescent="0.25"/>
    <row r="80" s="4" customFormat="1" ht="15" x14ac:dyDescent="0.25"/>
    <row r="81" s="4" customFormat="1" ht="15" x14ac:dyDescent="0.25"/>
    <row r="82" s="4" customFormat="1" ht="15" x14ac:dyDescent="0.25"/>
    <row r="83" s="4" customFormat="1" ht="15" x14ac:dyDescent="0.25"/>
    <row r="84" s="4" customFormat="1" ht="15" x14ac:dyDescent="0.25"/>
    <row r="85" s="4" customFormat="1" ht="15" x14ac:dyDescent="0.25"/>
    <row r="86" s="4" customFormat="1" ht="15" x14ac:dyDescent="0.25"/>
    <row r="87" s="4" customFormat="1" ht="15" x14ac:dyDescent="0.25"/>
    <row r="88" s="4" customFormat="1" ht="15" x14ac:dyDescent="0.25"/>
    <row r="89" s="4" customFormat="1" ht="15" x14ac:dyDescent="0.25"/>
    <row r="90" s="4" customFormat="1" ht="15" x14ac:dyDescent="0.25"/>
    <row r="91" s="4" customFormat="1" ht="15" x14ac:dyDescent="0.25"/>
    <row r="92" s="4" customFormat="1" ht="15" x14ac:dyDescent="0.25"/>
    <row r="93" s="4" customFormat="1" ht="15" x14ac:dyDescent="0.25"/>
    <row r="94" s="4" customFormat="1" ht="15" x14ac:dyDescent="0.25"/>
    <row r="95" s="4" customFormat="1" ht="15" x14ac:dyDescent="0.25"/>
    <row r="96" s="4" customFormat="1" ht="15" x14ac:dyDescent="0.25"/>
    <row r="97" s="4" customFormat="1" ht="15" x14ac:dyDescent="0.25"/>
    <row r="98" s="4" customFormat="1" ht="15" x14ac:dyDescent="0.25"/>
    <row r="99" s="4" customFormat="1" ht="15" x14ac:dyDescent="0.25"/>
    <row r="100" s="4" customFormat="1" ht="15" x14ac:dyDescent="0.25"/>
    <row r="101" s="4" customFormat="1" ht="15" x14ac:dyDescent="0.25"/>
  </sheetData>
  <sheetProtection algorithmName="SHA-512" hashValue="h/R/P2Sdw652exjcsdTXgfJAOSrAjpkqvuaDnpiQvqngX6zfo7SpzY1maIscXgO0/Gzn3zH6tfzF+6wHAluljA==" saltValue="hakzOLlhWslMlpJq/0XLSg==" spinCount="100000" sheet="1" formatCells="0" formatColumns="0" formatRows="0"/>
  <mergeCells count="24">
    <mergeCell ref="B28:E29"/>
    <mergeCell ref="F30:M31"/>
    <mergeCell ref="F32:M33"/>
    <mergeCell ref="B32:E33"/>
    <mergeCell ref="B30:E31"/>
    <mergeCell ref="F28:M29"/>
    <mergeCell ref="H5:M16"/>
    <mergeCell ref="B19:M23"/>
    <mergeCell ref="B7:G16"/>
    <mergeCell ref="F26:M27"/>
    <mergeCell ref="B26:E27"/>
    <mergeCell ref="G1:G2"/>
    <mergeCell ref="H1:H2"/>
    <mergeCell ref="I1:I2"/>
    <mergeCell ref="J1:J2"/>
    <mergeCell ref="M1:M2"/>
    <mergeCell ref="K1:K2"/>
    <mergeCell ref="L1:L2"/>
    <mergeCell ref="F1:F2"/>
    <mergeCell ref="A1:A2"/>
    <mergeCell ref="B1:B2"/>
    <mergeCell ref="C1:C2"/>
    <mergeCell ref="D1:D2"/>
    <mergeCell ref="E1:E2"/>
  </mergeCells>
  <hyperlinks>
    <hyperlink ref="B26:C26" r:id="rId1" display="Relato Integrado 2023" xr:uid="{B21C19A1-10A2-4AAE-872D-738CF561B76E}"/>
    <hyperlink ref="B32:C32" r:id="rId2" display="Dúvidas e comentários" xr:uid="{3BEFC968-F710-4FC5-B1DF-41271372CD49}"/>
    <hyperlink ref="B30:C30" r:id="rId3" display="Portal ESG do Grupo CSN" xr:uid="{59D8B34A-3962-4919-AA3B-1347BFD849E4}"/>
    <hyperlink ref="B28:C28" r:id="rId4" display="Relato Integrado 2023" xr:uid="{73376B68-D2F0-46B2-842D-B6C966BEA4C5}"/>
    <hyperlink ref="F32:M33" r:id="rId5" display="Contribua para a evolução da CSN na prestação de contas de sustentabilidade, enviando sua dúvida ou comentário por e-mail sustentabilidade@csn.com.br" xr:uid="{0E5C2BA3-4B91-4878-BB52-0A9D98CDA031}"/>
    <hyperlink ref="I1:I2" location="'GRI Index'!A3" display="GRI Index" xr:uid="{DE39B8BC-348D-4A0B-9385-5BEE8480AEA2}"/>
    <hyperlink ref="J1:J2" location="'SASB Index'!A3" display="SASB Index" xr:uid="{CC76028C-7D42-4F77-B8DD-5C79528F52DF}"/>
    <hyperlink ref="D1:D2" location="'Steel Industry'!A3" display="Steel Industry" xr:uid="{9636820D-5FCD-480C-AB26-5CE84DC96E6F}"/>
    <hyperlink ref="B1:B2" location="Home!A3" display="Home" xr:uid="{CB941128-533C-4524-93A8-01031749EAD1}"/>
    <hyperlink ref="C1:C2" location="'CSN Group'!A3" display="CSN Group" xr:uid="{8FBADAE1-87C9-4F18-B76E-4A6F5CDB830B}"/>
    <hyperlink ref="E1:E2" location="Mining!A3" display="Mining" xr:uid="{07932343-01DE-405D-9980-515947618C79}"/>
    <hyperlink ref="F1:F2" location="Cement!A3" display="Cement" xr:uid="{4625BC76-4E65-48A8-B5D9-B490D02B8588}"/>
    <hyperlink ref="G1:G2" location="Logistics!A3" display="Logistics" xr:uid="{DD8A2240-18B4-4EBB-B833-8889E1153650}"/>
    <hyperlink ref="H1:H2" location="Energy!A3" display="Energy" xr:uid="{53D05074-E09B-4B17-A78C-6F06527C39C6}"/>
    <hyperlink ref="K1:K2" location="Materiality!A3" display="Materiality" xr:uid="{3D89EB1E-4A37-44BB-8B9B-85D7F4B23CCD}"/>
    <hyperlink ref="L1:L2" location="TCFD_TNFD!A3" display="TCFD e TNFD" xr:uid="{E9E2CEEE-ED8B-47CA-A1B3-5065E44A7C2A}"/>
    <hyperlink ref="M1:M2" location="Ratings!A3" display="Ratings" xr:uid="{F8A41CFD-00BD-42D9-9FEA-D2AA338803FF}"/>
    <hyperlink ref="B26:E27" r:id="rId6" display="Relato Integrado 2023 do Grupo CSN" xr:uid="{00E84842-25EE-49AF-A9E4-F375D8D9225D}"/>
    <hyperlink ref="B28:E29" r:id="rId7" display="Relato Integrado 2023 da CSN Mineração" xr:uid="{ACF96DD7-9A74-4157-B1BE-B8AE34615B22}"/>
    <hyperlink ref="B30:E31" r:id="rId8" display="Portal ESG do Grupo CSN" xr:uid="{A40C33DB-57D5-415A-904A-7CE998548B6E}"/>
  </hyperlinks>
  <pageMargins left="0.25" right="0.25" top="0.75" bottom="0.75" header="0.3" footer="0.3"/>
  <pageSetup paperSize="9" scale="89" fitToHeight="0"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DF2A-D8BE-4004-A386-E3C41AA27E06}">
  <dimension ref="A1:N315"/>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154" t="s">
        <v>261</v>
      </c>
    </row>
    <row r="6" spans="1:13" s="4" customFormat="1" ht="15" customHeight="1" x14ac:dyDescent="0.25">
      <c r="B6" s="842" t="s">
        <v>248</v>
      </c>
      <c r="C6" s="842"/>
      <c r="D6" s="842"/>
      <c r="E6" s="842"/>
      <c r="F6" s="842"/>
      <c r="G6" s="842"/>
      <c r="H6" s="842"/>
      <c r="I6" s="842"/>
      <c r="J6" s="842"/>
      <c r="K6" s="842"/>
      <c r="L6" s="842"/>
      <c r="M6" s="842"/>
    </row>
    <row r="7" spans="1:13" s="4" customFormat="1" ht="15" x14ac:dyDescent="0.25">
      <c r="B7" s="842"/>
      <c r="C7" s="842"/>
      <c r="D7" s="842"/>
      <c r="E7" s="842"/>
      <c r="F7" s="842"/>
      <c r="G7" s="842"/>
      <c r="H7" s="842"/>
      <c r="I7" s="842"/>
      <c r="J7" s="842"/>
      <c r="K7" s="842"/>
      <c r="L7" s="842"/>
      <c r="M7" s="842"/>
    </row>
    <row r="8" spans="1:13" s="4" customFormat="1" ht="15" x14ac:dyDescent="0.25">
      <c r="B8" s="842"/>
      <c r="C8" s="842"/>
      <c r="D8" s="842"/>
      <c r="E8" s="842"/>
      <c r="F8" s="842"/>
      <c r="G8" s="842"/>
      <c r="H8" s="842"/>
      <c r="I8" s="842"/>
      <c r="J8" s="842"/>
      <c r="K8" s="842"/>
      <c r="L8" s="842"/>
      <c r="M8" s="842"/>
    </row>
    <row r="9" spans="1:13" s="4" customFormat="1" ht="15" x14ac:dyDescent="0.25"/>
    <row r="10" spans="1:13" s="4" customFormat="1" ht="15" x14ac:dyDescent="0.25"/>
    <row r="11" spans="1:13" s="4" customFormat="1" ht="15.5" thickBot="1" x14ac:dyDescent="0.3">
      <c r="B11" s="1267" t="s">
        <v>249</v>
      </c>
      <c r="C11" s="1267"/>
      <c r="D11" s="1267" t="s">
        <v>250</v>
      </c>
      <c r="E11" s="1267"/>
      <c r="F11" s="1267"/>
      <c r="G11" s="1267"/>
      <c r="H11" s="1267"/>
      <c r="I11" s="1267"/>
      <c r="J11" s="1267"/>
      <c r="K11" s="5"/>
      <c r="L11" s="1267" t="s">
        <v>117</v>
      </c>
      <c r="M11" s="1267"/>
    </row>
    <row r="12" spans="1:13" s="4" customFormat="1" ht="15.5" thickTop="1" x14ac:dyDescent="0.25">
      <c r="B12" s="1308" t="s">
        <v>251</v>
      </c>
      <c r="C12" s="1340"/>
      <c r="D12" s="1345" t="s">
        <v>131</v>
      </c>
      <c r="E12" s="1346"/>
      <c r="F12" s="1346"/>
      <c r="G12" s="1346"/>
      <c r="H12" s="1346"/>
      <c r="I12" s="1346"/>
      <c r="J12" s="1346"/>
      <c r="K12" s="1347"/>
      <c r="L12" s="1271" t="s">
        <v>93</v>
      </c>
      <c r="M12" s="1272"/>
    </row>
    <row r="13" spans="1:13" s="4" customFormat="1" ht="15" x14ac:dyDescent="0.25">
      <c r="B13" s="1341"/>
      <c r="C13" s="1342"/>
      <c r="D13" s="1236" t="s">
        <v>135</v>
      </c>
      <c r="E13" s="1236"/>
      <c r="F13" s="1236"/>
      <c r="G13" s="1236"/>
      <c r="H13" s="1236"/>
      <c r="I13" s="1236"/>
      <c r="J13" s="1236"/>
      <c r="K13" s="1236"/>
      <c r="L13" s="1186" t="s">
        <v>93</v>
      </c>
      <c r="M13" s="1187"/>
    </row>
    <row r="14" spans="1:13" s="4" customFormat="1" ht="15" x14ac:dyDescent="0.25">
      <c r="B14" s="1341"/>
      <c r="C14" s="1342"/>
      <c r="D14" s="1231" t="s">
        <v>243</v>
      </c>
      <c r="E14" s="1231"/>
      <c r="F14" s="1231"/>
      <c r="G14" s="1231"/>
      <c r="H14" s="1231"/>
      <c r="I14" s="1231"/>
      <c r="J14" s="1231"/>
      <c r="K14" s="1231"/>
      <c r="L14" s="1186" t="s">
        <v>95</v>
      </c>
      <c r="M14" s="1187"/>
    </row>
    <row r="15" spans="1:13" s="4" customFormat="1" ht="15" x14ac:dyDescent="0.25">
      <c r="B15" s="1341"/>
      <c r="C15" s="1342"/>
      <c r="D15" s="1231" t="s">
        <v>244</v>
      </c>
      <c r="E15" s="1231"/>
      <c r="F15" s="1231"/>
      <c r="G15" s="1231"/>
      <c r="H15" s="1231"/>
      <c r="I15" s="1231"/>
      <c r="J15" s="1231"/>
      <c r="K15" s="1231"/>
      <c r="L15" s="1186" t="s">
        <v>95</v>
      </c>
      <c r="M15" s="1187"/>
    </row>
    <row r="16" spans="1:13" s="4" customFormat="1" ht="15" x14ac:dyDescent="0.25">
      <c r="B16" s="1341"/>
      <c r="C16" s="1342"/>
      <c r="D16" s="1231"/>
      <c r="E16" s="1231"/>
      <c r="F16" s="1231"/>
      <c r="G16" s="1231"/>
      <c r="H16" s="1231"/>
      <c r="I16" s="1231"/>
      <c r="J16" s="1231"/>
      <c r="K16" s="1231"/>
      <c r="L16" s="1186"/>
      <c r="M16" s="1187"/>
    </row>
    <row r="17" spans="2:13" s="4" customFormat="1" ht="15" x14ac:dyDescent="0.25">
      <c r="B17" s="1341"/>
      <c r="C17" s="1342"/>
      <c r="D17" s="1231" t="s">
        <v>211</v>
      </c>
      <c r="E17" s="1231"/>
      <c r="F17" s="1231"/>
      <c r="G17" s="1231"/>
      <c r="H17" s="1231"/>
      <c r="I17" s="1231"/>
      <c r="J17" s="1231"/>
      <c r="K17" s="1231"/>
      <c r="L17" s="1291" t="s">
        <v>96</v>
      </c>
      <c r="M17" s="1292"/>
    </row>
    <row r="18" spans="2:13" s="4" customFormat="1" ht="15" x14ac:dyDescent="0.25">
      <c r="B18" s="1343"/>
      <c r="C18" s="1344"/>
      <c r="D18" s="1232"/>
      <c r="E18" s="1232"/>
      <c r="F18" s="1232"/>
      <c r="G18" s="1232"/>
      <c r="H18" s="1232"/>
      <c r="I18" s="1232"/>
      <c r="J18" s="1232"/>
      <c r="K18" s="1232"/>
      <c r="L18" s="1315"/>
      <c r="M18" s="1316"/>
    </row>
    <row r="19" spans="2:13" s="4" customFormat="1" ht="15" x14ac:dyDescent="0.25">
      <c r="B19" s="1196" t="s">
        <v>252</v>
      </c>
      <c r="C19" s="1255"/>
      <c r="D19" s="1247" t="s">
        <v>165</v>
      </c>
      <c r="E19" s="1248"/>
      <c r="F19" s="1248"/>
      <c r="G19" s="1248"/>
      <c r="H19" s="1248"/>
      <c r="I19" s="1248"/>
      <c r="J19" s="1248"/>
      <c r="K19" s="1248"/>
      <c r="L19" s="1193" t="s">
        <v>93</v>
      </c>
      <c r="M19" s="1339"/>
    </row>
    <row r="20" spans="2:13" s="4" customFormat="1" ht="15" x14ac:dyDescent="0.25">
      <c r="B20" s="1335"/>
      <c r="C20" s="1336"/>
      <c r="D20" s="1250"/>
      <c r="E20" s="1251"/>
      <c r="F20" s="1251"/>
      <c r="G20" s="1251"/>
      <c r="H20" s="1251"/>
      <c r="I20" s="1251"/>
      <c r="J20" s="1251"/>
      <c r="K20" s="1251"/>
      <c r="L20" s="1322" t="s">
        <v>94</v>
      </c>
      <c r="M20" s="1322"/>
    </row>
    <row r="21" spans="2:13" s="4" customFormat="1" ht="15" x14ac:dyDescent="0.25">
      <c r="B21" s="1335"/>
      <c r="C21" s="1336"/>
      <c r="D21" s="1250"/>
      <c r="E21" s="1251"/>
      <c r="F21" s="1251"/>
      <c r="G21" s="1251"/>
      <c r="H21" s="1251"/>
      <c r="I21" s="1251"/>
      <c r="J21" s="1251"/>
      <c r="K21" s="1251"/>
      <c r="L21" s="1187" t="s">
        <v>95</v>
      </c>
      <c r="M21" s="1333"/>
    </row>
    <row r="22" spans="2:13" s="4" customFormat="1" ht="15" x14ac:dyDescent="0.25">
      <c r="B22" s="1335"/>
      <c r="C22" s="1336"/>
      <c r="D22" s="1250"/>
      <c r="E22" s="1251"/>
      <c r="F22" s="1251"/>
      <c r="G22" s="1251"/>
      <c r="H22" s="1251"/>
      <c r="I22" s="1251"/>
      <c r="J22" s="1251"/>
      <c r="K22" s="1251"/>
      <c r="L22" s="1187" t="s">
        <v>96</v>
      </c>
      <c r="M22" s="1333"/>
    </row>
    <row r="23" spans="2:13" s="4" customFormat="1" ht="15" x14ac:dyDescent="0.25">
      <c r="B23" s="1335"/>
      <c r="C23" s="1336"/>
      <c r="D23" s="1250"/>
      <c r="E23" s="1251"/>
      <c r="F23" s="1251"/>
      <c r="G23" s="1251"/>
      <c r="H23" s="1251"/>
      <c r="I23" s="1251"/>
      <c r="J23" s="1251"/>
      <c r="K23" s="1251"/>
      <c r="L23" s="1187" t="s">
        <v>97</v>
      </c>
      <c r="M23" s="1333"/>
    </row>
    <row r="24" spans="2:13" s="4" customFormat="1" ht="15" x14ac:dyDescent="0.25">
      <c r="B24" s="1257"/>
      <c r="C24" s="1256"/>
      <c r="D24" s="1304" t="s">
        <v>170</v>
      </c>
      <c r="E24" s="1337"/>
      <c r="F24" s="1337"/>
      <c r="G24" s="1337"/>
      <c r="H24" s="1337"/>
      <c r="I24" s="1337"/>
      <c r="J24" s="1337"/>
      <c r="K24" s="1305"/>
      <c r="L24" s="1187" t="s">
        <v>93</v>
      </c>
      <c r="M24" s="1333"/>
    </row>
    <row r="25" spans="2:13" s="4" customFormat="1" ht="15" x14ac:dyDescent="0.25">
      <c r="B25" s="1257"/>
      <c r="C25" s="1256"/>
      <c r="D25" s="1250"/>
      <c r="E25" s="1251"/>
      <c r="F25" s="1251"/>
      <c r="G25" s="1251"/>
      <c r="H25" s="1251"/>
      <c r="I25" s="1251"/>
      <c r="J25" s="1251"/>
      <c r="K25" s="1252"/>
      <c r="L25" s="1322" t="s">
        <v>94</v>
      </c>
      <c r="M25" s="1322"/>
    </row>
    <row r="26" spans="2:13" s="4" customFormat="1" ht="15" x14ac:dyDescent="0.25">
      <c r="B26" s="1257"/>
      <c r="C26" s="1256"/>
      <c r="D26" s="1250"/>
      <c r="E26" s="1251"/>
      <c r="F26" s="1251"/>
      <c r="G26" s="1251"/>
      <c r="H26" s="1251"/>
      <c r="I26" s="1251"/>
      <c r="J26" s="1251"/>
      <c r="K26" s="1252"/>
      <c r="L26" s="1187" t="s">
        <v>95</v>
      </c>
      <c r="M26" s="1333"/>
    </row>
    <row r="27" spans="2:13" s="4" customFormat="1" ht="15" x14ac:dyDescent="0.25">
      <c r="B27" s="1257"/>
      <c r="C27" s="1256"/>
      <c r="D27" s="1250"/>
      <c r="E27" s="1251"/>
      <c r="F27" s="1251"/>
      <c r="G27" s="1251"/>
      <c r="H27" s="1251"/>
      <c r="I27" s="1251"/>
      <c r="J27" s="1251"/>
      <c r="K27" s="1252"/>
      <c r="L27" s="1187" t="s">
        <v>96</v>
      </c>
      <c r="M27" s="1333"/>
    </row>
    <row r="28" spans="2:13" s="4" customFormat="1" ht="15" x14ac:dyDescent="0.25">
      <c r="B28" s="1257"/>
      <c r="C28" s="1256"/>
      <c r="D28" s="1250"/>
      <c r="E28" s="1251"/>
      <c r="F28" s="1251"/>
      <c r="G28" s="1251"/>
      <c r="H28" s="1251"/>
      <c r="I28" s="1251"/>
      <c r="J28" s="1251"/>
      <c r="K28" s="1252"/>
      <c r="L28" s="1187" t="s">
        <v>97</v>
      </c>
      <c r="M28" s="1333"/>
    </row>
    <row r="29" spans="2:13" s="4" customFormat="1" ht="15" x14ac:dyDescent="0.25">
      <c r="B29" s="1257"/>
      <c r="C29" s="1256"/>
      <c r="D29" s="1306"/>
      <c r="E29" s="1338"/>
      <c r="F29" s="1338"/>
      <c r="G29" s="1338"/>
      <c r="H29" s="1338"/>
      <c r="I29" s="1338"/>
      <c r="J29" s="1338"/>
      <c r="K29" s="1307"/>
      <c r="L29" s="1187" t="s">
        <v>98</v>
      </c>
      <c r="M29" s="1333"/>
    </row>
    <row r="30" spans="2:13" s="4" customFormat="1" ht="15" customHeight="1" x14ac:dyDescent="0.25">
      <c r="B30" s="1257"/>
      <c r="C30" s="1256"/>
      <c r="D30" s="1275" t="s">
        <v>171</v>
      </c>
      <c r="E30" s="1287"/>
      <c r="F30" s="1287"/>
      <c r="G30" s="1287"/>
      <c r="H30" s="1287"/>
      <c r="I30" s="1287"/>
      <c r="J30" s="1287"/>
      <c r="K30" s="1276"/>
      <c r="L30" s="1187" t="s">
        <v>93</v>
      </c>
      <c r="M30" s="1333"/>
    </row>
    <row r="31" spans="2:13" s="4" customFormat="1" ht="15" x14ac:dyDescent="0.25">
      <c r="B31" s="1257"/>
      <c r="C31" s="1256"/>
      <c r="D31" s="1279"/>
      <c r="E31" s="1288"/>
      <c r="F31" s="1288"/>
      <c r="G31" s="1288"/>
      <c r="H31" s="1288"/>
      <c r="I31" s="1288"/>
      <c r="J31" s="1288"/>
      <c r="K31" s="1280"/>
      <c r="L31" s="1322" t="s">
        <v>94</v>
      </c>
      <c r="M31" s="1322"/>
    </row>
    <row r="32" spans="2:13" s="4" customFormat="1" ht="15" x14ac:dyDescent="0.25">
      <c r="B32" s="1257"/>
      <c r="C32" s="1256"/>
      <c r="D32" s="1279"/>
      <c r="E32" s="1288"/>
      <c r="F32" s="1288"/>
      <c r="G32" s="1288"/>
      <c r="H32" s="1288"/>
      <c r="I32" s="1288"/>
      <c r="J32" s="1288"/>
      <c r="K32" s="1280"/>
      <c r="L32" s="1187" t="s">
        <v>95</v>
      </c>
      <c r="M32" s="1333"/>
    </row>
    <row r="33" spans="2:13" s="4" customFormat="1" ht="15" x14ac:dyDescent="0.25">
      <c r="B33" s="1257"/>
      <c r="C33" s="1256"/>
      <c r="D33" s="1279"/>
      <c r="E33" s="1288"/>
      <c r="F33" s="1288"/>
      <c r="G33" s="1288"/>
      <c r="H33" s="1288"/>
      <c r="I33" s="1288"/>
      <c r="J33" s="1288"/>
      <c r="K33" s="1280"/>
      <c r="L33" s="1187" t="s">
        <v>96</v>
      </c>
      <c r="M33" s="1333"/>
    </row>
    <row r="34" spans="2:13" s="4" customFormat="1" ht="15" x14ac:dyDescent="0.25">
      <c r="B34" s="1257"/>
      <c r="C34" s="1256"/>
      <c r="D34" s="1279"/>
      <c r="E34" s="1288"/>
      <c r="F34" s="1288"/>
      <c r="G34" s="1288"/>
      <c r="H34" s="1288"/>
      <c r="I34" s="1288"/>
      <c r="J34" s="1288"/>
      <c r="K34" s="1280"/>
      <c r="L34" s="1187" t="s">
        <v>97</v>
      </c>
      <c r="M34" s="1333"/>
    </row>
    <row r="35" spans="2:13" s="4" customFormat="1" ht="15" x14ac:dyDescent="0.25">
      <c r="B35" s="1257"/>
      <c r="C35" s="1256"/>
      <c r="D35" s="1304" t="s">
        <v>173</v>
      </c>
      <c r="E35" s="1337"/>
      <c r="F35" s="1337"/>
      <c r="G35" s="1337"/>
      <c r="H35" s="1337"/>
      <c r="I35" s="1337"/>
      <c r="J35" s="1337"/>
      <c r="K35" s="1305"/>
      <c r="L35" s="1187" t="s">
        <v>93</v>
      </c>
      <c r="M35" s="1333"/>
    </row>
    <row r="36" spans="2:13" s="4" customFormat="1" ht="15" x14ac:dyDescent="0.25">
      <c r="B36" s="1257"/>
      <c r="C36" s="1256"/>
      <c r="D36" s="1250"/>
      <c r="E36" s="1251"/>
      <c r="F36" s="1251"/>
      <c r="G36" s="1251"/>
      <c r="H36" s="1251"/>
      <c r="I36" s="1251"/>
      <c r="J36" s="1251"/>
      <c r="K36" s="1252"/>
      <c r="L36" s="1322" t="s">
        <v>94</v>
      </c>
      <c r="M36" s="1322"/>
    </row>
    <row r="37" spans="2:13" s="4" customFormat="1" ht="15" x14ac:dyDescent="0.25">
      <c r="B37" s="1257"/>
      <c r="C37" s="1256"/>
      <c r="D37" s="1250"/>
      <c r="E37" s="1251"/>
      <c r="F37" s="1251"/>
      <c r="G37" s="1251"/>
      <c r="H37" s="1251"/>
      <c r="I37" s="1251"/>
      <c r="J37" s="1251"/>
      <c r="K37" s="1252"/>
      <c r="L37" s="1187" t="s">
        <v>95</v>
      </c>
      <c r="M37" s="1333"/>
    </row>
    <row r="38" spans="2:13" s="4" customFormat="1" ht="15" x14ac:dyDescent="0.25">
      <c r="B38" s="1257"/>
      <c r="C38" s="1256"/>
      <c r="D38" s="1250"/>
      <c r="E38" s="1251"/>
      <c r="F38" s="1251"/>
      <c r="G38" s="1251"/>
      <c r="H38" s="1251"/>
      <c r="I38" s="1251"/>
      <c r="J38" s="1251"/>
      <c r="K38" s="1252"/>
      <c r="L38" s="1187" t="s">
        <v>96</v>
      </c>
      <c r="M38" s="1333"/>
    </row>
    <row r="39" spans="2:13" s="4" customFormat="1" ht="15" x14ac:dyDescent="0.25">
      <c r="B39" s="1257"/>
      <c r="C39" s="1256"/>
      <c r="D39" s="1250"/>
      <c r="E39" s="1251"/>
      <c r="F39" s="1251"/>
      <c r="G39" s="1251"/>
      <c r="H39" s="1251"/>
      <c r="I39" s="1251"/>
      <c r="J39" s="1251"/>
      <c r="K39" s="1252"/>
      <c r="L39" s="1187" t="s">
        <v>97</v>
      </c>
      <c r="M39" s="1333"/>
    </row>
    <row r="40" spans="2:13" s="4" customFormat="1" ht="15" x14ac:dyDescent="0.25">
      <c r="B40" s="1257"/>
      <c r="C40" s="1256"/>
      <c r="D40" s="1250"/>
      <c r="E40" s="1251"/>
      <c r="F40" s="1251"/>
      <c r="G40" s="1251"/>
      <c r="H40" s="1251"/>
      <c r="I40" s="1251"/>
      <c r="J40" s="1251"/>
      <c r="K40" s="1252"/>
      <c r="L40" s="1187" t="s">
        <v>98</v>
      </c>
      <c r="M40" s="1333"/>
    </row>
    <row r="41" spans="2:13" s="4" customFormat="1" ht="15" customHeight="1" x14ac:dyDescent="0.25">
      <c r="B41" s="1257"/>
      <c r="C41" s="1256"/>
      <c r="D41" s="1275" t="s">
        <v>174</v>
      </c>
      <c r="E41" s="1287"/>
      <c r="F41" s="1287"/>
      <c r="G41" s="1287"/>
      <c r="H41" s="1287"/>
      <c r="I41" s="1287"/>
      <c r="J41" s="1287"/>
      <c r="K41" s="1276"/>
      <c r="L41" s="1187" t="s">
        <v>93</v>
      </c>
      <c r="M41" s="1333"/>
    </row>
    <row r="42" spans="2:13" s="4" customFormat="1" ht="15" x14ac:dyDescent="0.25">
      <c r="B42" s="1257"/>
      <c r="C42" s="1256"/>
      <c r="D42" s="1279"/>
      <c r="E42" s="1288"/>
      <c r="F42" s="1288"/>
      <c r="G42" s="1288"/>
      <c r="H42" s="1288"/>
      <c r="I42" s="1288"/>
      <c r="J42" s="1288"/>
      <c r="K42" s="1280"/>
      <c r="L42" s="1322" t="s">
        <v>94</v>
      </c>
      <c r="M42" s="1322"/>
    </row>
    <row r="43" spans="2:13" s="4" customFormat="1" ht="15" x14ac:dyDescent="0.25">
      <c r="B43" s="1257"/>
      <c r="C43" s="1256"/>
      <c r="D43" s="1279"/>
      <c r="E43" s="1288"/>
      <c r="F43" s="1288"/>
      <c r="G43" s="1288"/>
      <c r="H43" s="1288"/>
      <c r="I43" s="1288"/>
      <c r="J43" s="1288"/>
      <c r="K43" s="1280"/>
      <c r="L43" s="1187" t="s">
        <v>95</v>
      </c>
      <c r="M43" s="1333"/>
    </row>
    <row r="44" spans="2:13" s="4" customFormat="1" ht="15" x14ac:dyDescent="0.25">
      <c r="B44" s="1257"/>
      <c r="C44" s="1256"/>
      <c r="D44" s="1279"/>
      <c r="E44" s="1288"/>
      <c r="F44" s="1288"/>
      <c r="G44" s="1288"/>
      <c r="H44" s="1288"/>
      <c r="I44" s="1288"/>
      <c r="J44" s="1288"/>
      <c r="K44" s="1280"/>
      <c r="L44" s="1187" t="s">
        <v>96</v>
      </c>
      <c r="M44" s="1333"/>
    </row>
    <row r="45" spans="2:13" s="4" customFormat="1" ht="15" x14ac:dyDescent="0.25">
      <c r="B45" s="1257"/>
      <c r="C45" s="1256"/>
      <c r="D45" s="1279"/>
      <c r="E45" s="1288"/>
      <c r="F45" s="1288"/>
      <c r="G45" s="1288"/>
      <c r="H45" s="1288"/>
      <c r="I45" s="1288"/>
      <c r="J45" s="1288"/>
      <c r="K45" s="1280"/>
      <c r="L45" s="1187" t="s">
        <v>97</v>
      </c>
      <c r="M45" s="1333"/>
    </row>
    <row r="46" spans="2:13" s="4" customFormat="1" ht="15" customHeight="1" x14ac:dyDescent="0.25">
      <c r="B46" s="1259"/>
      <c r="C46" s="1260"/>
      <c r="D46" s="1202" t="s">
        <v>241</v>
      </c>
      <c r="E46" s="1202"/>
      <c r="F46" s="1202"/>
      <c r="G46" s="1202"/>
      <c r="H46" s="1202"/>
      <c r="I46" s="1202"/>
      <c r="J46" s="1202"/>
      <c r="K46" s="1202"/>
      <c r="L46" s="1194" t="s">
        <v>95</v>
      </c>
      <c r="M46" s="1195"/>
    </row>
    <row r="47" spans="2:13" s="4" customFormat="1" ht="15" x14ac:dyDescent="0.25">
      <c r="B47" s="1198" t="s">
        <v>253</v>
      </c>
      <c r="C47" s="1256"/>
      <c r="D47" s="1332" t="s">
        <v>176</v>
      </c>
      <c r="E47" s="1332"/>
      <c r="F47" s="1332"/>
      <c r="G47" s="1332"/>
      <c r="H47" s="1332"/>
      <c r="I47" s="1332"/>
      <c r="J47" s="1332"/>
      <c r="K47" s="1332"/>
      <c r="L47" s="1229" t="s">
        <v>93</v>
      </c>
      <c r="M47" s="1230"/>
    </row>
    <row r="48" spans="2:13" s="4" customFormat="1" ht="15" x14ac:dyDescent="0.25">
      <c r="B48" s="1257"/>
      <c r="C48" s="1256"/>
      <c r="D48" s="1191" t="s">
        <v>237</v>
      </c>
      <c r="E48" s="1191"/>
      <c r="F48" s="1191"/>
      <c r="G48" s="1191"/>
      <c r="H48" s="1191"/>
      <c r="I48" s="1191"/>
      <c r="J48" s="1191"/>
      <c r="K48" s="1191"/>
      <c r="L48" s="1186" t="s">
        <v>95</v>
      </c>
      <c r="M48" s="1187"/>
    </row>
    <row r="49" spans="2:13" s="4" customFormat="1" ht="15" x14ac:dyDescent="0.25">
      <c r="B49" s="1257"/>
      <c r="C49" s="1256"/>
      <c r="D49" s="1191" t="s">
        <v>238</v>
      </c>
      <c r="E49" s="1191"/>
      <c r="F49" s="1191"/>
      <c r="G49" s="1191"/>
      <c r="H49" s="1191"/>
      <c r="I49" s="1191"/>
      <c r="J49" s="1191"/>
      <c r="K49" s="1191"/>
      <c r="L49" s="1186" t="s">
        <v>95</v>
      </c>
      <c r="M49" s="1187"/>
    </row>
    <row r="50" spans="2:13" s="4" customFormat="1" ht="15" x14ac:dyDescent="0.25">
      <c r="B50" s="1257"/>
      <c r="C50" s="1256"/>
      <c r="D50" s="1191" t="s">
        <v>239</v>
      </c>
      <c r="E50" s="1191"/>
      <c r="F50" s="1191"/>
      <c r="G50" s="1191"/>
      <c r="H50" s="1191"/>
      <c r="I50" s="1191"/>
      <c r="J50" s="1191"/>
      <c r="K50" s="1191"/>
      <c r="L50" s="1186" t="s">
        <v>95</v>
      </c>
      <c r="M50" s="1187"/>
    </row>
    <row r="51" spans="2:13" s="4" customFormat="1" ht="15" x14ac:dyDescent="0.25">
      <c r="B51" s="1259"/>
      <c r="C51" s="1260"/>
      <c r="D51" s="1261"/>
      <c r="E51" s="1261"/>
      <c r="F51" s="1261"/>
      <c r="G51" s="1261"/>
      <c r="H51" s="1261"/>
      <c r="I51" s="1261"/>
      <c r="J51" s="1261"/>
      <c r="K51" s="1261"/>
      <c r="L51" s="1194"/>
      <c r="M51" s="1195"/>
    </row>
    <row r="52" spans="2:13" s="4" customFormat="1" ht="15" x14ac:dyDescent="0.25">
      <c r="B52" s="1196" t="s">
        <v>254</v>
      </c>
      <c r="C52" s="1197"/>
      <c r="D52" s="1189" t="s">
        <v>167</v>
      </c>
      <c r="E52" s="1189"/>
      <c r="F52" s="1189"/>
      <c r="G52" s="1189"/>
      <c r="H52" s="1189"/>
      <c r="I52" s="1189"/>
      <c r="J52" s="1189"/>
      <c r="K52" s="1189"/>
      <c r="L52" s="1192" t="s">
        <v>93</v>
      </c>
      <c r="M52" s="1193"/>
    </row>
    <row r="53" spans="2:13" s="4" customFormat="1" ht="15" x14ac:dyDescent="0.25">
      <c r="B53" s="1198"/>
      <c r="C53" s="1199"/>
      <c r="D53" s="1190"/>
      <c r="E53" s="1190"/>
      <c r="F53" s="1190"/>
      <c r="G53" s="1190"/>
      <c r="H53" s="1190"/>
      <c r="I53" s="1190"/>
      <c r="J53" s="1190"/>
      <c r="K53" s="1190"/>
      <c r="L53" s="1322" t="s">
        <v>94</v>
      </c>
      <c r="M53" s="1322"/>
    </row>
    <row r="54" spans="2:13" s="4" customFormat="1" ht="15" x14ac:dyDescent="0.25">
      <c r="B54" s="1198"/>
      <c r="C54" s="1199"/>
      <c r="D54" s="1190"/>
      <c r="E54" s="1190"/>
      <c r="F54" s="1190"/>
      <c r="G54" s="1190"/>
      <c r="H54" s="1190"/>
      <c r="I54" s="1190"/>
      <c r="J54" s="1190"/>
      <c r="K54" s="1190"/>
      <c r="L54" s="1186" t="s">
        <v>95</v>
      </c>
      <c r="M54" s="1187"/>
    </row>
    <row r="55" spans="2:13" s="4" customFormat="1" ht="15" x14ac:dyDescent="0.25">
      <c r="B55" s="1198"/>
      <c r="C55" s="1199"/>
      <c r="D55" s="1190"/>
      <c r="E55" s="1190"/>
      <c r="F55" s="1190"/>
      <c r="G55" s="1190"/>
      <c r="H55" s="1190"/>
      <c r="I55" s="1190"/>
      <c r="J55" s="1190"/>
      <c r="K55" s="1190"/>
      <c r="L55" s="1186" t="s">
        <v>96</v>
      </c>
      <c r="M55" s="1187"/>
    </row>
    <row r="56" spans="2:13" s="4" customFormat="1" ht="15" x14ac:dyDescent="0.25">
      <c r="B56" s="1198"/>
      <c r="C56" s="1199"/>
      <c r="D56" s="1190"/>
      <c r="E56" s="1190"/>
      <c r="F56" s="1190"/>
      <c r="G56" s="1190"/>
      <c r="H56" s="1190"/>
      <c r="I56" s="1190"/>
      <c r="J56" s="1190"/>
      <c r="K56" s="1190"/>
      <c r="L56" s="1186" t="s">
        <v>97</v>
      </c>
      <c r="M56" s="1187"/>
    </row>
    <row r="57" spans="2:13" s="4" customFormat="1" ht="15" x14ac:dyDescent="0.25">
      <c r="B57" s="1198"/>
      <c r="C57" s="1199"/>
      <c r="D57" s="1190"/>
      <c r="E57" s="1190"/>
      <c r="F57" s="1190"/>
      <c r="G57" s="1190"/>
      <c r="H57" s="1190"/>
      <c r="I57" s="1190"/>
      <c r="J57" s="1190"/>
      <c r="K57" s="1190"/>
      <c r="L57" s="1186" t="s">
        <v>98</v>
      </c>
      <c r="M57" s="1187"/>
    </row>
    <row r="58" spans="2:13" s="4" customFormat="1" ht="15" x14ac:dyDescent="0.25">
      <c r="B58" s="1198"/>
      <c r="C58" s="1199"/>
      <c r="D58" s="1190" t="s">
        <v>168</v>
      </c>
      <c r="E58" s="1190"/>
      <c r="F58" s="1190"/>
      <c r="G58" s="1190"/>
      <c r="H58" s="1190"/>
      <c r="I58" s="1190"/>
      <c r="J58" s="1190"/>
      <c r="K58" s="1190"/>
      <c r="L58" s="1186" t="s">
        <v>93</v>
      </c>
      <c r="M58" s="1187"/>
    </row>
    <row r="59" spans="2:13" s="4" customFormat="1" ht="15" x14ac:dyDescent="0.25">
      <c r="B59" s="1198"/>
      <c r="C59" s="1199"/>
      <c r="D59" s="1191" t="s">
        <v>219</v>
      </c>
      <c r="E59" s="1191"/>
      <c r="F59" s="1191"/>
      <c r="G59" s="1191"/>
      <c r="H59" s="1191"/>
      <c r="I59" s="1191"/>
      <c r="J59" s="1191"/>
      <c r="K59" s="1191"/>
      <c r="L59" s="1322" t="s">
        <v>94</v>
      </c>
      <c r="M59" s="1322"/>
    </row>
    <row r="60" spans="2:13" s="4" customFormat="1" ht="15" x14ac:dyDescent="0.25">
      <c r="B60" s="1198"/>
      <c r="C60" s="1199"/>
      <c r="D60" s="1191"/>
      <c r="E60" s="1191"/>
      <c r="F60" s="1191"/>
      <c r="G60" s="1191"/>
      <c r="H60" s="1191"/>
      <c r="I60" s="1191"/>
      <c r="J60" s="1191"/>
      <c r="K60" s="1191"/>
      <c r="L60" s="1322"/>
      <c r="M60" s="1322"/>
    </row>
    <row r="61" spans="2:13" s="4" customFormat="1" ht="15" x14ac:dyDescent="0.25">
      <c r="B61" s="1198"/>
      <c r="C61" s="1199"/>
      <c r="D61" s="1191" t="s">
        <v>242</v>
      </c>
      <c r="E61" s="1191"/>
      <c r="F61" s="1191"/>
      <c r="G61" s="1191"/>
      <c r="H61" s="1191"/>
      <c r="I61" s="1191"/>
      <c r="J61" s="1191"/>
      <c r="K61" s="1191"/>
      <c r="L61" s="1186" t="s">
        <v>95</v>
      </c>
      <c r="M61" s="1187"/>
    </row>
    <row r="62" spans="2:13" s="4" customFormat="1" ht="15" x14ac:dyDescent="0.25">
      <c r="B62" s="1198"/>
      <c r="C62" s="1199"/>
      <c r="D62" s="1191"/>
      <c r="E62" s="1191"/>
      <c r="F62" s="1191"/>
      <c r="G62" s="1191"/>
      <c r="H62" s="1191"/>
      <c r="I62" s="1191"/>
      <c r="J62" s="1191"/>
      <c r="K62" s="1191"/>
      <c r="L62" s="1186"/>
      <c r="M62" s="1187"/>
    </row>
    <row r="63" spans="2:13" s="4" customFormat="1" ht="15" x14ac:dyDescent="0.25">
      <c r="B63" s="1198"/>
      <c r="C63" s="1199"/>
      <c r="D63" s="1191"/>
      <c r="E63" s="1191"/>
      <c r="F63" s="1191"/>
      <c r="G63" s="1191"/>
      <c r="H63" s="1191"/>
      <c r="I63" s="1191"/>
      <c r="J63" s="1191"/>
      <c r="K63" s="1191"/>
      <c r="L63" s="1186"/>
      <c r="M63" s="1187"/>
    </row>
    <row r="64" spans="2:13" s="4" customFormat="1" ht="15" x14ac:dyDescent="0.25">
      <c r="B64" s="1198"/>
      <c r="C64" s="1199"/>
      <c r="D64" s="1275" t="s">
        <v>209</v>
      </c>
      <c r="E64" s="1287"/>
      <c r="F64" s="1287"/>
      <c r="G64" s="1287"/>
      <c r="H64" s="1287"/>
      <c r="I64" s="1287"/>
      <c r="J64" s="1287"/>
      <c r="K64" s="1276"/>
      <c r="L64" s="1265" t="s">
        <v>96</v>
      </c>
      <c r="M64" s="1266"/>
    </row>
    <row r="65" spans="2:13" s="4" customFormat="1" ht="15" x14ac:dyDescent="0.25">
      <c r="B65" s="1198"/>
      <c r="C65" s="1199"/>
      <c r="D65" s="1281"/>
      <c r="E65" s="1289"/>
      <c r="F65" s="1289"/>
      <c r="G65" s="1289"/>
      <c r="H65" s="1289"/>
      <c r="I65" s="1289"/>
      <c r="J65" s="1289"/>
      <c r="K65" s="1282"/>
      <c r="L65" s="1230"/>
      <c r="M65" s="1264"/>
    </row>
    <row r="66" spans="2:13" s="4" customFormat="1" ht="15" x14ac:dyDescent="0.25">
      <c r="B66" s="1198"/>
      <c r="C66" s="1199"/>
      <c r="D66" s="1191" t="s">
        <v>210</v>
      </c>
      <c r="E66" s="1191"/>
      <c r="F66" s="1191"/>
      <c r="G66" s="1191"/>
      <c r="H66" s="1191"/>
      <c r="I66" s="1191"/>
      <c r="J66" s="1191"/>
      <c r="K66" s="1191"/>
      <c r="L66" s="1186" t="s">
        <v>96</v>
      </c>
      <c r="M66" s="1187"/>
    </row>
    <row r="67" spans="2:13" s="4" customFormat="1" ht="33.75" customHeight="1" x14ac:dyDescent="0.25">
      <c r="B67" s="1334" t="s">
        <v>255</v>
      </c>
      <c r="C67" s="1203"/>
      <c r="D67" s="1189" t="s">
        <v>129</v>
      </c>
      <c r="E67" s="1189"/>
      <c r="F67" s="1189"/>
      <c r="G67" s="1189"/>
      <c r="H67" s="1189"/>
      <c r="I67" s="1189"/>
      <c r="J67" s="1189"/>
      <c r="K67" s="1189"/>
      <c r="L67" s="1192" t="s">
        <v>93</v>
      </c>
      <c r="M67" s="1193"/>
    </row>
    <row r="68" spans="2:13" s="4" customFormat="1" ht="15" x14ac:dyDescent="0.25">
      <c r="B68" s="1253"/>
      <c r="C68" s="1205"/>
      <c r="D68" s="1190"/>
      <c r="E68" s="1190"/>
      <c r="F68" s="1190"/>
      <c r="G68" s="1190"/>
      <c r="H68" s="1190"/>
      <c r="I68" s="1190"/>
      <c r="J68" s="1190"/>
      <c r="K68" s="1190"/>
      <c r="L68" s="1331" t="s">
        <v>94</v>
      </c>
      <c r="M68" s="1327"/>
    </row>
    <row r="69" spans="2:13" s="4" customFormat="1" ht="15" x14ac:dyDescent="0.25">
      <c r="B69" s="1253"/>
      <c r="C69" s="1205"/>
      <c r="D69" s="1190"/>
      <c r="E69" s="1190"/>
      <c r="F69" s="1190"/>
      <c r="G69" s="1190"/>
      <c r="H69" s="1190"/>
      <c r="I69" s="1190"/>
      <c r="J69" s="1190"/>
      <c r="K69" s="1190"/>
      <c r="L69" s="1186" t="s">
        <v>95</v>
      </c>
      <c r="M69" s="1187"/>
    </row>
    <row r="70" spans="2:13" s="4" customFormat="1" ht="15" x14ac:dyDescent="0.25">
      <c r="B70" s="1253"/>
      <c r="C70" s="1205"/>
      <c r="D70" s="1190"/>
      <c r="E70" s="1190"/>
      <c r="F70" s="1190"/>
      <c r="G70" s="1190"/>
      <c r="H70" s="1190"/>
      <c r="I70" s="1190"/>
      <c r="J70" s="1190"/>
      <c r="K70" s="1190"/>
      <c r="L70" s="1186" t="s">
        <v>96</v>
      </c>
      <c r="M70" s="1187"/>
    </row>
    <row r="71" spans="2:13" s="4" customFormat="1" ht="15" x14ac:dyDescent="0.25">
      <c r="B71" s="1253"/>
      <c r="C71" s="1205"/>
      <c r="D71" s="1190"/>
      <c r="E71" s="1190"/>
      <c r="F71" s="1190"/>
      <c r="G71" s="1190"/>
      <c r="H71" s="1190"/>
      <c r="I71" s="1190"/>
      <c r="J71" s="1190"/>
      <c r="K71" s="1190"/>
      <c r="L71" s="1186" t="s">
        <v>97</v>
      </c>
      <c r="M71" s="1187"/>
    </row>
    <row r="72" spans="2:13" s="4" customFormat="1" ht="15" customHeight="1" x14ac:dyDescent="0.25">
      <c r="B72" s="1253"/>
      <c r="C72" s="1205"/>
      <c r="D72" s="1190" t="s">
        <v>163</v>
      </c>
      <c r="E72" s="1190"/>
      <c r="F72" s="1190"/>
      <c r="G72" s="1190"/>
      <c r="H72" s="1190"/>
      <c r="I72" s="1190"/>
      <c r="J72" s="1190"/>
      <c r="K72" s="1190"/>
      <c r="L72" s="1186" t="s">
        <v>93</v>
      </c>
      <c r="M72" s="1187"/>
    </row>
    <row r="73" spans="2:13" s="4" customFormat="1" ht="15" x14ac:dyDescent="0.25">
      <c r="B73" s="1253"/>
      <c r="C73" s="1205"/>
      <c r="D73" s="1190"/>
      <c r="E73" s="1190"/>
      <c r="F73" s="1190"/>
      <c r="G73" s="1190"/>
      <c r="H73" s="1190"/>
      <c r="I73" s="1190"/>
      <c r="J73" s="1190"/>
      <c r="K73" s="1190"/>
      <c r="L73" s="1331" t="s">
        <v>94</v>
      </c>
      <c r="M73" s="1327"/>
    </row>
    <row r="74" spans="2:13" s="4" customFormat="1" ht="15" x14ac:dyDescent="0.25">
      <c r="B74" s="1253"/>
      <c r="C74" s="1205"/>
      <c r="D74" s="1190"/>
      <c r="E74" s="1190"/>
      <c r="F74" s="1190"/>
      <c r="G74" s="1190"/>
      <c r="H74" s="1190"/>
      <c r="I74" s="1190"/>
      <c r="J74" s="1190"/>
      <c r="K74" s="1190"/>
      <c r="L74" s="1186" t="s">
        <v>95</v>
      </c>
      <c r="M74" s="1187"/>
    </row>
    <row r="75" spans="2:13" s="4" customFormat="1" ht="15" x14ac:dyDescent="0.25">
      <c r="B75" s="1253"/>
      <c r="C75" s="1205"/>
      <c r="D75" s="1190"/>
      <c r="E75" s="1190"/>
      <c r="F75" s="1190"/>
      <c r="G75" s="1190"/>
      <c r="H75" s="1190"/>
      <c r="I75" s="1190"/>
      <c r="J75" s="1190"/>
      <c r="K75" s="1190"/>
      <c r="L75" s="1186" t="s">
        <v>96</v>
      </c>
      <c r="M75" s="1187"/>
    </row>
    <row r="76" spans="2:13" s="4" customFormat="1" ht="15" x14ac:dyDescent="0.25">
      <c r="B76" s="1253"/>
      <c r="C76" s="1205"/>
      <c r="D76" s="1190"/>
      <c r="E76" s="1190"/>
      <c r="F76" s="1190"/>
      <c r="G76" s="1190"/>
      <c r="H76" s="1190"/>
      <c r="I76" s="1190"/>
      <c r="J76" s="1190"/>
      <c r="K76" s="1190"/>
      <c r="L76" s="1186" t="s">
        <v>97</v>
      </c>
      <c r="M76" s="1187"/>
    </row>
    <row r="77" spans="2:13" s="4" customFormat="1" ht="15" x14ac:dyDescent="0.25">
      <c r="B77" s="1253"/>
      <c r="C77" s="1205"/>
      <c r="D77" s="1190" t="s">
        <v>178</v>
      </c>
      <c r="E77" s="1190"/>
      <c r="F77" s="1190"/>
      <c r="G77" s="1190"/>
      <c r="H77" s="1190"/>
      <c r="I77" s="1190"/>
      <c r="J77" s="1190"/>
      <c r="K77" s="1190"/>
      <c r="L77" s="1186" t="s">
        <v>93</v>
      </c>
      <c r="M77" s="1187"/>
    </row>
    <row r="78" spans="2:13" s="4" customFormat="1" ht="15" x14ac:dyDescent="0.25">
      <c r="B78" s="1253"/>
      <c r="C78" s="1205"/>
      <c r="D78" s="1190"/>
      <c r="E78" s="1190"/>
      <c r="F78" s="1190"/>
      <c r="G78" s="1190"/>
      <c r="H78" s="1190"/>
      <c r="I78" s="1190"/>
      <c r="J78" s="1190"/>
      <c r="K78" s="1190"/>
      <c r="L78" s="1322" t="s">
        <v>94</v>
      </c>
      <c r="M78" s="1322"/>
    </row>
    <row r="79" spans="2:13" s="4" customFormat="1" ht="15" x14ac:dyDescent="0.25">
      <c r="B79" s="1253"/>
      <c r="C79" s="1205"/>
      <c r="D79" s="1190"/>
      <c r="E79" s="1190"/>
      <c r="F79" s="1190"/>
      <c r="G79" s="1190"/>
      <c r="H79" s="1190"/>
      <c r="I79" s="1190"/>
      <c r="J79" s="1190"/>
      <c r="K79" s="1190"/>
      <c r="L79" s="1186" t="s">
        <v>95</v>
      </c>
      <c r="M79" s="1187"/>
    </row>
    <row r="80" spans="2:13" s="4" customFormat="1" ht="15" x14ac:dyDescent="0.25">
      <c r="B80" s="1253"/>
      <c r="C80" s="1205"/>
      <c r="D80" s="1190"/>
      <c r="E80" s="1190"/>
      <c r="F80" s="1190"/>
      <c r="G80" s="1190"/>
      <c r="H80" s="1190"/>
      <c r="I80" s="1190"/>
      <c r="J80" s="1190"/>
      <c r="K80" s="1190"/>
      <c r="L80" s="1186" t="s">
        <v>96</v>
      </c>
      <c r="M80" s="1187"/>
    </row>
    <row r="81" spans="2:13" s="4" customFormat="1" ht="15" x14ac:dyDescent="0.25">
      <c r="B81" s="1253"/>
      <c r="C81" s="1205"/>
      <c r="D81" s="1190"/>
      <c r="E81" s="1190"/>
      <c r="F81" s="1190"/>
      <c r="G81" s="1190"/>
      <c r="H81" s="1190"/>
      <c r="I81" s="1190"/>
      <c r="J81" s="1190"/>
      <c r="K81" s="1190"/>
      <c r="L81" s="1186" t="s">
        <v>97</v>
      </c>
      <c r="M81" s="1187"/>
    </row>
    <row r="82" spans="2:13" s="4" customFormat="1" ht="15" x14ac:dyDescent="0.25">
      <c r="B82" s="1253"/>
      <c r="C82" s="1205"/>
      <c r="D82" s="1191" t="s">
        <v>220</v>
      </c>
      <c r="E82" s="1191"/>
      <c r="F82" s="1191"/>
      <c r="G82" s="1191"/>
      <c r="H82" s="1191"/>
      <c r="I82" s="1191"/>
      <c r="J82" s="1191"/>
      <c r="K82" s="1191"/>
      <c r="L82" s="1322" t="s">
        <v>94</v>
      </c>
      <c r="M82" s="1322"/>
    </row>
    <row r="83" spans="2:13" s="4" customFormat="1" ht="15" x14ac:dyDescent="0.25">
      <c r="B83" s="1254"/>
      <c r="C83" s="1207"/>
      <c r="D83" s="1261"/>
      <c r="E83" s="1261"/>
      <c r="F83" s="1261"/>
      <c r="G83" s="1261"/>
      <c r="H83" s="1261"/>
      <c r="I83" s="1261"/>
      <c r="J83" s="1261"/>
      <c r="K83" s="1261"/>
      <c r="L83" s="1322"/>
      <c r="M83" s="1322"/>
    </row>
    <row r="84" spans="2:13" s="4" customFormat="1" ht="15" customHeight="1" x14ac:dyDescent="0.25">
      <c r="B84" s="1203" t="s">
        <v>256</v>
      </c>
      <c r="C84" s="1317"/>
      <c r="D84" s="1320" t="s">
        <v>240</v>
      </c>
      <c r="E84" s="1320"/>
      <c r="F84" s="1320"/>
      <c r="G84" s="1320"/>
      <c r="H84" s="1320"/>
      <c r="I84" s="1320"/>
      <c r="J84" s="1320"/>
      <c r="K84" s="1320"/>
      <c r="L84" s="1212" t="s">
        <v>95</v>
      </c>
      <c r="M84" s="1213"/>
    </row>
    <row r="85" spans="2:13" s="4" customFormat="1" ht="15" x14ac:dyDescent="0.25">
      <c r="B85" s="1318"/>
      <c r="C85" s="1319"/>
      <c r="D85" s="1321"/>
      <c r="E85" s="1321"/>
      <c r="F85" s="1321"/>
      <c r="G85" s="1321"/>
      <c r="H85" s="1321"/>
      <c r="I85" s="1321"/>
      <c r="J85" s="1321"/>
      <c r="K85" s="1321"/>
      <c r="L85" s="1216"/>
      <c r="M85" s="1217"/>
    </row>
    <row r="86" spans="2:13" s="4" customFormat="1" ht="15" x14ac:dyDescent="0.25">
      <c r="B86" s="1196" t="s">
        <v>257</v>
      </c>
      <c r="C86" s="1255"/>
      <c r="D86" s="1189" t="s">
        <v>140</v>
      </c>
      <c r="E86" s="1189"/>
      <c r="F86" s="1189"/>
      <c r="G86" s="1189"/>
      <c r="H86" s="1189"/>
      <c r="I86" s="1189"/>
      <c r="J86" s="1189"/>
      <c r="K86" s="1189"/>
      <c r="L86" s="1192" t="s">
        <v>93</v>
      </c>
      <c r="M86" s="1193"/>
    </row>
    <row r="87" spans="2:13" s="4" customFormat="1" ht="15" x14ac:dyDescent="0.25">
      <c r="B87" s="1257"/>
      <c r="C87" s="1256"/>
      <c r="D87" s="1190"/>
      <c r="E87" s="1190"/>
      <c r="F87" s="1190"/>
      <c r="G87" s="1190"/>
      <c r="H87" s="1190"/>
      <c r="I87" s="1190"/>
      <c r="J87" s="1190"/>
      <c r="K87" s="1190"/>
      <c r="L87" s="1322" t="s">
        <v>94</v>
      </c>
      <c r="M87" s="1322"/>
    </row>
    <row r="88" spans="2:13" s="4" customFormat="1" ht="15" x14ac:dyDescent="0.25">
      <c r="B88" s="1257"/>
      <c r="C88" s="1256"/>
      <c r="D88" s="1190"/>
      <c r="E88" s="1190"/>
      <c r="F88" s="1190"/>
      <c r="G88" s="1190"/>
      <c r="H88" s="1190"/>
      <c r="I88" s="1190"/>
      <c r="J88" s="1190"/>
      <c r="K88" s="1190"/>
      <c r="L88" s="1186" t="s">
        <v>95</v>
      </c>
      <c r="M88" s="1187"/>
    </row>
    <row r="89" spans="2:13" s="4" customFormat="1" ht="15" x14ac:dyDescent="0.25">
      <c r="B89" s="1257"/>
      <c r="C89" s="1256"/>
      <c r="D89" s="1190"/>
      <c r="E89" s="1190"/>
      <c r="F89" s="1190"/>
      <c r="G89" s="1190"/>
      <c r="H89" s="1190"/>
      <c r="I89" s="1190"/>
      <c r="J89" s="1190"/>
      <c r="K89" s="1190"/>
      <c r="L89" s="1186" t="s">
        <v>96</v>
      </c>
      <c r="M89" s="1187"/>
    </row>
    <row r="90" spans="2:13" s="4" customFormat="1" ht="15" x14ac:dyDescent="0.25">
      <c r="B90" s="1257"/>
      <c r="C90" s="1256"/>
      <c r="D90" s="1190"/>
      <c r="E90" s="1190"/>
      <c r="F90" s="1190"/>
      <c r="G90" s="1190"/>
      <c r="H90" s="1190"/>
      <c r="I90" s="1190"/>
      <c r="J90" s="1190"/>
      <c r="K90" s="1190"/>
      <c r="L90" s="1186" t="s">
        <v>97</v>
      </c>
      <c r="M90" s="1187"/>
    </row>
    <row r="91" spans="2:13" s="4" customFormat="1" ht="15" x14ac:dyDescent="0.25">
      <c r="B91" s="1257"/>
      <c r="C91" s="1256"/>
      <c r="D91" s="1190"/>
      <c r="E91" s="1190"/>
      <c r="F91" s="1190"/>
      <c r="G91" s="1190"/>
      <c r="H91" s="1190"/>
      <c r="I91" s="1190"/>
      <c r="J91" s="1190"/>
      <c r="K91" s="1190"/>
      <c r="L91" s="1186" t="s">
        <v>98</v>
      </c>
      <c r="M91" s="1187"/>
    </row>
    <row r="92" spans="2:13" s="4" customFormat="1" ht="15" x14ac:dyDescent="0.25">
      <c r="B92" s="1257"/>
      <c r="C92" s="1256"/>
      <c r="D92" s="1190" t="s">
        <v>141</v>
      </c>
      <c r="E92" s="1190"/>
      <c r="F92" s="1190"/>
      <c r="G92" s="1190"/>
      <c r="H92" s="1190"/>
      <c r="I92" s="1190"/>
      <c r="J92" s="1190"/>
      <c r="K92" s="1190"/>
      <c r="L92" s="1186" t="s">
        <v>93</v>
      </c>
      <c r="M92" s="1187"/>
    </row>
    <row r="93" spans="2:13" s="4" customFormat="1" ht="15" x14ac:dyDescent="0.25">
      <c r="B93" s="1257"/>
      <c r="C93" s="1256"/>
      <c r="D93" s="1190"/>
      <c r="E93" s="1190"/>
      <c r="F93" s="1190"/>
      <c r="G93" s="1190"/>
      <c r="H93" s="1190"/>
      <c r="I93" s="1190"/>
      <c r="J93" s="1190"/>
      <c r="K93" s="1190"/>
      <c r="L93" s="1322" t="s">
        <v>94</v>
      </c>
      <c r="M93" s="1322"/>
    </row>
    <row r="94" spans="2:13" s="4" customFormat="1" ht="15" x14ac:dyDescent="0.25">
      <c r="B94" s="1257"/>
      <c r="C94" s="1256"/>
      <c r="D94" s="1190"/>
      <c r="E94" s="1190"/>
      <c r="F94" s="1190"/>
      <c r="G94" s="1190"/>
      <c r="H94" s="1190"/>
      <c r="I94" s="1190"/>
      <c r="J94" s="1190"/>
      <c r="K94" s="1190"/>
      <c r="L94" s="1186" t="s">
        <v>95</v>
      </c>
      <c r="M94" s="1187"/>
    </row>
    <row r="95" spans="2:13" s="4" customFormat="1" ht="15" x14ac:dyDescent="0.25">
      <c r="B95" s="1257"/>
      <c r="C95" s="1256"/>
      <c r="D95" s="1190"/>
      <c r="E95" s="1190"/>
      <c r="F95" s="1190"/>
      <c r="G95" s="1190"/>
      <c r="H95" s="1190"/>
      <c r="I95" s="1190"/>
      <c r="J95" s="1190"/>
      <c r="K95" s="1190"/>
      <c r="L95" s="1186" t="s">
        <v>96</v>
      </c>
      <c r="M95" s="1187"/>
    </row>
    <row r="96" spans="2:13" s="4" customFormat="1" ht="15" x14ac:dyDescent="0.25">
      <c r="B96" s="1257"/>
      <c r="C96" s="1256"/>
      <c r="D96" s="1190"/>
      <c r="E96" s="1190"/>
      <c r="F96" s="1190"/>
      <c r="G96" s="1190"/>
      <c r="H96" s="1190"/>
      <c r="I96" s="1190"/>
      <c r="J96" s="1190"/>
      <c r="K96" s="1190"/>
      <c r="L96" s="1186" t="s">
        <v>97</v>
      </c>
      <c r="M96" s="1187"/>
    </row>
    <row r="97" spans="2:13" s="4" customFormat="1" ht="15" x14ac:dyDescent="0.25">
      <c r="B97" s="1257"/>
      <c r="C97" s="1256"/>
      <c r="D97" s="1190"/>
      <c r="E97" s="1190"/>
      <c r="F97" s="1190"/>
      <c r="G97" s="1190"/>
      <c r="H97" s="1190"/>
      <c r="I97" s="1190"/>
      <c r="J97" s="1190"/>
      <c r="K97" s="1190"/>
      <c r="L97" s="1186" t="s">
        <v>98</v>
      </c>
      <c r="M97" s="1187"/>
    </row>
    <row r="98" spans="2:13" s="4" customFormat="1" ht="15" x14ac:dyDescent="0.25">
      <c r="B98" s="1257"/>
      <c r="C98" s="1256"/>
      <c r="D98" s="1190" t="s">
        <v>142</v>
      </c>
      <c r="E98" s="1190"/>
      <c r="F98" s="1190"/>
      <c r="G98" s="1190"/>
      <c r="H98" s="1190"/>
      <c r="I98" s="1190"/>
      <c r="J98" s="1190"/>
      <c r="K98" s="1190"/>
      <c r="L98" s="1186" t="s">
        <v>93</v>
      </c>
      <c r="M98" s="1187"/>
    </row>
    <row r="99" spans="2:13" s="4" customFormat="1" ht="15" x14ac:dyDescent="0.25">
      <c r="B99" s="1257"/>
      <c r="C99" s="1256"/>
      <c r="D99" s="1190"/>
      <c r="E99" s="1190"/>
      <c r="F99" s="1190"/>
      <c r="G99" s="1190"/>
      <c r="H99" s="1190"/>
      <c r="I99" s="1190"/>
      <c r="J99" s="1190"/>
      <c r="K99" s="1190"/>
      <c r="L99" s="1322" t="s">
        <v>94</v>
      </c>
      <c r="M99" s="1322"/>
    </row>
    <row r="100" spans="2:13" s="4" customFormat="1" ht="15" x14ac:dyDescent="0.25">
      <c r="B100" s="1257"/>
      <c r="C100" s="1256"/>
      <c r="D100" s="1190"/>
      <c r="E100" s="1190"/>
      <c r="F100" s="1190"/>
      <c r="G100" s="1190"/>
      <c r="H100" s="1190"/>
      <c r="I100" s="1190"/>
      <c r="J100" s="1190"/>
      <c r="K100" s="1190"/>
      <c r="L100" s="1186" t="s">
        <v>95</v>
      </c>
      <c r="M100" s="1187"/>
    </row>
    <row r="101" spans="2:13" s="4" customFormat="1" ht="15" x14ac:dyDescent="0.25">
      <c r="B101" s="1257"/>
      <c r="C101" s="1256"/>
      <c r="D101" s="1190"/>
      <c r="E101" s="1190"/>
      <c r="F101" s="1190"/>
      <c r="G101" s="1190"/>
      <c r="H101" s="1190"/>
      <c r="I101" s="1190"/>
      <c r="J101" s="1190"/>
      <c r="K101" s="1190"/>
      <c r="L101" s="1186" t="s">
        <v>96</v>
      </c>
      <c r="M101" s="1187"/>
    </row>
    <row r="102" spans="2:13" s="4" customFormat="1" ht="15" x14ac:dyDescent="0.25">
      <c r="B102" s="1257"/>
      <c r="C102" s="1256"/>
      <c r="D102" s="1190" t="s">
        <v>152</v>
      </c>
      <c r="E102" s="1190"/>
      <c r="F102" s="1190"/>
      <c r="G102" s="1190"/>
      <c r="H102" s="1190"/>
      <c r="I102" s="1190"/>
      <c r="J102" s="1190"/>
      <c r="K102" s="1190"/>
      <c r="L102" s="1186" t="s">
        <v>93</v>
      </c>
      <c r="M102" s="1187"/>
    </row>
    <row r="103" spans="2:13" s="4" customFormat="1" ht="15" x14ac:dyDescent="0.25">
      <c r="B103" s="1257"/>
      <c r="C103" s="1256"/>
      <c r="D103" s="1190"/>
      <c r="E103" s="1190"/>
      <c r="F103" s="1190"/>
      <c r="G103" s="1190"/>
      <c r="H103" s="1190"/>
      <c r="I103" s="1190"/>
      <c r="J103" s="1190"/>
      <c r="K103" s="1190"/>
      <c r="L103" s="1322" t="s">
        <v>94</v>
      </c>
      <c r="M103" s="1322"/>
    </row>
    <row r="104" spans="2:13" s="4" customFormat="1" ht="15" x14ac:dyDescent="0.25">
      <c r="B104" s="1257"/>
      <c r="C104" s="1256"/>
      <c r="D104" s="1190"/>
      <c r="E104" s="1190"/>
      <c r="F104" s="1190"/>
      <c r="G104" s="1190"/>
      <c r="H104" s="1190"/>
      <c r="I104" s="1190"/>
      <c r="J104" s="1190"/>
      <c r="K104" s="1190"/>
      <c r="L104" s="1186" t="s">
        <v>95</v>
      </c>
      <c r="M104" s="1187"/>
    </row>
    <row r="105" spans="2:13" s="4" customFormat="1" ht="15" x14ac:dyDescent="0.25">
      <c r="B105" s="1257"/>
      <c r="C105" s="1256"/>
      <c r="D105" s="1190"/>
      <c r="E105" s="1190"/>
      <c r="F105" s="1190"/>
      <c r="G105" s="1190"/>
      <c r="H105" s="1190"/>
      <c r="I105" s="1190"/>
      <c r="J105" s="1190"/>
      <c r="K105" s="1190"/>
      <c r="L105" s="1186" t="s">
        <v>96</v>
      </c>
      <c r="M105" s="1187"/>
    </row>
    <row r="106" spans="2:13" s="4" customFormat="1" ht="15" x14ac:dyDescent="0.25">
      <c r="B106" s="1257"/>
      <c r="C106" s="1256"/>
      <c r="D106" s="1190"/>
      <c r="E106" s="1190"/>
      <c r="F106" s="1190"/>
      <c r="G106" s="1190"/>
      <c r="H106" s="1190"/>
      <c r="I106" s="1190"/>
      <c r="J106" s="1190"/>
      <c r="K106" s="1190"/>
      <c r="L106" s="1186" t="s">
        <v>97</v>
      </c>
      <c r="M106" s="1187"/>
    </row>
    <row r="107" spans="2:13" s="4" customFormat="1" ht="15" x14ac:dyDescent="0.25">
      <c r="B107" s="1257"/>
      <c r="C107" s="1256"/>
      <c r="D107" s="1190"/>
      <c r="E107" s="1190"/>
      <c r="F107" s="1190"/>
      <c r="G107" s="1190"/>
      <c r="H107" s="1190"/>
      <c r="I107" s="1190"/>
      <c r="J107" s="1190"/>
      <c r="K107" s="1190"/>
      <c r="L107" s="1186" t="s">
        <v>98</v>
      </c>
      <c r="M107" s="1187"/>
    </row>
    <row r="108" spans="2:13" s="4" customFormat="1" ht="15" x14ac:dyDescent="0.25">
      <c r="B108" s="1257"/>
      <c r="C108" s="1256"/>
      <c r="D108" s="1191" t="s">
        <v>153</v>
      </c>
      <c r="E108" s="1191"/>
      <c r="F108" s="1191"/>
      <c r="G108" s="1191"/>
      <c r="H108" s="1191"/>
      <c r="I108" s="1191"/>
      <c r="J108" s="1191"/>
      <c r="K108" s="1191"/>
      <c r="L108" s="1186" t="s">
        <v>93</v>
      </c>
      <c r="M108" s="1187"/>
    </row>
    <row r="109" spans="2:13" s="4" customFormat="1" ht="15" x14ac:dyDescent="0.25">
      <c r="B109" s="1257"/>
      <c r="C109" s="1256"/>
      <c r="D109" s="1191"/>
      <c r="E109" s="1191"/>
      <c r="F109" s="1191"/>
      <c r="G109" s="1191"/>
      <c r="H109" s="1191"/>
      <c r="I109" s="1191"/>
      <c r="J109" s="1191"/>
      <c r="K109" s="1191"/>
      <c r="L109" s="1322" t="s">
        <v>94</v>
      </c>
      <c r="M109" s="1322"/>
    </row>
    <row r="110" spans="2:13" s="4" customFormat="1" ht="15" x14ac:dyDescent="0.25">
      <c r="B110" s="1257"/>
      <c r="C110" s="1256"/>
      <c r="D110" s="1191"/>
      <c r="E110" s="1191"/>
      <c r="F110" s="1191"/>
      <c r="G110" s="1191"/>
      <c r="H110" s="1191"/>
      <c r="I110" s="1191"/>
      <c r="J110" s="1191"/>
      <c r="K110" s="1191"/>
      <c r="L110" s="1186" t="s">
        <v>95</v>
      </c>
      <c r="M110" s="1187"/>
    </row>
    <row r="111" spans="2:13" s="4" customFormat="1" ht="15" x14ac:dyDescent="0.25">
      <c r="B111" s="1257"/>
      <c r="C111" s="1256"/>
      <c r="D111" s="1191"/>
      <c r="E111" s="1191"/>
      <c r="F111" s="1191"/>
      <c r="G111" s="1191"/>
      <c r="H111" s="1191"/>
      <c r="I111" s="1191"/>
      <c r="J111" s="1191"/>
      <c r="K111" s="1191"/>
      <c r="L111" s="1186" t="s">
        <v>96</v>
      </c>
      <c r="M111" s="1187"/>
    </row>
    <row r="112" spans="2:13" s="4" customFormat="1" ht="15" x14ac:dyDescent="0.25">
      <c r="B112" s="1257"/>
      <c r="C112" s="1256"/>
      <c r="D112" s="1191"/>
      <c r="E112" s="1191"/>
      <c r="F112" s="1191"/>
      <c r="G112" s="1191"/>
      <c r="H112" s="1191"/>
      <c r="I112" s="1191"/>
      <c r="J112" s="1191"/>
      <c r="K112" s="1191"/>
      <c r="L112" s="1186" t="s">
        <v>97</v>
      </c>
      <c r="M112" s="1187"/>
    </row>
    <row r="113" spans="2:13" s="4" customFormat="1" ht="15" x14ac:dyDescent="0.25">
      <c r="B113" s="1257"/>
      <c r="C113" s="1256"/>
      <c r="D113" s="1191"/>
      <c r="E113" s="1191"/>
      <c r="F113" s="1191"/>
      <c r="G113" s="1191"/>
      <c r="H113" s="1191"/>
      <c r="I113" s="1191"/>
      <c r="J113" s="1191"/>
      <c r="K113" s="1191"/>
      <c r="L113" s="1186" t="s">
        <v>98</v>
      </c>
      <c r="M113" s="1187"/>
    </row>
    <row r="114" spans="2:13" s="4" customFormat="1" ht="15" x14ac:dyDescent="0.25">
      <c r="B114" s="1257"/>
      <c r="C114" s="1256"/>
      <c r="D114" s="1190" t="s">
        <v>154</v>
      </c>
      <c r="E114" s="1190"/>
      <c r="F114" s="1190"/>
      <c r="G114" s="1190"/>
      <c r="H114" s="1190"/>
      <c r="I114" s="1190"/>
      <c r="J114" s="1190"/>
      <c r="K114" s="1190"/>
      <c r="L114" s="1186" t="s">
        <v>93</v>
      </c>
      <c r="M114" s="1187"/>
    </row>
    <row r="115" spans="2:13" s="4" customFormat="1" ht="15" x14ac:dyDescent="0.25">
      <c r="B115" s="1257"/>
      <c r="C115" s="1256"/>
      <c r="D115" s="1190"/>
      <c r="E115" s="1190"/>
      <c r="F115" s="1190"/>
      <c r="G115" s="1190"/>
      <c r="H115" s="1190"/>
      <c r="I115" s="1190"/>
      <c r="J115" s="1190"/>
      <c r="K115" s="1190"/>
      <c r="L115" s="1322" t="s">
        <v>94</v>
      </c>
      <c r="M115" s="1322"/>
    </row>
    <row r="116" spans="2:13" s="4" customFormat="1" ht="15" x14ac:dyDescent="0.25">
      <c r="B116" s="1257"/>
      <c r="C116" s="1256"/>
      <c r="D116" s="1190"/>
      <c r="E116" s="1190"/>
      <c r="F116" s="1190"/>
      <c r="G116" s="1190"/>
      <c r="H116" s="1190"/>
      <c r="I116" s="1190"/>
      <c r="J116" s="1190"/>
      <c r="K116" s="1190"/>
      <c r="L116" s="1186" t="s">
        <v>95</v>
      </c>
      <c r="M116" s="1187"/>
    </row>
    <row r="117" spans="2:13" s="4" customFormat="1" ht="15" x14ac:dyDescent="0.25">
      <c r="B117" s="1257"/>
      <c r="C117" s="1256"/>
      <c r="D117" s="1190"/>
      <c r="E117" s="1190"/>
      <c r="F117" s="1190"/>
      <c r="G117" s="1190"/>
      <c r="H117" s="1190"/>
      <c r="I117" s="1190"/>
      <c r="J117" s="1190"/>
      <c r="K117" s="1190"/>
      <c r="L117" s="1186" t="s">
        <v>96</v>
      </c>
      <c r="M117" s="1187"/>
    </row>
    <row r="118" spans="2:13" s="4" customFormat="1" ht="15" x14ac:dyDescent="0.25">
      <c r="B118" s="1257"/>
      <c r="C118" s="1256"/>
      <c r="D118" s="1190"/>
      <c r="E118" s="1190"/>
      <c r="F118" s="1190"/>
      <c r="G118" s="1190"/>
      <c r="H118" s="1190"/>
      <c r="I118" s="1190"/>
      <c r="J118" s="1190"/>
      <c r="K118" s="1190"/>
      <c r="L118" s="1186" t="s">
        <v>97</v>
      </c>
      <c r="M118" s="1187"/>
    </row>
    <row r="119" spans="2:13" s="4" customFormat="1" ht="15" x14ac:dyDescent="0.25">
      <c r="B119" s="1257"/>
      <c r="C119" s="1256"/>
      <c r="D119" s="1190"/>
      <c r="E119" s="1190"/>
      <c r="F119" s="1190"/>
      <c r="G119" s="1190"/>
      <c r="H119" s="1190"/>
      <c r="I119" s="1190"/>
      <c r="J119" s="1190"/>
      <c r="K119" s="1190"/>
      <c r="L119" s="1186" t="s">
        <v>98</v>
      </c>
      <c r="M119" s="1187"/>
    </row>
    <row r="120" spans="2:13" s="4" customFormat="1" ht="15" x14ac:dyDescent="0.25">
      <c r="B120" s="1257"/>
      <c r="C120" s="1256"/>
      <c r="D120" s="1190" t="s">
        <v>155</v>
      </c>
      <c r="E120" s="1190"/>
      <c r="F120" s="1190"/>
      <c r="G120" s="1190"/>
      <c r="H120" s="1190"/>
      <c r="I120" s="1190"/>
      <c r="J120" s="1190"/>
      <c r="K120" s="1190"/>
      <c r="L120" s="1186" t="s">
        <v>93</v>
      </c>
      <c r="M120" s="1187"/>
    </row>
    <row r="121" spans="2:13" s="4" customFormat="1" ht="15" x14ac:dyDescent="0.25">
      <c r="B121" s="1257"/>
      <c r="C121" s="1256"/>
      <c r="D121" s="1190"/>
      <c r="E121" s="1190"/>
      <c r="F121" s="1190"/>
      <c r="G121" s="1190"/>
      <c r="H121" s="1190"/>
      <c r="I121" s="1190"/>
      <c r="J121" s="1190"/>
      <c r="K121" s="1190"/>
      <c r="L121" s="1322" t="s">
        <v>94</v>
      </c>
      <c r="M121" s="1322"/>
    </row>
    <row r="122" spans="2:13" s="4" customFormat="1" ht="15" x14ac:dyDescent="0.25">
      <c r="B122" s="1257"/>
      <c r="C122" s="1256"/>
      <c r="D122" s="1190"/>
      <c r="E122" s="1190"/>
      <c r="F122" s="1190"/>
      <c r="G122" s="1190"/>
      <c r="H122" s="1190"/>
      <c r="I122" s="1190"/>
      <c r="J122" s="1190"/>
      <c r="K122" s="1190"/>
      <c r="L122" s="1186" t="s">
        <v>95</v>
      </c>
      <c r="M122" s="1187"/>
    </row>
    <row r="123" spans="2:13" s="4" customFormat="1" ht="15" x14ac:dyDescent="0.25">
      <c r="B123" s="1257"/>
      <c r="C123" s="1256"/>
      <c r="D123" s="1190"/>
      <c r="E123" s="1190"/>
      <c r="F123" s="1190"/>
      <c r="G123" s="1190"/>
      <c r="H123" s="1190"/>
      <c r="I123" s="1190"/>
      <c r="J123" s="1190"/>
      <c r="K123" s="1190"/>
      <c r="L123" s="1186" t="s">
        <v>96</v>
      </c>
      <c r="M123" s="1187"/>
    </row>
    <row r="124" spans="2:13" s="4" customFormat="1" ht="15" x14ac:dyDescent="0.25">
      <c r="B124" s="1257"/>
      <c r="C124" s="1256"/>
      <c r="D124" s="1191" t="s">
        <v>213</v>
      </c>
      <c r="E124" s="1191"/>
      <c r="F124" s="1191"/>
      <c r="G124" s="1191"/>
      <c r="H124" s="1191"/>
      <c r="I124" s="1191"/>
      <c r="J124" s="1191"/>
      <c r="K124" s="1191"/>
      <c r="L124" s="1327" t="s">
        <v>94</v>
      </c>
      <c r="M124" s="1328"/>
    </row>
    <row r="125" spans="2:13" s="4" customFormat="1" ht="15" x14ac:dyDescent="0.25">
      <c r="B125" s="1257"/>
      <c r="C125" s="1256"/>
      <c r="D125" s="1191" t="s">
        <v>215</v>
      </c>
      <c r="E125" s="1191"/>
      <c r="F125" s="1191"/>
      <c r="G125" s="1191"/>
      <c r="H125" s="1191"/>
      <c r="I125" s="1191"/>
      <c r="J125" s="1191"/>
      <c r="K125" s="1191"/>
      <c r="L125" s="1327" t="s">
        <v>94</v>
      </c>
      <c r="M125" s="1328"/>
    </row>
    <row r="126" spans="2:13" s="4" customFormat="1" ht="15" x14ac:dyDescent="0.25">
      <c r="B126" s="1257"/>
      <c r="C126" s="1256"/>
      <c r="D126" s="1191" t="s">
        <v>216</v>
      </c>
      <c r="E126" s="1191"/>
      <c r="F126" s="1191"/>
      <c r="G126" s="1191"/>
      <c r="H126" s="1191"/>
      <c r="I126" s="1191"/>
      <c r="J126" s="1191"/>
      <c r="K126" s="1191"/>
      <c r="L126" s="1327" t="s">
        <v>94</v>
      </c>
      <c r="M126" s="1328"/>
    </row>
    <row r="127" spans="2:13" s="4" customFormat="1" ht="15" x14ac:dyDescent="0.25">
      <c r="B127" s="1257"/>
      <c r="C127" s="1256"/>
      <c r="D127" s="1191"/>
      <c r="E127" s="1191"/>
      <c r="F127" s="1191"/>
      <c r="G127" s="1191"/>
      <c r="H127" s="1191"/>
      <c r="I127" s="1191"/>
      <c r="J127" s="1191"/>
      <c r="K127" s="1191"/>
      <c r="L127" s="1327"/>
      <c r="M127" s="1328"/>
    </row>
    <row r="128" spans="2:13" s="4" customFormat="1" ht="15" x14ac:dyDescent="0.25">
      <c r="B128" s="1257"/>
      <c r="C128" s="1256"/>
      <c r="D128" s="1191" t="s">
        <v>224</v>
      </c>
      <c r="E128" s="1191"/>
      <c r="F128" s="1191"/>
      <c r="G128" s="1191"/>
      <c r="H128" s="1191"/>
      <c r="I128" s="1191"/>
      <c r="J128" s="1191"/>
      <c r="K128" s="1191"/>
      <c r="L128" s="1186" t="s">
        <v>95</v>
      </c>
      <c r="M128" s="1187"/>
    </row>
    <row r="129" spans="2:13" s="4" customFormat="1" ht="15" x14ac:dyDescent="0.25">
      <c r="B129" s="1257"/>
      <c r="C129" s="1256"/>
      <c r="D129" s="1191" t="s">
        <v>226</v>
      </c>
      <c r="E129" s="1191"/>
      <c r="F129" s="1191"/>
      <c r="G129" s="1191"/>
      <c r="H129" s="1191"/>
      <c r="I129" s="1191"/>
      <c r="J129" s="1191"/>
      <c r="K129" s="1191"/>
      <c r="L129" s="1186" t="s">
        <v>95</v>
      </c>
      <c r="M129" s="1187"/>
    </row>
    <row r="130" spans="2:13" s="4" customFormat="1" ht="15" x14ac:dyDescent="0.25">
      <c r="B130" s="1257"/>
      <c r="C130" s="1256"/>
      <c r="D130" s="1191" t="s">
        <v>203</v>
      </c>
      <c r="E130" s="1191"/>
      <c r="F130" s="1191"/>
      <c r="G130" s="1191"/>
      <c r="H130" s="1191"/>
      <c r="I130" s="1191"/>
      <c r="J130" s="1191"/>
      <c r="K130" s="1191"/>
      <c r="L130" s="1186" t="s">
        <v>96</v>
      </c>
      <c r="M130" s="1187"/>
    </row>
    <row r="131" spans="2:13" s="4" customFormat="1" ht="15" x14ac:dyDescent="0.25">
      <c r="B131" s="1257"/>
      <c r="C131" s="1256"/>
      <c r="D131" s="1191" t="s">
        <v>205</v>
      </c>
      <c r="E131" s="1191"/>
      <c r="F131" s="1191"/>
      <c r="G131" s="1191"/>
      <c r="H131" s="1191"/>
      <c r="I131" s="1191"/>
      <c r="J131" s="1191"/>
      <c r="K131" s="1191"/>
      <c r="L131" s="1186" t="s">
        <v>96</v>
      </c>
      <c r="M131" s="1187"/>
    </row>
    <row r="132" spans="2:13" s="4" customFormat="1" ht="15" x14ac:dyDescent="0.25">
      <c r="B132" s="1259"/>
      <c r="C132" s="1260"/>
      <c r="D132" s="1261"/>
      <c r="E132" s="1261"/>
      <c r="F132" s="1261"/>
      <c r="G132" s="1261"/>
      <c r="H132" s="1261"/>
      <c r="I132" s="1261"/>
      <c r="J132" s="1261"/>
      <c r="K132" s="1261"/>
      <c r="L132" s="1194"/>
      <c r="M132" s="1195"/>
    </row>
    <row r="133" spans="2:13" s="4" customFormat="1" ht="15" customHeight="1" x14ac:dyDescent="0.25">
      <c r="B133" s="1196" t="s">
        <v>258</v>
      </c>
      <c r="C133" s="1197"/>
      <c r="D133" s="1189" t="s">
        <v>144</v>
      </c>
      <c r="E133" s="1189"/>
      <c r="F133" s="1189"/>
      <c r="G133" s="1189"/>
      <c r="H133" s="1189"/>
      <c r="I133" s="1189"/>
      <c r="J133" s="1189"/>
      <c r="K133" s="1189"/>
      <c r="L133" s="1192" t="s">
        <v>93</v>
      </c>
      <c r="M133" s="1193"/>
    </row>
    <row r="134" spans="2:13" s="4" customFormat="1" ht="15" x14ac:dyDescent="0.25">
      <c r="B134" s="1198"/>
      <c r="C134" s="1199"/>
      <c r="D134" s="1190"/>
      <c r="E134" s="1190"/>
      <c r="F134" s="1190"/>
      <c r="G134" s="1190"/>
      <c r="H134" s="1190"/>
      <c r="I134" s="1190"/>
      <c r="J134" s="1190"/>
      <c r="K134" s="1190"/>
      <c r="L134" s="1322" t="s">
        <v>94</v>
      </c>
      <c r="M134" s="1322"/>
    </row>
    <row r="135" spans="2:13" s="4" customFormat="1" ht="15" x14ac:dyDescent="0.25">
      <c r="B135" s="1198"/>
      <c r="C135" s="1199"/>
      <c r="D135" s="1190"/>
      <c r="E135" s="1190"/>
      <c r="F135" s="1190"/>
      <c r="G135" s="1190"/>
      <c r="H135" s="1190"/>
      <c r="I135" s="1190"/>
      <c r="J135" s="1190"/>
      <c r="K135" s="1190"/>
      <c r="L135" s="1186" t="s">
        <v>95</v>
      </c>
      <c r="M135" s="1187"/>
    </row>
    <row r="136" spans="2:13" s="4" customFormat="1" ht="15" x14ac:dyDescent="0.25">
      <c r="B136" s="1198"/>
      <c r="C136" s="1199"/>
      <c r="D136" s="1190"/>
      <c r="E136" s="1190"/>
      <c r="F136" s="1190"/>
      <c r="G136" s="1190"/>
      <c r="H136" s="1190"/>
      <c r="I136" s="1190"/>
      <c r="J136" s="1190"/>
      <c r="K136" s="1190"/>
      <c r="L136" s="1186" t="s">
        <v>96</v>
      </c>
      <c r="M136" s="1187"/>
    </row>
    <row r="137" spans="2:13" s="4" customFormat="1" ht="15" x14ac:dyDescent="0.25">
      <c r="B137" s="1198"/>
      <c r="C137" s="1199"/>
      <c r="D137" s="1190"/>
      <c r="E137" s="1190"/>
      <c r="F137" s="1190"/>
      <c r="G137" s="1190"/>
      <c r="H137" s="1190"/>
      <c r="I137" s="1190"/>
      <c r="J137" s="1190"/>
      <c r="K137" s="1190"/>
      <c r="L137" s="1186" t="s">
        <v>97</v>
      </c>
      <c r="M137" s="1187"/>
    </row>
    <row r="138" spans="2:13" s="4" customFormat="1" ht="15" x14ac:dyDescent="0.25">
      <c r="B138" s="1198"/>
      <c r="C138" s="1199"/>
      <c r="D138" s="1190" t="s">
        <v>145</v>
      </c>
      <c r="E138" s="1190"/>
      <c r="F138" s="1190"/>
      <c r="G138" s="1190"/>
      <c r="H138" s="1190"/>
      <c r="I138" s="1190"/>
      <c r="J138" s="1190"/>
      <c r="K138" s="1190"/>
      <c r="L138" s="1186" t="s">
        <v>93</v>
      </c>
      <c r="M138" s="1187"/>
    </row>
    <row r="139" spans="2:13" s="4" customFormat="1" ht="15" x14ac:dyDescent="0.25">
      <c r="B139" s="1198"/>
      <c r="C139" s="1199"/>
      <c r="D139" s="1190"/>
      <c r="E139" s="1190"/>
      <c r="F139" s="1190"/>
      <c r="G139" s="1190"/>
      <c r="H139" s="1190"/>
      <c r="I139" s="1190"/>
      <c r="J139" s="1190"/>
      <c r="K139" s="1190"/>
      <c r="L139" s="1322" t="s">
        <v>94</v>
      </c>
      <c r="M139" s="1322"/>
    </row>
    <row r="140" spans="2:13" s="4" customFormat="1" ht="15" x14ac:dyDescent="0.25">
      <c r="B140" s="1198"/>
      <c r="C140" s="1199"/>
      <c r="D140" s="1190"/>
      <c r="E140" s="1190"/>
      <c r="F140" s="1190"/>
      <c r="G140" s="1190"/>
      <c r="H140" s="1190"/>
      <c r="I140" s="1190"/>
      <c r="J140" s="1190"/>
      <c r="K140" s="1190"/>
      <c r="L140" s="1186" t="s">
        <v>95</v>
      </c>
      <c r="M140" s="1187"/>
    </row>
    <row r="141" spans="2:13" s="4" customFormat="1" ht="15" x14ac:dyDescent="0.25">
      <c r="B141" s="1198"/>
      <c r="C141" s="1199"/>
      <c r="D141" s="1190"/>
      <c r="E141" s="1190"/>
      <c r="F141" s="1190"/>
      <c r="G141" s="1190"/>
      <c r="H141" s="1190"/>
      <c r="I141" s="1190"/>
      <c r="J141" s="1190"/>
      <c r="K141" s="1190"/>
      <c r="L141" s="1186" t="s">
        <v>96</v>
      </c>
      <c r="M141" s="1187"/>
    </row>
    <row r="142" spans="2:13" s="4" customFormat="1" ht="15" x14ac:dyDescent="0.25">
      <c r="B142" s="1198"/>
      <c r="C142" s="1199"/>
      <c r="D142" s="1190"/>
      <c r="E142" s="1190"/>
      <c r="F142" s="1190"/>
      <c r="G142" s="1190"/>
      <c r="H142" s="1190"/>
      <c r="I142" s="1190"/>
      <c r="J142" s="1190"/>
      <c r="K142" s="1190"/>
      <c r="L142" s="1186" t="s">
        <v>97</v>
      </c>
      <c r="M142" s="1187"/>
    </row>
    <row r="143" spans="2:13" s="4" customFormat="1" ht="15" x14ac:dyDescent="0.25">
      <c r="B143" s="1198"/>
      <c r="C143" s="1199"/>
      <c r="D143" s="1190" t="s">
        <v>146</v>
      </c>
      <c r="E143" s="1190"/>
      <c r="F143" s="1190"/>
      <c r="G143" s="1190"/>
      <c r="H143" s="1190"/>
      <c r="I143" s="1190"/>
      <c r="J143" s="1190"/>
      <c r="K143" s="1190"/>
      <c r="L143" s="1186" t="s">
        <v>93</v>
      </c>
      <c r="M143" s="1187"/>
    </row>
    <row r="144" spans="2:13" s="4" customFormat="1" ht="15" x14ac:dyDescent="0.25">
      <c r="B144" s="1198"/>
      <c r="C144" s="1199"/>
      <c r="D144" s="1190"/>
      <c r="E144" s="1190"/>
      <c r="F144" s="1190"/>
      <c r="G144" s="1190"/>
      <c r="H144" s="1190"/>
      <c r="I144" s="1190"/>
      <c r="J144" s="1190"/>
      <c r="K144" s="1190"/>
      <c r="L144" s="1322" t="s">
        <v>94</v>
      </c>
      <c r="M144" s="1322"/>
    </row>
    <row r="145" spans="2:13" s="4" customFormat="1" ht="15" x14ac:dyDescent="0.25">
      <c r="B145" s="1198"/>
      <c r="C145" s="1199"/>
      <c r="D145" s="1190"/>
      <c r="E145" s="1190"/>
      <c r="F145" s="1190"/>
      <c r="G145" s="1190"/>
      <c r="H145" s="1190"/>
      <c r="I145" s="1190"/>
      <c r="J145" s="1190"/>
      <c r="K145" s="1190"/>
      <c r="L145" s="1186" t="s">
        <v>95</v>
      </c>
      <c r="M145" s="1187"/>
    </row>
    <row r="146" spans="2:13" s="4" customFormat="1" ht="15" x14ac:dyDescent="0.25">
      <c r="B146" s="1198"/>
      <c r="C146" s="1199"/>
      <c r="D146" s="1190"/>
      <c r="E146" s="1190"/>
      <c r="F146" s="1190"/>
      <c r="G146" s="1190"/>
      <c r="H146" s="1190"/>
      <c r="I146" s="1190"/>
      <c r="J146" s="1190"/>
      <c r="K146" s="1190"/>
      <c r="L146" s="1186" t="s">
        <v>96</v>
      </c>
      <c r="M146" s="1187"/>
    </row>
    <row r="147" spans="2:13" s="4" customFormat="1" ht="15" x14ac:dyDescent="0.25">
      <c r="B147" s="1198"/>
      <c r="C147" s="1199"/>
      <c r="D147" s="1190"/>
      <c r="E147" s="1190"/>
      <c r="F147" s="1190"/>
      <c r="G147" s="1190"/>
      <c r="H147" s="1190"/>
      <c r="I147" s="1190"/>
      <c r="J147" s="1190"/>
      <c r="K147" s="1190"/>
      <c r="L147" s="1186" t="s">
        <v>97</v>
      </c>
      <c r="M147" s="1187"/>
    </row>
    <row r="148" spans="2:13" s="4" customFormat="1" ht="15" x14ac:dyDescent="0.25">
      <c r="B148" s="1198"/>
      <c r="C148" s="1199"/>
      <c r="D148" s="1190" t="s">
        <v>156</v>
      </c>
      <c r="E148" s="1190"/>
      <c r="F148" s="1190"/>
      <c r="G148" s="1190"/>
      <c r="H148" s="1190"/>
      <c r="I148" s="1190"/>
      <c r="J148" s="1190"/>
      <c r="K148" s="1190"/>
      <c r="L148" s="1186" t="s">
        <v>93</v>
      </c>
      <c r="M148" s="1187"/>
    </row>
    <row r="149" spans="2:13" s="4" customFormat="1" ht="15" x14ac:dyDescent="0.25">
      <c r="B149" s="1198"/>
      <c r="C149" s="1199"/>
      <c r="D149" s="1190"/>
      <c r="E149" s="1190"/>
      <c r="F149" s="1190"/>
      <c r="G149" s="1190"/>
      <c r="H149" s="1190"/>
      <c r="I149" s="1190"/>
      <c r="J149" s="1190"/>
      <c r="K149" s="1190"/>
      <c r="L149" s="1322" t="s">
        <v>94</v>
      </c>
      <c r="M149" s="1322"/>
    </row>
    <row r="150" spans="2:13" s="4" customFormat="1" ht="15" x14ac:dyDescent="0.25">
      <c r="B150" s="1198"/>
      <c r="C150" s="1199"/>
      <c r="D150" s="1190"/>
      <c r="E150" s="1190"/>
      <c r="F150" s="1190"/>
      <c r="G150" s="1190"/>
      <c r="H150" s="1190"/>
      <c r="I150" s="1190"/>
      <c r="J150" s="1190"/>
      <c r="K150" s="1190"/>
      <c r="L150" s="1186" t="s">
        <v>95</v>
      </c>
      <c r="M150" s="1187"/>
    </row>
    <row r="151" spans="2:13" s="4" customFormat="1" ht="15" x14ac:dyDescent="0.25">
      <c r="B151" s="1198"/>
      <c r="C151" s="1199"/>
      <c r="D151" s="1190"/>
      <c r="E151" s="1190"/>
      <c r="F151" s="1190"/>
      <c r="G151" s="1190"/>
      <c r="H151" s="1190"/>
      <c r="I151" s="1190"/>
      <c r="J151" s="1190"/>
      <c r="K151" s="1190"/>
      <c r="L151" s="1186" t="s">
        <v>96</v>
      </c>
      <c r="M151" s="1187"/>
    </row>
    <row r="152" spans="2:13" s="4" customFormat="1" ht="15" x14ac:dyDescent="0.25">
      <c r="B152" s="1198"/>
      <c r="C152" s="1199"/>
      <c r="D152" s="1190" t="s">
        <v>159</v>
      </c>
      <c r="E152" s="1190"/>
      <c r="F152" s="1190"/>
      <c r="G152" s="1190"/>
      <c r="H152" s="1190"/>
      <c r="I152" s="1190"/>
      <c r="J152" s="1190"/>
      <c r="K152" s="1190"/>
      <c r="L152" s="1186" t="s">
        <v>93</v>
      </c>
      <c r="M152" s="1187"/>
    </row>
    <row r="153" spans="2:13" s="4" customFormat="1" ht="15" x14ac:dyDescent="0.25">
      <c r="B153" s="1198"/>
      <c r="C153" s="1199"/>
      <c r="D153" s="1190"/>
      <c r="E153" s="1190"/>
      <c r="F153" s="1190"/>
      <c r="G153" s="1190"/>
      <c r="H153" s="1190"/>
      <c r="I153" s="1190"/>
      <c r="J153" s="1190"/>
      <c r="K153" s="1190"/>
      <c r="L153" s="1322" t="s">
        <v>94</v>
      </c>
      <c r="M153" s="1322"/>
    </row>
    <row r="154" spans="2:13" s="4" customFormat="1" ht="15" x14ac:dyDescent="0.25">
      <c r="B154" s="1198"/>
      <c r="C154" s="1199"/>
      <c r="D154" s="1190"/>
      <c r="E154" s="1190"/>
      <c r="F154" s="1190"/>
      <c r="G154" s="1190"/>
      <c r="H154" s="1190"/>
      <c r="I154" s="1190"/>
      <c r="J154" s="1190"/>
      <c r="K154" s="1190"/>
      <c r="L154" s="1186" t="s">
        <v>95</v>
      </c>
      <c r="M154" s="1187"/>
    </row>
    <row r="155" spans="2:13" s="4" customFormat="1" ht="15" x14ac:dyDescent="0.25">
      <c r="B155" s="1198"/>
      <c r="C155" s="1199"/>
      <c r="D155" s="1190"/>
      <c r="E155" s="1190"/>
      <c r="F155" s="1190"/>
      <c r="G155" s="1190"/>
      <c r="H155" s="1190"/>
      <c r="I155" s="1190"/>
      <c r="J155" s="1190"/>
      <c r="K155" s="1190"/>
      <c r="L155" s="1186" t="s">
        <v>96</v>
      </c>
      <c r="M155" s="1187"/>
    </row>
    <row r="156" spans="2:13" s="4" customFormat="1" ht="15" x14ac:dyDescent="0.25">
      <c r="B156" s="1198"/>
      <c r="C156" s="1199"/>
      <c r="D156" s="1190"/>
      <c r="E156" s="1190"/>
      <c r="F156" s="1190"/>
      <c r="G156" s="1190"/>
      <c r="H156" s="1190"/>
      <c r="I156" s="1190"/>
      <c r="J156" s="1190"/>
      <c r="K156" s="1190"/>
      <c r="L156" s="1186" t="s">
        <v>97</v>
      </c>
      <c r="M156" s="1187"/>
    </row>
    <row r="157" spans="2:13" s="4" customFormat="1" ht="15" x14ac:dyDescent="0.25">
      <c r="B157" s="1198"/>
      <c r="C157" s="1199"/>
      <c r="D157" s="1190"/>
      <c r="E157" s="1190"/>
      <c r="F157" s="1190"/>
      <c r="G157" s="1190"/>
      <c r="H157" s="1190"/>
      <c r="I157" s="1190"/>
      <c r="J157" s="1190"/>
      <c r="K157" s="1190"/>
      <c r="L157" s="1186" t="s">
        <v>98</v>
      </c>
      <c r="M157" s="1187"/>
    </row>
    <row r="158" spans="2:13" s="4" customFormat="1" ht="15" x14ac:dyDescent="0.25">
      <c r="B158" s="1198"/>
      <c r="C158" s="1199"/>
      <c r="D158" s="1190" t="s">
        <v>160</v>
      </c>
      <c r="E158" s="1190"/>
      <c r="F158" s="1190"/>
      <c r="G158" s="1190"/>
      <c r="H158" s="1190"/>
      <c r="I158" s="1190"/>
      <c r="J158" s="1190"/>
      <c r="K158" s="1190"/>
      <c r="L158" s="1186" t="s">
        <v>93</v>
      </c>
      <c r="M158" s="1187"/>
    </row>
    <row r="159" spans="2:13" s="4" customFormat="1" ht="15" x14ac:dyDescent="0.25">
      <c r="B159" s="1198"/>
      <c r="C159" s="1199"/>
      <c r="D159" s="1190"/>
      <c r="E159" s="1190"/>
      <c r="F159" s="1190"/>
      <c r="G159" s="1190"/>
      <c r="H159" s="1190"/>
      <c r="I159" s="1190"/>
      <c r="J159" s="1190"/>
      <c r="K159" s="1190"/>
      <c r="L159" s="1322" t="s">
        <v>94</v>
      </c>
      <c r="M159" s="1322"/>
    </row>
    <row r="160" spans="2:13" s="4" customFormat="1" ht="15" x14ac:dyDescent="0.25">
      <c r="B160" s="1198"/>
      <c r="C160" s="1199"/>
      <c r="D160" s="1190"/>
      <c r="E160" s="1190"/>
      <c r="F160" s="1190"/>
      <c r="G160" s="1190"/>
      <c r="H160" s="1190"/>
      <c r="I160" s="1190"/>
      <c r="J160" s="1190"/>
      <c r="K160" s="1190"/>
      <c r="L160" s="1186" t="s">
        <v>95</v>
      </c>
      <c r="M160" s="1187"/>
    </row>
    <row r="161" spans="2:13" s="4" customFormat="1" ht="15" x14ac:dyDescent="0.25">
      <c r="B161" s="1198"/>
      <c r="C161" s="1199"/>
      <c r="D161" s="1190"/>
      <c r="E161" s="1190"/>
      <c r="F161" s="1190"/>
      <c r="G161" s="1190"/>
      <c r="H161" s="1190"/>
      <c r="I161" s="1190"/>
      <c r="J161" s="1190"/>
      <c r="K161" s="1190"/>
      <c r="L161" s="1186" t="s">
        <v>96</v>
      </c>
      <c r="M161" s="1187"/>
    </row>
    <row r="162" spans="2:13" s="4" customFormat="1" ht="15" x14ac:dyDescent="0.25">
      <c r="B162" s="1198"/>
      <c r="C162" s="1199"/>
      <c r="D162" s="1190"/>
      <c r="E162" s="1190"/>
      <c r="F162" s="1190"/>
      <c r="G162" s="1190"/>
      <c r="H162" s="1190"/>
      <c r="I162" s="1190"/>
      <c r="J162" s="1190"/>
      <c r="K162" s="1190"/>
      <c r="L162" s="1186" t="s">
        <v>97</v>
      </c>
      <c r="M162" s="1187"/>
    </row>
    <row r="163" spans="2:13" s="4" customFormat="1" ht="15" x14ac:dyDescent="0.25">
      <c r="B163" s="1198"/>
      <c r="C163" s="1199"/>
      <c r="D163" s="1190"/>
      <c r="E163" s="1190"/>
      <c r="F163" s="1190"/>
      <c r="G163" s="1190"/>
      <c r="H163" s="1190"/>
      <c r="I163" s="1190"/>
      <c r="J163" s="1190"/>
      <c r="K163" s="1190"/>
      <c r="L163" s="1186" t="s">
        <v>98</v>
      </c>
      <c r="M163" s="1187"/>
    </row>
    <row r="164" spans="2:13" s="4" customFormat="1" ht="15" x14ac:dyDescent="0.25">
      <c r="B164" s="1198"/>
      <c r="C164" s="1199"/>
      <c r="D164" s="1190" t="s">
        <v>161</v>
      </c>
      <c r="E164" s="1190"/>
      <c r="F164" s="1190"/>
      <c r="G164" s="1190"/>
      <c r="H164" s="1190"/>
      <c r="I164" s="1190"/>
      <c r="J164" s="1190"/>
      <c r="K164" s="1190"/>
      <c r="L164" s="1186" t="s">
        <v>93</v>
      </c>
      <c r="M164" s="1187"/>
    </row>
    <row r="165" spans="2:13" s="4" customFormat="1" ht="15" x14ac:dyDescent="0.25">
      <c r="B165" s="1198"/>
      <c r="C165" s="1199"/>
      <c r="D165" s="1190"/>
      <c r="E165" s="1190"/>
      <c r="F165" s="1190"/>
      <c r="G165" s="1190"/>
      <c r="H165" s="1190"/>
      <c r="I165" s="1190"/>
      <c r="J165" s="1190"/>
      <c r="K165" s="1190"/>
      <c r="L165" s="1322" t="s">
        <v>94</v>
      </c>
      <c r="M165" s="1322"/>
    </row>
    <row r="166" spans="2:13" s="4" customFormat="1" ht="15" x14ac:dyDescent="0.25">
      <c r="B166" s="1198"/>
      <c r="C166" s="1199"/>
      <c r="D166" s="1190"/>
      <c r="E166" s="1190"/>
      <c r="F166" s="1190"/>
      <c r="G166" s="1190"/>
      <c r="H166" s="1190"/>
      <c r="I166" s="1190"/>
      <c r="J166" s="1190"/>
      <c r="K166" s="1190"/>
      <c r="L166" s="1186" t="s">
        <v>95</v>
      </c>
      <c r="M166" s="1187"/>
    </row>
    <row r="167" spans="2:13" s="4" customFormat="1" ht="15" x14ac:dyDescent="0.25">
      <c r="B167" s="1198"/>
      <c r="C167" s="1199"/>
      <c r="D167" s="1190"/>
      <c r="E167" s="1190"/>
      <c r="F167" s="1190"/>
      <c r="G167" s="1190"/>
      <c r="H167" s="1190"/>
      <c r="I167" s="1190"/>
      <c r="J167" s="1190"/>
      <c r="K167" s="1190"/>
      <c r="L167" s="1186" t="s">
        <v>96</v>
      </c>
      <c r="M167" s="1187"/>
    </row>
    <row r="168" spans="2:13" s="4" customFormat="1" ht="15" x14ac:dyDescent="0.25">
      <c r="B168" s="1198"/>
      <c r="C168" s="1199"/>
      <c r="D168" s="1190"/>
      <c r="E168" s="1190"/>
      <c r="F168" s="1190"/>
      <c r="G168" s="1190"/>
      <c r="H168" s="1190"/>
      <c r="I168" s="1190"/>
      <c r="J168" s="1190"/>
      <c r="K168" s="1190"/>
      <c r="L168" s="1186" t="s">
        <v>97</v>
      </c>
      <c r="M168" s="1187"/>
    </row>
    <row r="169" spans="2:13" s="4" customFormat="1" ht="15" x14ac:dyDescent="0.25">
      <c r="B169" s="1198"/>
      <c r="C169" s="1199"/>
      <c r="D169" s="1190"/>
      <c r="E169" s="1190"/>
      <c r="F169" s="1190"/>
      <c r="G169" s="1190"/>
      <c r="H169" s="1190"/>
      <c r="I169" s="1190"/>
      <c r="J169" s="1190"/>
      <c r="K169" s="1190"/>
      <c r="L169" s="1186" t="s">
        <v>98</v>
      </c>
      <c r="M169" s="1187"/>
    </row>
    <row r="170" spans="2:13" s="4" customFormat="1" ht="15" x14ac:dyDescent="0.25">
      <c r="B170" s="1198"/>
      <c r="C170" s="1199"/>
      <c r="D170" s="1191" t="s">
        <v>214</v>
      </c>
      <c r="E170" s="1191"/>
      <c r="F170" s="1191"/>
      <c r="G170" s="1191"/>
      <c r="H170" s="1191"/>
      <c r="I170" s="1191"/>
      <c r="J170" s="1191"/>
      <c r="K170" s="1191"/>
      <c r="L170" s="1327" t="s">
        <v>94</v>
      </c>
      <c r="M170" s="1328"/>
    </row>
    <row r="171" spans="2:13" s="4" customFormat="1" ht="15" x14ac:dyDescent="0.25">
      <c r="B171" s="1198"/>
      <c r="C171" s="1199"/>
      <c r="D171" s="1191"/>
      <c r="E171" s="1191"/>
      <c r="F171" s="1191"/>
      <c r="G171" s="1191"/>
      <c r="H171" s="1191"/>
      <c r="I171" s="1191"/>
      <c r="J171" s="1191"/>
      <c r="K171" s="1191"/>
      <c r="L171" s="1327"/>
      <c r="M171" s="1328"/>
    </row>
    <row r="172" spans="2:13" s="4" customFormat="1" ht="15" x14ac:dyDescent="0.25">
      <c r="B172" s="1198"/>
      <c r="C172" s="1199"/>
      <c r="D172" s="1191"/>
      <c r="E172" s="1191"/>
      <c r="F172" s="1191"/>
      <c r="G172" s="1191"/>
      <c r="H172" s="1191"/>
      <c r="I172" s="1191"/>
      <c r="J172" s="1191"/>
      <c r="K172" s="1191"/>
      <c r="L172" s="1327"/>
      <c r="M172" s="1328"/>
    </row>
    <row r="173" spans="2:13" s="4" customFormat="1" ht="15" x14ac:dyDescent="0.25">
      <c r="B173" s="1198"/>
      <c r="C173" s="1199"/>
      <c r="D173" s="1191" t="s">
        <v>217</v>
      </c>
      <c r="E173" s="1191"/>
      <c r="F173" s="1191"/>
      <c r="G173" s="1191"/>
      <c r="H173" s="1191"/>
      <c r="I173" s="1191"/>
      <c r="J173" s="1191"/>
      <c r="K173" s="1191"/>
      <c r="L173" s="1327" t="s">
        <v>94</v>
      </c>
      <c r="M173" s="1328"/>
    </row>
    <row r="174" spans="2:13" s="4" customFormat="1" ht="15" x14ac:dyDescent="0.25">
      <c r="B174" s="1198"/>
      <c r="C174" s="1199"/>
      <c r="D174" s="1191"/>
      <c r="E174" s="1191"/>
      <c r="F174" s="1191"/>
      <c r="G174" s="1191"/>
      <c r="H174" s="1191"/>
      <c r="I174" s="1191"/>
      <c r="J174" s="1191"/>
      <c r="K174" s="1191"/>
      <c r="L174" s="1327"/>
      <c r="M174" s="1328"/>
    </row>
    <row r="175" spans="2:13" s="4" customFormat="1" ht="15" x14ac:dyDescent="0.25">
      <c r="B175" s="1198"/>
      <c r="C175" s="1199"/>
      <c r="D175" s="1190" t="s">
        <v>218</v>
      </c>
      <c r="E175" s="1190"/>
      <c r="F175" s="1190"/>
      <c r="G175" s="1190"/>
      <c r="H175" s="1190"/>
      <c r="I175" s="1190"/>
      <c r="J175" s="1190"/>
      <c r="K175" s="1190"/>
      <c r="L175" s="1327" t="s">
        <v>94</v>
      </c>
      <c r="M175" s="1328"/>
    </row>
    <row r="176" spans="2:13" s="4" customFormat="1" ht="15" x14ac:dyDescent="0.25">
      <c r="B176" s="1198"/>
      <c r="C176" s="1199"/>
      <c r="D176" s="1191" t="s">
        <v>225</v>
      </c>
      <c r="E176" s="1191"/>
      <c r="F176" s="1191"/>
      <c r="G176" s="1191"/>
      <c r="H176" s="1191"/>
      <c r="I176" s="1191"/>
      <c r="J176" s="1191"/>
      <c r="K176" s="1191"/>
      <c r="L176" s="1186" t="s">
        <v>95</v>
      </c>
      <c r="M176" s="1187"/>
    </row>
    <row r="177" spans="2:13" s="4" customFormat="1" ht="15" x14ac:dyDescent="0.25">
      <c r="B177" s="1198"/>
      <c r="C177" s="1199"/>
      <c r="D177" s="1191"/>
      <c r="E177" s="1191"/>
      <c r="F177" s="1191"/>
      <c r="G177" s="1191"/>
      <c r="H177" s="1191"/>
      <c r="I177" s="1191"/>
      <c r="J177" s="1191"/>
      <c r="K177" s="1191"/>
      <c r="L177" s="1186"/>
      <c r="M177" s="1187"/>
    </row>
    <row r="178" spans="2:13" s="4" customFormat="1" ht="15" x14ac:dyDescent="0.25">
      <c r="B178" s="1198"/>
      <c r="C178" s="1199"/>
      <c r="D178" s="1191" t="s">
        <v>227</v>
      </c>
      <c r="E178" s="1191"/>
      <c r="F178" s="1191"/>
      <c r="G178" s="1191"/>
      <c r="H178" s="1191"/>
      <c r="I178" s="1191"/>
      <c r="J178" s="1191"/>
      <c r="K178" s="1191"/>
      <c r="L178" s="1186" t="s">
        <v>95</v>
      </c>
      <c r="M178" s="1187"/>
    </row>
    <row r="179" spans="2:13" s="4" customFormat="1" ht="15" x14ac:dyDescent="0.25">
      <c r="B179" s="1198"/>
      <c r="C179" s="1199"/>
      <c r="D179" s="1191"/>
      <c r="E179" s="1191"/>
      <c r="F179" s="1191"/>
      <c r="G179" s="1191"/>
      <c r="H179" s="1191"/>
      <c r="I179" s="1191"/>
      <c r="J179" s="1191"/>
      <c r="K179" s="1191"/>
      <c r="L179" s="1186"/>
      <c r="M179" s="1187"/>
    </row>
    <row r="180" spans="2:13" s="4" customFormat="1" ht="15" x14ac:dyDescent="0.25">
      <c r="B180" s="1198"/>
      <c r="C180" s="1199"/>
      <c r="D180" s="1191" t="s">
        <v>228</v>
      </c>
      <c r="E180" s="1191"/>
      <c r="F180" s="1191"/>
      <c r="G180" s="1191"/>
      <c r="H180" s="1191"/>
      <c r="I180" s="1191"/>
      <c r="J180" s="1191"/>
      <c r="K180" s="1191"/>
      <c r="L180" s="1186" t="s">
        <v>95</v>
      </c>
      <c r="M180" s="1187"/>
    </row>
    <row r="181" spans="2:13" s="4" customFormat="1" ht="15" x14ac:dyDescent="0.25">
      <c r="B181" s="1198"/>
      <c r="C181" s="1199"/>
      <c r="D181" s="1191"/>
      <c r="E181" s="1191"/>
      <c r="F181" s="1191"/>
      <c r="G181" s="1191"/>
      <c r="H181" s="1191"/>
      <c r="I181" s="1191"/>
      <c r="J181" s="1191"/>
      <c r="K181" s="1191"/>
      <c r="L181" s="1186"/>
      <c r="M181" s="1187"/>
    </row>
    <row r="182" spans="2:13" s="4" customFormat="1" ht="15" x14ac:dyDescent="0.25">
      <c r="B182" s="1198"/>
      <c r="C182" s="1199"/>
      <c r="D182" s="1190" t="s">
        <v>229</v>
      </c>
      <c r="E182" s="1190"/>
      <c r="F182" s="1190"/>
      <c r="G182" s="1190"/>
      <c r="H182" s="1190"/>
      <c r="I182" s="1190"/>
      <c r="J182" s="1190"/>
      <c r="K182" s="1190"/>
      <c r="L182" s="1186" t="s">
        <v>95</v>
      </c>
      <c r="M182" s="1187"/>
    </row>
    <row r="183" spans="2:13" s="4" customFormat="1" ht="15" x14ac:dyDescent="0.25">
      <c r="B183" s="1198"/>
      <c r="C183" s="1199"/>
      <c r="D183" s="1190" t="s">
        <v>232</v>
      </c>
      <c r="E183" s="1190"/>
      <c r="F183" s="1190"/>
      <c r="G183" s="1190"/>
      <c r="H183" s="1190"/>
      <c r="I183" s="1190"/>
      <c r="J183" s="1190"/>
      <c r="K183" s="1190"/>
      <c r="L183" s="1186" t="s">
        <v>95</v>
      </c>
      <c r="M183" s="1187"/>
    </row>
    <row r="184" spans="2:13" s="4" customFormat="1" ht="15" x14ac:dyDescent="0.25">
      <c r="B184" s="1198"/>
      <c r="C184" s="1199"/>
      <c r="D184" s="1190" t="s">
        <v>233</v>
      </c>
      <c r="E184" s="1190"/>
      <c r="F184" s="1190"/>
      <c r="G184" s="1190"/>
      <c r="H184" s="1190"/>
      <c r="I184" s="1190"/>
      <c r="J184" s="1190"/>
      <c r="K184" s="1190"/>
      <c r="L184" s="1186" t="s">
        <v>95</v>
      </c>
      <c r="M184" s="1187"/>
    </row>
    <row r="185" spans="2:13" s="4" customFormat="1" ht="15" x14ac:dyDescent="0.25">
      <c r="B185" s="1198"/>
      <c r="C185" s="1199"/>
      <c r="D185" s="1191" t="s">
        <v>234</v>
      </c>
      <c r="E185" s="1191"/>
      <c r="F185" s="1191"/>
      <c r="G185" s="1191"/>
      <c r="H185" s="1191"/>
      <c r="I185" s="1191"/>
      <c r="J185" s="1191"/>
      <c r="K185" s="1191"/>
      <c r="L185" s="1186" t="s">
        <v>95</v>
      </c>
      <c r="M185" s="1187"/>
    </row>
    <row r="186" spans="2:13" s="4" customFormat="1" ht="15" x14ac:dyDescent="0.25">
      <c r="B186" s="1198"/>
      <c r="C186" s="1199"/>
      <c r="D186" s="1191" t="s">
        <v>204</v>
      </c>
      <c r="E186" s="1191"/>
      <c r="F186" s="1191"/>
      <c r="G186" s="1191"/>
      <c r="H186" s="1191"/>
      <c r="I186" s="1191"/>
      <c r="J186" s="1191"/>
      <c r="K186" s="1191"/>
      <c r="L186" s="1186" t="s">
        <v>96</v>
      </c>
      <c r="M186" s="1187"/>
    </row>
    <row r="187" spans="2:13" s="4" customFormat="1" ht="15" x14ac:dyDescent="0.25">
      <c r="B187" s="1198"/>
      <c r="C187" s="1199"/>
      <c r="D187" s="1191"/>
      <c r="E187" s="1191"/>
      <c r="F187" s="1191"/>
      <c r="G187" s="1191"/>
      <c r="H187" s="1191"/>
      <c r="I187" s="1191"/>
      <c r="J187" s="1191"/>
      <c r="K187" s="1191"/>
      <c r="L187" s="1186"/>
      <c r="M187" s="1187"/>
    </row>
    <row r="188" spans="2:13" s="4" customFormat="1" ht="15" x14ac:dyDescent="0.25">
      <c r="B188" s="1198"/>
      <c r="C188" s="1199"/>
      <c r="D188" s="1191"/>
      <c r="E188" s="1191"/>
      <c r="F188" s="1191"/>
      <c r="G188" s="1191"/>
      <c r="H188" s="1191"/>
      <c r="I188" s="1191"/>
      <c r="J188" s="1191"/>
      <c r="K188" s="1191"/>
      <c r="L188" s="1186"/>
      <c r="M188" s="1187"/>
    </row>
    <row r="189" spans="2:13" s="4" customFormat="1" ht="15" x14ac:dyDescent="0.25">
      <c r="B189" s="1198"/>
      <c r="C189" s="1199"/>
      <c r="D189" s="1191" t="s">
        <v>206</v>
      </c>
      <c r="E189" s="1191"/>
      <c r="F189" s="1191"/>
      <c r="G189" s="1191"/>
      <c r="H189" s="1191"/>
      <c r="I189" s="1191"/>
      <c r="J189" s="1191"/>
      <c r="K189" s="1191"/>
      <c r="L189" s="1186" t="s">
        <v>96</v>
      </c>
      <c r="M189" s="1187"/>
    </row>
    <row r="190" spans="2:13" s="4" customFormat="1" ht="15" x14ac:dyDescent="0.25">
      <c r="B190" s="1198"/>
      <c r="C190" s="1199"/>
      <c r="D190" s="1191"/>
      <c r="E190" s="1191"/>
      <c r="F190" s="1191"/>
      <c r="G190" s="1191"/>
      <c r="H190" s="1191"/>
      <c r="I190" s="1191"/>
      <c r="J190" s="1191"/>
      <c r="K190" s="1191"/>
      <c r="L190" s="1186"/>
      <c r="M190" s="1187"/>
    </row>
    <row r="191" spans="2:13" s="4" customFormat="1" ht="15" x14ac:dyDescent="0.25">
      <c r="B191" s="1198"/>
      <c r="C191" s="1199"/>
      <c r="D191" s="1191" t="s">
        <v>207</v>
      </c>
      <c r="E191" s="1191"/>
      <c r="F191" s="1191"/>
      <c r="G191" s="1191"/>
      <c r="H191" s="1191"/>
      <c r="I191" s="1191"/>
      <c r="J191" s="1191"/>
      <c r="K191" s="1191"/>
      <c r="L191" s="1186" t="s">
        <v>96</v>
      </c>
      <c r="M191" s="1187"/>
    </row>
    <row r="192" spans="2:13" s="4" customFormat="1" ht="15" x14ac:dyDescent="0.25">
      <c r="B192" s="1196" t="s">
        <v>259</v>
      </c>
      <c r="C192" s="1197"/>
      <c r="D192" s="1189" t="s">
        <v>230</v>
      </c>
      <c r="E192" s="1189"/>
      <c r="F192" s="1189"/>
      <c r="G192" s="1189"/>
      <c r="H192" s="1189"/>
      <c r="I192" s="1189"/>
      <c r="J192" s="1189"/>
      <c r="K192" s="1189"/>
      <c r="L192" s="1192" t="s">
        <v>95</v>
      </c>
      <c r="M192" s="1193"/>
    </row>
    <row r="193" spans="2:13" s="4" customFormat="1" ht="15" x14ac:dyDescent="0.25">
      <c r="B193" s="1198"/>
      <c r="C193" s="1199"/>
      <c r="D193" s="1190" t="s">
        <v>231</v>
      </c>
      <c r="E193" s="1190"/>
      <c r="F193" s="1190"/>
      <c r="G193" s="1190"/>
      <c r="H193" s="1190"/>
      <c r="I193" s="1190"/>
      <c r="J193" s="1190"/>
      <c r="K193" s="1190"/>
      <c r="L193" s="1186" t="s">
        <v>95</v>
      </c>
      <c r="M193" s="1187"/>
    </row>
    <row r="194" spans="2:13" s="4" customFormat="1" ht="15" x14ac:dyDescent="0.25">
      <c r="B194" s="1198"/>
      <c r="C194" s="1199"/>
      <c r="D194" s="1191" t="s">
        <v>245</v>
      </c>
      <c r="E194" s="1191"/>
      <c r="F194" s="1191"/>
      <c r="G194" s="1191"/>
      <c r="H194" s="1191"/>
      <c r="I194" s="1191"/>
      <c r="J194" s="1191"/>
      <c r="K194" s="1191"/>
      <c r="L194" s="1186" t="s">
        <v>95</v>
      </c>
      <c r="M194" s="1187"/>
    </row>
    <row r="195" spans="2:13" s="4" customFormat="1" ht="15" x14ac:dyDescent="0.25">
      <c r="B195" s="1198"/>
      <c r="C195" s="1199"/>
      <c r="D195" s="1191"/>
      <c r="E195" s="1191"/>
      <c r="F195" s="1191"/>
      <c r="G195" s="1191"/>
      <c r="H195" s="1191"/>
      <c r="I195" s="1191"/>
      <c r="J195" s="1191"/>
      <c r="K195" s="1191"/>
      <c r="L195" s="1186"/>
      <c r="M195" s="1187"/>
    </row>
    <row r="196" spans="2:13" s="4" customFormat="1" ht="15" x14ac:dyDescent="0.25">
      <c r="B196" s="1198"/>
      <c r="C196" s="1199"/>
      <c r="D196" s="1191"/>
      <c r="E196" s="1191"/>
      <c r="F196" s="1191"/>
      <c r="G196" s="1191"/>
      <c r="H196" s="1191"/>
      <c r="I196" s="1191"/>
      <c r="J196" s="1191"/>
      <c r="K196" s="1191"/>
      <c r="L196" s="1186"/>
      <c r="M196" s="1187"/>
    </row>
    <row r="197" spans="2:13" s="4" customFormat="1" ht="15" x14ac:dyDescent="0.25">
      <c r="B197" s="1329"/>
      <c r="C197" s="1330"/>
      <c r="D197" s="1326"/>
      <c r="E197" s="1326"/>
      <c r="F197" s="1326"/>
      <c r="G197" s="1326"/>
      <c r="H197" s="1326"/>
      <c r="I197" s="1326"/>
      <c r="J197" s="1326"/>
      <c r="K197" s="1326"/>
      <c r="L197" s="1325"/>
      <c r="M197" s="1265"/>
    </row>
    <row r="198" spans="2:13" s="4" customFormat="1" ht="15" x14ac:dyDescent="0.25">
      <c r="B198" s="1196" t="s">
        <v>260</v>
      </c>
      <c r="C198" s="1255"/>
      <c r="D198" s="1258" t="s">
        <v>148</v>
      </c>
      <c r="E198" s="1258"/>
      <c r="F198" s="1258"/>
      <c r="G198" s="1258"/>
      <c r="H198" s="1258"/>
      <c r="I198" s="1258"/>
      <c r="J198" s="1258"/>
      <c r="K198" s="1258"/>
      <c r="L198" s="1323" t="s">
        <v>94</v>
      </c>
      <c r="M198" s="1324"/>
    </row>
    <row r="199" spans="2:13" s="4" customFormat="1" ht="15" x14ac:dyDescent="0.25">
      <c r="B199" s="1257"/>
      <c r="C199" s="1256"/>
      <c r="D199" s="1191"/>
      <c r="E199" s="1191"/>
      <c r="F199" s="1191"/>
      <c r="G199" s="1191"/>
      <c r="H199" s="1191"/>
      <c r="I199" s="1191"/>
      <c r="J199" s="1191"/>
      <c r="K199" s="1191"/>
      <c r="L199" s="1186" t="s">
        <v>95</v>
      </c>
      <c r="M199" s="1187"/>
    </row>
    <row r="200" spans="2:13" s="4" customFormat="1" ht="15" x14ac:dyDescent="0.25">
      <c r="B200" s="1257"/>
      <c r="C200" s="1256"/>
      <c r="D200" s="1191"/>
      <c r="E200" s="1191"/>
      <c r="F200" s="1191"/>
      <c r="G200" s="1191"/>
      <c r="H200" s="1191"/>
      <c r="I200" s="1191"/>
      <c r="J200" s="1191"/>
      <c r="K200" s="1191"/>
      <c r="L200" s="1186" t="s">
        <v>96</v>
      </c>
      <c r="M200" s="1187"/>
    </row>
    <row r="201" spans="2:13" s="4" customFormat="1" ht="15" x14ac:dyDescent="0.25">
      <c r="B201" s="1257"/>
      <c r="C201" s="1256"/>
      <c r="D201" s="1191"/>
      <c r="E201" s="1191"/>
      <c r="F201" s="1191"/>
      <c r="G201" s="1191"/>
      <c r="H201" s="1191"/>
      <c r="I201" s="1191"/>
      <c r="J201" s="1191"/>
      <c r="K201" s="1191"/>
      <c r="L201" s="1186" t="s">
        <v>97</v>
      </c>
      <c r="M201" s="1187"/>
    </row>
    <row r="202" spans="2:13" s="4" customFormat="1" ht="15" x14ac:dyDescent="0.25">
      <c r="B202" s="1257"/>
      <c r="C202" s="1256"/>
      <c r="D202" s="1191"/>
      <c r="E202" s="1191"/>
      <c r="F202" s="1191"/>
      <c r="G202" s="1191"/>
      <c r="H202" s="1191"/>
      <c r="I202" s="1191"/>
      <c r="J202" s="1191"/>
      <c r="K202" s="1191"/>
      <c r="L202" s="1186" t="s">
        <v>98</v>
      </c>
      <c r="M202" s="1187"/>
    </row>
    <row r="203" spans="2:13" s="4" customFormat="1" ht="15" x14ac:dyDescent="0.25">
      <c r="B203" s="1257"/>
      <c r="C203" s="1256"/>
      <c r="D203" s="1190" t="s">
        <v>149</v>
      </c>
      <c r="E203" s="1190"/>
      <c r="F203" s="1190"/>
      <c r="G203" s="1190"/>
      <c r="H203" s="1190"/>
      <c r="I203" s="1190"/>
      <c r="J203" s="1190"/>
      <c r="K203" s="1190"/>
      <c r="L203" s="1186" t="s">
        <v>93</v>
      </c>
      <c r="M203" s="1187"/>
    </row>
    <row r="204" spans="2:13" s="4" customFormat="1" ht="15" x14ac:dyDescent="0.25">
      <c r="B204" s="1257"/>
      <c r="C204" s="1256"/>
      <c r="D204" s="1190"/>
      <c r="E204" s="1190"/>
      <c r="F204" s="1190"/>
      <c r="G204" s="1190"/>
      <c r="H204" s="1190"/>
      <c r="I204" s="1190"/>
      <c r="J204" s="1190"/>
      <c r="K204" s="1190"/>
      <c r="L204" s="1322" t="s">
        <v>94</v>
      </c>
      <c r="M204" s="1322"/>
    </row>
    <row r="205" spans="2:13" s="4" customFormat="1" ht="15" x14ac:dyDescent="0.25">
      <c r="B205" s="1257"/>
      <c r="C205" s="1256"/>
      <c r="D205" s="1190"/>
      <c r="E205" s="1190"/>
      <c r="F205" s="1190"/>
      <c r="G205" s="1190"/>
      <c r="H205" s="1190"/>
      <c r="I205" s="1190"/>
      <c r="J205" s="1190"/>
      <c r="K205" s="1190"/>
      <c r="L205" s="1186" t="s">
        <v>95</v>
      </c>
      <c r="M205" s="1187"/>
    </row>
    <row r="206" spans="2:13" s="4" customFormat="1" ht="15" x14ac:dyDescent="0.25">
      <c r="B206" s="1257"/>
      <c r="C206" s="1256"/>
      <c r="D206" s="1190"/>
      <c r="E206" s="1190"/>
      <c r="F206" s="1190"/>
      <c r="G206" s="1190"/>
      <c r="H206" s="1190"/>
      <c r="I206" s="1190"/>
      <c r="J206" s="1190"/>
      <c r="K206" s="1190"/>
      <c r="L206" s="1186" t="s">
        <v>96</v>
      </c>
      <c r="M206" s="1187"/>
    </row>
    <row r="207" spans="2:13" s="4" customFormat="1" ht="15" x14ac:dyDescent="0.25">
      <c r="B207" s="1257"/>
      <c r="C207" s="1256"/>
      <c r="D207" s="1190"/>
      <c r="E207" s="1190"/>
      <c r="F207" s="1190"/>
      <c r="G207" s="1190"/>
      <c r="H207" s="1190"/>
      <c r="I207" s="1190"/>
      <c r="J207" s="1190"/>
      <c r="K207" s="1190"/>
      <c r="L207" s="1186" t="s">
        <v>97</v>
      </c>
      <c r="M207" s="1187"/>
    </row>
    <row r="208" spans="2:13" s="4" customFormat="1" ht="15" x14ac:dyDescent="0.25">
      <c r="B208" s="1257"/>
      <c r="C208" s="1256"/>
      <c r="D208" s="1190"/>
      <c r="E208" s="1190"/>
      <c r="F208" s="1190"/>
      <c r="G208" s="1190"/>
      <c r="H208" s="1190"/>
      <c r="I208" s="1190"/>
      <c r="J208" s="1190"/>
      <c r="K208" s="1190"/>
      <c r="L208" s="1186" t="s">
        <v>98</v>
      </c>
      <c r="M208" s="1187"/>
    </row>
    <row r="209" spans="2:14" s="4" customFormat="1" ht="15" x14ac:dyDescent="0.25">
      <c r="B209" s="1257"/>
      <c r="C209" s="1256"/>
      <c r="D209" s="1191" t="s">
        <v>150</v>
      </c>
      <c r="E209" s="1191"/>
      <c r="F209" s="1191"/>
      <c r="G209" s="1191"/>
      <c r="H209" s="1191"/>
      <c r="I209" s="1191"/>
      <c r="J209" s="1191"/>
      <c r="K209" s="1191"/>
      <c r="L209" s="1186" t="s">
        <v>93</v>
      </c>
      <c r="M209" s="1187"/>
    </row>
    <row r="210" spans="2:14" s="4" customFormat="1" ht="15" x14ac:dyDescent="0.25">
      <c r="B210" s="1257"/>
      <c r="C210" s="1256"/>
      <c r="D210" s="1191"/>
      <c r="E210" s="1191"/>
      <c r="F210" s="1191"/>
      <c r="G210" s="1191"/>
      <c r="H210" s="1191"/>
      <c r="I210" s="1191"/>
      <c r="J210" s="1191"/>
      <c r="K210" s="1191"/>
      <c r="L210" s="1186"/>
      <c r="M210" s="1187"/>
    </row>
    <row r="211" spans="2:14" s="4" customFormat="1" ht="15" x14ac:dyDescent="0.25">
      <c r="B211" s="1257"/>
      <c r="C211" s="1256"/>
      <c r="D211" s="1191" t="s">
        <v>235</v>
      </c>
      <c r="E211" s="1191"/>
      <c r="F211" s="1191"/>
      <c r="G211" s="1191"/>
      <c r="H211" s="1191"/>
      <c r="I211" s="1191"/>
      <c r="J211" s="1191"/>
      <c r="K211" s="1191"/>
      <c r="L211" s="1186" t="s">
        <v>95</v>
      </c>
      <c r="M211" s="1187"/>
    </row>
    <row r="212" spans="2:14" s="4" customFormat="1" ht="15" x14ac:dyDescent="0.25">
      <c r="B212" s="1257"/>
      <c r="C212" s="1256"/>
      <c r="D212" s="1191"/>
      <c r="E212" s="1191"/>
      <c r="F212" s="1191"/>
      <c r="G212" s="1191"/>
      <c r="H212" s="1191"/>
      <c r="I212" s="1191"/>
      <c r="J212" s="1191"/>
      <c r="K212" s="1191"/>
      <c r="L212" s="1186"/>
      <c r="M212" s="1187"/>
    </row>
    <row r="213" spans="2:14" s="4" customFormat="1" ht="15" x14ac:dyDescent="0.25">
      <c r="B213" s="1257"/>
      <c r="C213" s="1256"/>
      <c r="D213" s="1191" t="s">
        <v>236</v>
      </c>
      <c r="E213" s="1191"/>
      <c r="F213" s="1191"/>
      <c r="G213" s="1191"/>
      <c r="H213" s="1191"/>
      <c r="I213" s="1191"/>
      <c r="J213" s="1191"/>
      <c r="K213" s="1191"/>
      <c r="L213" s="1186" t="s">
        <v>95</v>
      </c>
      <c r="M213" s="1187"/>
    </row>
    <row r="214" spans="2:14" s="4" customFormat="1" ht="15" x14ac:dyDescent="0.25">
      <c r="B214" s="1257"/>
      <c r="C214" s="1256"/>
      <c r="D214" s="1191"/>
      <c r="E214" s="1191"/>
      <c r="F214" s="1191"/>
      <c r="G214" s="1191"/>
      <c r="H214" s="1191"/>
      <c r="I214" s="1191"/>
      <c r="J214" s="1191"/>
      <c r="K214" s="1191"/>
      <c r="L214" s="1186"/>
      <c r="M214" s="1187"/>
    </row>
    <row r="215" spans="2:14" s="4" customFormat="1" ht="15" x14ac:dyDescent="0.25">
      <c r="B215" s="1259"/>
      <c r="C215" s="1260"/>
      <c r="D215" s="1202" t="s">
        <v>208</v>
      </c>
      <c r="E215" s="1202"/>
      <c r="F215" s="1202"/>
      <c r="G215" s="1202"/>
      <c r="H215" s="1202"/>
      <c r="I215" s="1202"/>
      <c r="J215" s="1202"/>
      <c r="K215" s="1202"/>
      <c r="L215" s="1194" t="s">
        <v>96</v>
      </c>
      <c r="M215" s="1195"/>
    </row>
    <row r="216" spans="2:14" s="4" customFormat="1" ht="15" x14ac:dyDescent="0.25">
      <c r="B216" s="3"/>
      <c r="C216" s="3"/>
      <c r="D216" s="3"/>
      <c r="E216" s="3"/>
      <c r="F216" s="3"/>
      <c r="G216" s="3"/>
      <c r="H216" s="3"/>
      <c r="I216" s="3"/>
      <c r="J216" s="3"/>
      <c r="K216" s="3"/>
      <c r="L216" s="3"/>
      <c r="M216" s="3"/>
      <c r="N216" s="6"/>
    </row>
    <row r="217" spans="2:14" s="4" customFormat="1" ht="15" x14ac:dyDescent="0.25"/>
    <row r="218" spans="2:14" s="4" customFormat="1" ht="15" x14ac:dyDescent="0.25"/>
    <row r="219" spans="2:14" s="4" customFormat="1" ht="15" x14ac:dyDescent="0.25"/>
    <row r="220" spans="2:14" s="4" customFormat="1" ht="15" x14ac:dyDescent="0.25"/>
    <row r="221" spans="2:14" s="4" customFormat="1" ht="15" x14ac:dyDescent="0.25"/>
    <row r="222" spans="2:14" s="4" customFormat="1" ht="15" x14ac:dyDescent="0.25"/>
    <row r="223" spans="2:14" s="4" customFormat="1" ht="15" x14ac:dyDescent="0.25"/>
    <row r="224" spans="2:14" s="4" customFormat="1" ht="15" x14ac:dyDescent="0.25"/>
    <row r="225" s="4" customFormat="1" ht="15" x14ac:dyDescent="0.25"/>
    <row r="226" s="4" customFormat="1" ht="15" x14ac:dyDescent="0.25"/>
    <row r="227" s="4" customFormat="1" ht="15" x14ac:dyDescent="0.25"/>
    <row r="228" s="4" customFormat="1" ht="15" x14ac:dyDescent="0.25"/>
    <row r="229" s="4" customFormat="1" ht="15" x14ac:dyDescent="0.25"/>
    <row r="230" s="4" customFormat="1" ht="15" x14ac:dyDescent="0.25"/>
    <row r="231" s="4" customFormat="1" ht="15" x14ac:dyDescent="0.25"/>
    <row r="232" s="4" customFormat="1" ht="15" x14ac:dyDescent="0.25"/>
    <row r="233" s="4" customFormat="1" ht="15" x14ac:dyDescent="0.25"/>
    <row r="234" s="4" customFormat="1" ht="15" x14ac:dyDescent="0.25"/>
    <row r="235" s="4" customFormat="1" ht="15" x14ac:dyDescent="0.25"/>
    <row r="236" s="4" customFormat="1" ht="15" x14ac:dyDescent="0.25"/>
    <row r="237" s="4" customFormat="1" ht="15" x14ac:dyDescent="0.25"/>
    <row r="238" s="4" customFormat="1" ht="15" x14ac:dyDescent="0.25"/>
    <row r="239" s="4" customFormat="1" ht="15" x14ac:dyDescent="0.25"/>
    <row r="240" s="4" customFormat="1" ht="15" x14ac:dyDescent="0.25"/>
    <row r="241" s="4" customFormat="1" ht="15" x14ac:dyDescent="0.25"/>
    <row r="242" s="4" customFormat="1" ht="15" x14ac:dyDescent="0.25"/>
    <row r="243" s="4" customFormat="1" ht="15" x14ac:dyDescent="0.25"/>
    <row r="244" s="4" customFormat="1" ht="15" x14ac:dyDescent="0.25"/>
    <row r="245" s="4" customFormat="1" ht="15" x14ac:dyDescent="0.25"/>
    <row r="246" s="4" customFormat="1" ht="15" x14ac:dyDescent="0.25"/>
    <row r="247" s="4" customFormat="1" ht="15" x14ac:dyDescent="0.25"/>
    <row r="248" s="4" customFormat="1" ht="15" x14ac:dyDescent="0.25"/>
    <row r="249" s="4" customFormat="1" ht="15" x14ac:dyDescent="0.25"/>
    <row r="250" s="4" customFormat="1" ht="15" x14ac:dyDescent="0.25"/>
    <row r="251" s="4" customFormat="1" ht="15" x14ac:dyDescent="0.25"/>
    <row r="252" s="4" customFormat="1" ht="15" x14ac:dyDescent="0.25"/>
    <row r="253" s="4" customFormat="1" ht="15" x14ac:dyDescent="0.25"/>
    <row r="254" s="4" customFormat="1" ht="15" x14ac:dyDescent="0.25"/>
    <row r="255" s="4" customFormat="1" ht="15" x14ac:dyDescent="0.25"/>
    <row r="256" s="4" customFormat="1" ht="15" x14ac:dyDescent="0.25"/>
    <row r="257" s="4" customFormat="1" ht="15" x14ac:dyDescent="0.25"/>
    <row r="258" s="4" customFormat="1" ht="15" x14ac:dyDescent="0.25"/>
    <row r="259" s="4" customFormat="1" ht="15" x14ac:dyDescent="0.25"/>
    <row r="260" s="4" customFormat="1" ht="15" x14ac:dyDescent="0.25"/>
    <row r="261" s="4" customFormat="1" ht="15" x14ac:dyDescent="0.25"/>
    <row r="262" s="4" customFormat="1" ht="15" x14ac:dyDescent="0.25"/>
    <row r="263" s="4" customFormat="1" ht="15" x14ac:dyDescent="0.25"/>
    <row r="264" s="4" customFormat="1" ht="15" x14ac:dyDescent="0.25"/>
    <row r="265" s="4" customFormat="1" ht="15" x14ac:dyDescent="0.25"/>
    <row r="266" s="4" customFormat="1" ht="15" x14ac:dyDescent="0.25"/>
    <row r="267" s="4" customFormat="1" ht="15" x14ac:dyDescent="0.25"/>
    <row r="268" s="4" customFormat="1" ht="15" x14ac:dyDescent="0.25"/>
    <row r="269" s="4" customFormat="1" ht="15" x14ac:dyDescent="0.25"/>
    <row r="270" s="4" customFormat="1" ht="15" x14ac:dyDescent="0.25"/>
    <row r="271" s="4" customFormat="1" ht="15" x14ac:dyDescent="0.25"/>
    <row r="272" s="4" customFormat="1" ht="15" x14ac:dyDescent="0.25"/>
    <row r="273" s="4" customFormat="1" ht="15" x14ac:dyDescent="0.25"/>
    <row r="274" s="4" customFormat="1" ht="15" x14ac:dyDescent="0.25"/>
    <row r="275" s="4" customFormat="1" ht="15" x14ac:dyDescent="0.25"/>
    <row r="276" s="4" customFormat="1" ht="15" x14ac:dyDescent="0.25"/>
    <row r="277" s="4" customFormat="1" ht="15" x14ac:dyDescent="0.25"/>
    <row r="278" s="4" customFormat="1" ht="15" x14ac:dyDescent="0.25"/>
    <row r="279" s="4" customFormat="1" ht="15" x14ac:dyDescent="0.25"/>
    <row r="280" s="4" customFormat="1" ht="15" x14ac:dyDescent="0.25"/>
    <row r="281" s="4" customFormat="1" ht="15" x14ac:dyDescent="0.25"/>
    <row r="282" s="4" customFormat="1" ht="15" x14ac:dyDescent="0.25"/>
    <row r="283" s="4" customFormat="1" ht="15" x14ac:dyDescent="0.25"/>
    <row r="284" s="4" customFormat="1" ht="15" x14ac:dyDescent="0.25"/>
    <row r="285" s="4" customFormat="1" ht="15" x14ac:dyDescent="0.25"/>
    <row r="286" s="4" customFormat="1" ht="15" x14ac:dyDescent="0.25"/>
    <row r="287" s="4" customFormat="1" ht="15" x14ac:dyDescent="0.25"/>
    <row r="288" s="4" customFormat="1" ht="15" x14ac:dyDescent="0.25"/>
    <row r="289" s="4" customFormat="1" ht="15" x14ac:dyDescent="0.25"/>
    <row r="290" s="4" customFormat="1" ht="15" x14ac:dyDescent="0.25"/>
    <row r="291" s="4" customFormat="1" ht="15" x14ac:dyDescent="0.25"/>
    <row r="292" s="4" customFormat="1" ht="15" x14ac:dyDescent="0.25"/>
    <row r="293" s="4" customFormat="1" ht="15" x14ac:dyDescent="0.25"/>
    <row r="294" s="4" customFormat="1" ht="15" x14ac:dyDescent="0.25"/>
    <row r="295" s="4" customFormat="1" ht="15" x14ac:dyDescent="0.25"/>
    <row r="296" s="4" customFormat="1" ht="15" x14ac:dyDescent="0.25"/>
    <row r="297" s="4" customFormat="1" ht="15" x14ac:dyDescent="0.25"/>
    <row r="298" s="4" customFormat="1" ht="15" x14ac:dyDescent="0.25"/>
    <row r="299" s="4" customFormat="1" ht="15" x14ac:dyDescent="0.25"/>
    <row r="300" s="4" customFormat="1" ht="15" x14ac:dyDescent="0.25"/>
    <row r="301" s="4" customFormat="1" ht="15" x14ac:dyDescent="0.25"/>
    <row r="302" s="4" customFormat="1" ht="15" x14ac:dyDescent="0.25"/>
    <row r="303" s="4" customFormat="1" ht="15" x14ac:dyDescent="0.25"/>
    <row r="304" s="4" customFormat="1" ht="15" x14ac:dyDescent="0.25"/>
    <row r="305" s="4" customFormat="1" ht="15" x14ac:dyDescent="0.25"/>
    <row r="306" s="4" customFormat="1" ht="15" x14ac:dyDescent="0.25"/>
    <row r="307" s="4" customFormat="1" ht="15" x14ac:dyDescent="0.25"/>
    <row r="308" s="4" customFormat="1" ht="15" x14ac:dyDescent="0.25"/>
    <row r="309" s="4" customFormat="1" ht="15" x14ac:dyDescent="0.25"/>
    <row r="310" s="4" customFormat="1" ht="15" x14ac:dyDescent="0.25"/>
    <row r="311" s="4" customFormat="1" ht="15" x14ac:dyDescent="0.25"/>
    <row r="312" s="4" customFormat="1" ht="15" x14ac:dyDescent="0.25"/>
    <row r="313" s="4" customFormat="1" ht="15" x14ac:dyDescent="0.25"/>
    <row r="314" s="4" customFormat="1" ht="15" x14ac:dyDescent="0.25"/>
    <row r="315" s="4" customFormat="1" ht="15" x14ac:dyDescent="0.25"/>
  </sheetData>
  <sheetProtection algorithmName="SHA-512" hashValue="Ii4BRV3JXyvdOhbylPBwS/jGu94meBYY2Mu023bdNGp+DpHgk+7RiFpuyd86lrx2EMC9Rra+/ES+MzCSMZJ6uw==" saltValue="iKevxFtzO7VMtG/ck78hyg==" spinCount="100000" sheet="1" formatCells="0" formatColumns="0" formatRows="0"/>
  <mergeCells count="274">
    <mergeCell ref="L31:M31"/>
    <mergeCell ref="L32:M32"/>
    <mergeCell ref="L33:M33"/>
    <mergeCell ref="L34:M34"/>
    <mergeCell ref="D49:K49"/>
    <mergeCell ref="L48:M48"/>
    <mergeCell ref="L49:M49"/>
    <mergeCell ref="D50:K51"/>
    <mergeCell ref="L41:M41"/>
    <mergeCell ref="L42:M42"/>
    <mergeCell ref="L43:M43"/>
    <mergeCell ref="L44:M44"/>
    <mergeCell ref="L45:M45"/>
    <mergeCell ref="L35:M35"/>
    <mergeCell ref="L36:M36"/>
    <mergeCell ref="L37:M37"/>
    <mergeCell ref="L38:M38"/>
    <mergeCell ref="L40:M40"/>
    <mergeCell ref="L50:M51"/>
    <mergeCell ref="B12:C18"/>
    <mergeCell ref="D12:K12"/>
    <mergeCell ref="M1:M2"/>
    <mergeCell ref="B11:C11"/>
    <mergeCell ref="D11:J11"/>
    <mergeCell ref="L11:M11"/>
    <mergeCell ref="L1:L2"/>
    <mergeCell ref="C1:C2"/>
    <mergeCell ref="D1:D2"/>
    <mergeCell ref="E1:E2"/>
    <mergeCell ref="F1:F2"/>
    <mergeCell ref="I1:I2"/>
    <mergeCell ref="J1:J2"/>
    <mergeCell ref="K1:K2"/>
    <mergeCell ref="D17:K18"/>
    <mergeCell ref="D14:K14"/>
    <mergeCell ref="G1:G2"/>
    <mergeCell ref="H1:H2"/>
    <mergeCell ref="D13:K13"/>
    <mergeCell ref="A1:A2"/>
    <mergeCell ref="B1:B2"/>
    <mergeCell ref="D30:K34"/>
    <mergeCell ref="L26:M26"/>
    <mergeCell ref="L27:M27"/>
    <mergeCell ref="L28:M28"/>
    <mergeCell ref="L29:M29"/>
    <mergeCell ref="D24:K29"/>
    <mergeCell ref="L30:M30"/>
    <mergeCell ref="L21:M21"/>
    <mergeCell ref="L22:M22"/>
    <mergeCell ref="L23:M23"/>
    <mergeCell ref="L24:M24"/>
    <mergeCell ref="L25:M25"/>
    <mergeCell ref="D19:K23"/>
    <mergeCell ref="L19:M19"/>
    <mergeCell ref="L20:M20"/>
    <mergeCell ref="B6:M8"/>
    <mergeCell ref="D15:K16"/>
    <mergeCell ref="L14:M14"/>
    <mergeCell ref="L15:M16"/>
    <mergeCell ref="L17:M18"/>
    <mergeCell ref="L12:M12"/>
    <mergeCell ref="L13:M13"/>
    <mergeCell ref="B47:C51"/>
    <mergeCell ref="L47:M47"/>
    <mergeCell ref="D47:K47"/>
    <mergeCell ref="D48:K48"/>
    <mergeCell ref="L39:M39"/>
    <mergeCell ref="D52:K57"/>
    <mergeCell ref="B52:C66"/>
    <mergeCell ref="L72:M72"/>
    <mergeCell ref="B67:C83"/>
    <mergeCell ref="L80:M80"/>
    <mergeCell ref="L81:M81"/>
    <mergeCell ref="D82:K83"/>
    <mergeCell ref="L82:M83"/>
    <mergeCell ref="D77:K81"/>
    <mergeCell ref="L77:M77"/>
    <mergeCell ref="L78:M78"/>
    <mergeCell ref="L79:M79"/>
    <mergeCell ref="L71:M71"/>
    <mergeCell ref="B19:C46"/>
    <mergeCell ref="D35:K40"/>
    <mergeCell ref="D41:K45"/>
    <mergeCell ref="D46:K46"/>
    <mergeCell ref="L46:M46"/>
    <mergeCell ref="L73:M73"/>
    <mergeCell ref="L74:M74"/>
    <mergeCell ref="D72:K76"/>
    <mergeCell ref="D58:K58"/>
    <mergeCell ref="L58:M58"/>
    <mergeCell ref="L52:M52"/>
    <mergeCell ref="L53:M53"/>
    <mergeCell ref="L54:M54"/>
    <mergeCell ref="L55:M55"/>
    <mergeCell ref="L56:M56"/>
    <mergeCell ref="L57:M57"/>
    <mergeCell ref="D64:K65"/>
    <mergeCell ref="L64:M65"/>
    <mergeCell ref="D66:K66"/>
    <mergeCell ref="L66:M66"/>
    <mergeCell ref="D67:K71"/>
    <mergeCell ref="L67:M67"/>
    <mergeCell ref="L68:M68"/>
    <mergeCell ref="L69:M69"/>
    <mergeCell ref="L70:M70"/>
    <mergeCell ref="L75:M75"/>
    <mergeCell ref="L76:M76"/>
    <mergeCell ref="D86:K91"/>
    <mergeCell ref="D92:K97"/>
    <mergeCell ref="D98:K101"/>
    <mergeCell ref="L102:M102"/>
    <mergeCell ref="L103:M103"/>
    <mergeCell ref="L105:M105"/>
    <mergeCell ref="L92:M92"/>
    <mergeCell ref="L93:M93"/>
    <mergeCell ref="L94:M94"/>
    <mergeCell ref="L95:M95"/>
    <mergeCell ref="L96:M96"/>
    <mergeCell ref="L97:M97"/>
    <mergeCell ref="L86:M86"/>
    <mergeCell ref="L87:M87"/>
    <mergeCell ref="L88:M88"/>
    <mergeCell ref="L89:M89"/>
    <mergeCell ref="L90:M90"/>
    <mergeCell ref="L91:M91"/>
    <mergeCell ref="L104:M104"/>
    <mergeCell ref="L98:M98"/>
    <mergeCell ref="L99:M99"/>
    <mergeCell ref="L100:M100"/>
    <mergeCell ref="L101:M101"/>
    <mergeCell ref="D129:K129"/>
    <mergeCell ref="L119:M119"/>
    <mergeCell ref="D102:K107"/>
    <mergeCell ref="D108:K113"/>
    <mergeCell ref="D114:K119"/>
    <mergeCell ref="D120:K123"/>
    <mergeCell ref="D124:K124"/>
    <mergeCell ref="L113:M113"/>
    <mergeCell ref="L114:M114"/>
    <mergeCell ref="L115:M115"/>
    <mergeCell ref="L116:M116"/>
    <mergeCell ref="L117:M117"/>
    <mergeCell ref="L118:M118"/>
    <mergeCell ref="L107:M107"/>
    <mergeCell ref="L108:M108"/>
    <mergeCell ref="L109:M109"/>
    <mergeCell ref="L110:M110"/>
    <mergeCell ref="L111:M111"/>
    <mergeCell ref="L112:M112"/>
    <mergeCell ref="L120:M120"/>
    <mergeCell ref="L121:M121"/>
    <mergeCell ref="L122:M122"/>
    <mergeCell ref="L123:M123"/>
    <mergeCell ref="L106:M106"/>
    <mergeCell ref="L156:M156"/>
    <mergeCell ref="L157:M157"/>
    <mergeCell ref="L152:M152"/>
    <mergeCell ref="L153:M153"/>
    <mergeCell ref="L154:M154"/>
    <mergeCell ref="L155:M155"/>
    <mergeCell ref="B86:C132"/>
    <mergeCell ref="L133:M133"/>
    <mergeCell ref="L134:M134"/>
    <mergeCell ref="L135:M135"/>
    <mergeCell ref="L136:M136"/>
    <mergeCell ref="L137:M137"/>
    <mergeCell ref="D130:K130"/>
    <mergeCell ref="D131:K132"/>
    <mergeCell ref="L131:M132"/>
    <mergeCell ref="L124:M124"/>
    <mergeCell ref="L125:M125"/>
    <mergeCell ref="L126:M127"/>
    <mergeCell ref="L128:M128"/>
    <mergeCell ref="L129:M129"/>
    <mergeCell ref="L130:M130"/>
    <mergeCell ref="D125:K125"/>
    <mergeCell ref="D126:K127"/>
    <mergeCell ref="D128:K128"/>
    <mergeCell ref="B192:C197"/>
    <mergeCell ref="D192:K192"/>
    <mergeCell ref="D193:K193"/>
    <mergeCell ref="L213:M214"/>
    <mergeCell ref="L215:M215"/>
    <mergeCell ref="D203:K208"/>
    <mergeCell ref="B198:C215"/>
    <mergeCell ref="L178:M179"/>
    <mergeCell ref="L173:M174"/>
    <mergeCell ref="L186:M188"/>
    <mergeCell ref="L175:M175"/>
    <mergeCell ref="L182:M182"/>
    <mergeCell ref="L183:M183"/>
    <mergeCell ref="L184:M184"/>
    <mergeCell ref="D186:K188"/>
    <mergeCell ref="D176:K177"/>
    <mergeCell ref="L176:M177"/>
    <mergeCell ref="D189:K190"/>
    <mergeCell ref="D191:K191"/>
    <mergeCell ref="B133:C191"/>
    <mergeCell ref="L191:M191"/>
    <mergeCell ref="L189:M190"/>
    <mergeCell ref="L185:M185"/>
    <mergeCell ref="L180:M181"/>
    <mergeCell ref="D215:K215"/>
    <mergeCell ref="D209:K210"/>
    <mergeCell ref="D211:K212"/>
    <mergeCell ref="D213:K214"/>
    <mergeCell ref="L192:M192"/>
    <mergeCell ref="L193:M193"/>
    <mergeCell ref="L194:M197"/>
    <mergeCell ref="D194:K197"/>
    <mergeCell ref="L170:M172"/>
    <mergeCell ref="D178:K179"/>
    <mergeCell ref="D180:K181"/>
    <mergeCell ref="D182:K182"/>
    <mergeCell ref="D183:K183"/>
    <mergeCell ref="D184:K184"/>
    <mergeCell ref="D185:K185"/>
    <mergeCell ref="L208:M208"/>
    <mergeCell ref="L209:M210"/>
    <mergeCell ref="L211:M212"/>
    <mergeCell ref="L202:M202"/>
    <mergeCell ref="L203:M203"/>
    <mergeCell ref="L204:M204"/>
    <mergeCell ref="L205:M205"/>
    <mergeCell ref="L206:M206"/>
    <mergeCell ref="L207:M207"/>
    <mergeCell ref="L198:M198"/>
    <mergeCell ref="L199:M199"/>
    <mergeCell ref="L200:M200"/>
    <mergeCell ref="L201:M201"/>
    <mergeCell ref="D198:K202"/>
    <mergeCell ref="D59:K60"/>
    <mergeCell ref="D61:K63"/>
    <mergeCell ref="L59:M60"/>
    <mergeCell ref="L61:M63"/>
    <mergeCell ref="L169:M169"/>
    <mergeCell ref="D164:K169"/>
    <mergeCell ref="D158:K163"/>
    <mergeCell ref="D170:K172"/>
    <mergeCell ref="D173:K174"/>
    <mergeCell ref="D175:K175"/>
    <mergeCell ref="L162:M162"/>
    <mergeCell ref="L144:M144"/>
    <mergeCell ref="L163:M163"/>
    <mergeCell ref="L165:M165"/>
    <mergeCell ref="L166:M166"/>
    <mergeCell ref="L167:M167"/>
    <mergeCell ref="L149:M149"/>
    <mergeCell ref="L150:M150"/>
    <mergeCell ref="L151:M151"/>
    <mergeCell ref="B84:C85"/>
    <mergeCell ref="D84:K85"/>
    <mergeCell ref="L84:M85"/>
    <mergeCell ref="L168:M168"/>
    <mergeCell ref="D148:K151"/>
    <mergeCell ref="D152:K157"/>
    <mergeCell ref="L158:M158"/>
    <mergeCell ref="L159:M159"/>
    <mergeCell ref="L160:M160"/>
    <mergeCell ref="L161:M161"/>
    <mergeCell ref="D133:K137"/>
    <mergeCell ref="D138:K142"/>
    <mergeCell ref="L145:M145"/>
    <mergeCell ref="L146:M146"/>
    <mergeCell ref="L147:M147"/>
    <mergeCell ref="D143:K147"/>
    <mergeCell ref="L164:M164"/>
    <mergeCell ref="L139:M139"/>
    <mergeCell ref="L140:M140"/>
    <mergeCell ref="L141:M141"/>
    <mergeCell ref="L142:M142"/>
    <mergeCell ref="L138:M138"/>
    <mergeCell ref="L143:M143"/>
    <mergeCell ref="L148:M148"/>
  </mergeCells>
  <hyperlinks>
    <hyperlink ref="L14:M14" location="Mining!A35" display="Mining" xr:uid="{8656C0CB-9B35-4C67-8223-43878CEFA28B}"/>
    <hyperlink ref="L15:M16" location="Mining!A43" display="Mining" xr:uid="{31F73239-51DC-463F-8B38-86B059B0F6F4}"/>
    <hyperlink ref="L17:M18" location="Cement!A10" display="Cement" xr:uid="{CD50E249-E080-4B25-8E10-4603EB62B73A}"/>
    <hyperlink ref="L48:M48" location="Mining!A327" display="Mining" xr:uid="{494EE728-56C7-4E0D-8BA3-AE94137D73CF}"/>
    <hyperlink ref="L49:M49" location="Mining!A334" display="Mining" xr:uid="{6784F9AB-F7E5-4F15-9699-CE90833DBDB1}"/>
    <hyperlink ref="L50:M51" location="Mining!A340" display="Mining" xr:uid="{0D42087A-B727-4A9A-A18C-98F1BB9AFCF0}"/>
    <hyperlink ref="L59:M60" location="'Steel Industry'!A376" display="Steel Industry" xr:uid="{2BF74792-ECFE-4092-801C-04F807DFCBCA}"/>
    <hyperlink ref="L61:M63" location="Mining!A396" display="Mining" xr:uid="{6BDDB7EC-34CE-42DA-AE14-7F50916FA8AC}"/>
    <hyperlink ref="L64:M65" location="Cement!A257" display="Cement" xr:uid="{185CB0AA-0D96-4362-9AE6-0949B23C4CB1}"/>
    <hyperlink ref="L66:M66" location="Cement!A275" display="Cement" xr:uid="{BF9E78D4-5482-47E8-9316-9A414D24F3DA}"/>
    <hyperlink ref="L82:M83" location="'Steel Industry'!A457" display="Steel Industry" xr:uid="{C27286CA-2A30-4333-962C-24699ED9F7CF}"/>
    <hyperlink ref="L84:M85" location="Mining!A486" display="Mining" xr:uid="{F54E9EEF-205F-4534-AF5B-3621CDB20DFD}"/>
    <hyperlink ref="L124:M124" location="'Steel Industry'!A553" display="Steel Industry" xr:uid="{E8A46399-D09C-4E63-8CF0-C04D3CE4C49C}"/>
    <hyperlink ref="L125:M125" location="'Steel Industry'!A568" display="Steel Industry" xr:uid="{E6A1D080-D939-497A-ADC0-A266F2DFB1EF}"/>
    <hyperlink ref="L126:M127" location="'Steel Industry'!A580" display="Steel Industry" xr:uid="{F5EC1E69-3BD4-4A55-B897-2E93DFE55D8C}"/>
    <hyperlink ref="L128:M128" location="Mining!A565" display="Mining" xr:uid="{AD10D2FA-3885-4F0F-899B-F53151D8F9E1}"/>
    <hyperlink ref="L129:M129" location="Mining!A581" display="Mining" xr:uid="{7DCB439E-D0B3-4B2A-B62D-08F890931B5F}"/>
    <hyperlink ref="L130:M130" location="Cement!A400" display="Cement" xr:uid="{D01DB41C-3656-4AAB-8094-DA161A615D5F}"/>
    <hyperlink ref="L131:M132" location="Cement!A417" display="Cement" xr:uid="{1282CAF2-0FEE-4531-A642-7E31FFAA417E}"/>
    <hyperlink ref="L170:M172" location="'Steel Industry'!A658" display="Steel Industry" xr:uid="{8533D136-469A-42F8-AF17-46CC863FD914}"/>
    <hyperlink ref="L173:M174" location="'Steel Industry'!A643" display="Steel Industry" xr:uid="{96A4B4F1-4B1B-4F32-A130-8F94F3A285B5}"/>
    <hyperlink ref="L175:M175" location="'Steel Industry'!A741" display="Steel Industry" xr:uid="{F5382C03-9F93-4470-9EE2-B74CDF214D96}"/>
    <hyperlink ref="L176:M177" location="Mining!A661" display="Mining" xr:uid="{8CDCD791-27BA-402A-AF1A-4382EEA0FB02}"/>
    <hyperlink ref="L178:M179" location="Mining!A644" display="Mining" xr:uid="{EE13162A-77DA-45D0-8019-4C898E60C795}"/>
    <hyperlink ref="L180:M181" location="Mining!A9" display="Mining" xr:uid="{F7A43964-3557-424B-B808-858642AFD2BE}"/>
    <hyperlink ref="L182:M182" location="Mining!A742" display="Mining" xr:uid="{3C00D83A-DD9A-4E06-8BC6-11183BA96906}"/>
    <hyperlink ref="L183:M183" location="Mining!A743" display="Mining" xr:uid="{E69AFBA3-5C69-4010-A08C-06CD1EFFE7CF}"/>
    <hyperlink ref="L184:M184" location="Mining!A744" display="Mining" xr:uid="{E1A4B429-7A7F-47F3-8739-1A4257567333}"/>
    <hyperlink ref="L185:M185" location="Mining!A755" display="Mining" xr:uid="{81A7CA79-E398-4BE5-96D1-C7998206B907}"/>
    <hyperlink ref="L186:M188" location="Cement!A493" display="Cement" xr:uid="{F2738F5E-2565-4B93-B4B6-F17A1CBF0724}"/>
    <hyperlink ref="L189:M190" location="Cement!A478" display="Cement" xr:uid="{19F0375A-394C-49E8-913E-A154947B4C89}"/>
    <hyperlink ref="L191:M191" location="Cement!A576" display="Cement" xr:uid="{3A7521E9-DACA-48D8-A255-66751C159374}"/>
    <hyperlink ref="L192:M192" location="Mining!A766" display="Mining" xr:uid="{E6315079-F9F7-4784-AA1C-5A1192DCDE15}"/>
    <hyperlink ref="L193:M193" location="Mining!A767" display="Mining" xr:uid="{D7E0E480-7C2A-4FD3-9D99-77E1B1B02D01}"/>
    <hyperlink ref="L194:M197" location="Mining!A779" display="Mining" xr:uid="{5CC08CD8-B52B-45B4-BFD9-A8BE24195003}"/>
    <hyperlink ref="L211:M212" location="Mining!A841" display="Mining" xr:uid="{D79D3982-FCEC-4174-A728-DFA62A1424B3}"/>
    <hyperlink ref="L213:M214" location="Mining!A847" display="Mining" xr:uid="{708F92A0-B9DF-4943-9BD1-16C3E728958E}"/>
    <hyperlink ref="L215:M215" location="Cement!A623" display="Cement" xr:uid="{725DE0D2-A21A-43F6-B598-874A9A7600C7}"/>
    <hyperlink ref="L12:M12" location="'CSN Group'!A15" display="CSN Group" xr:uid="{11F4323F-8A19-423D-94A7-3CD4B052AAFF}"/>
    <hyperlink ref="L13:M13" location="'CSN Group'!A44" display="CSN Group" xr:uid="{13582C9D-BABD-4C99-A126-476BBE2C3B93}"/>
    <hyperlink ref="L19:M19" location="'CSN Group'!A142" display="CSN Group" xr:uid="{16D9A918-F9C5-4F85-BBD2-70422A8D6387}"/>
    <hyperlink ref="L20:M20" location="'Steel Industry'!A85" display="Steel Industry" xr:uid="{502F41DD-F4E6-4BDE-BF7A-F3956FAD4A55}"/>
    <hyperlink ref="L21:M21" location="Mining!A101" display="Mining" xr:uid="{6F4CC0D3-692F-496C-9287-DD5EEFD79CFA}"/>
    <hyperlink ref="L22:M22" location="Cement!A81" display="Cement" xr:uid="{33650EEE-FF19-469C-BA25-52C816C19E3F}"/>
    <hyperlink ref="L23:M23" location="Logistics!A65" display="Logistics" xr:uid="{BDDD5C03-1283-4E0A-A7E4-4DA8154B0F57}"/>
    <hyperlink ref="L24:M24" location="'CSN Group'!A187" display="CSN Group" xr:uid="{13C303E5-9122-4099-A8FE-9F8E6DE68016}"/>
    <hyperlink ref="L25:M25" location="'Steel Industry'!A151" display="Steel Industry" xr:uid="{71FD1479-6FE6-48D4-BD7F-A839C6D28629}"/>
    <hyperlink ref="L26:M26" location="Mining!A166" display="Mining" xr:uid="{4A83A5DD-00EF-4975-9537-E1A3E23FCBA5}"/>
    <hyperlink ref="L27:M27" location="Cement!A120" display="Cement" xr:uid="{98475092-58D0-4D84-A9EA-AEE37CBE2D1A}"/>
    <hyperlink ref="L28:M28" location="Logistics!A102" display="Logistics" xr:uid="{95AA7F37-1819-434C-9DE1-EE7826A3D967}"/>
    <hyperlink ref="L29:M29" location="Energy!A63" display="Energy" xr:uid="{C54B4DE0-F356-40E4-9893-39A7D32444B4}"/>
    <hyperlink ref="L46:M46" location="Mining!A316" display="Mining" xr:uid="{AC83BE68-BD1F-4D57-BF86-4FD5394F79D1}"/>
    <hyperlink ref="L30:M30" location="'CSN Group'!A242" display="CSN Group" xr:uid="{A5224DCE-173A-4406-A75E-68494CBD2270}"/>
    <hyperlink ref="L31:M31" location="'Steel Industry'!A196" display="Steel Industry" xr:uid="{3B043A00-C8DA-41B6-9151-7D0AFE80D926}"/>
    <hyperlink ref="L32:M32" location="Mining!A193" display="Mining" xr:uid="{B8BC31CC-57FF-4459-B52A-D64C827045E4}"/>
    <hyperlink ref="L33:M33" location="Cement!A146" display="Cement" xr:uid="{9A38FD39-144B-46E0-AEA5-55CE1B2442C4}"/>
    <hyperlink ref="L34:M34" location="Logistics!A129" display="Logistics" xr:uid="{D65E6EBD-7357-4F15-ACCD-58812B1FBABD}"/>
    <hyperlink ref="L35:M35" location="'CSN Group'!A268" display="CSN Group" xr:uid="{42B6DE31-0BE7-4901-9ECD-D6E4AD5B0C40}"/>
    <hyperlink ref="L36:M36" location="'Steel Industry'!A223" display="Steel Industry" xr:uid="{AF5F5F5E-8D84-4207-AE08-C2007BEADF45}"/>
    <hyperlink ref="L37:M37" location="Mining!A216" display="Mining" xr:uid="{A344DEA5-E5EE-421A-886F-80B8F0B62D59}"/>
    <hyperlink ref="L38:M38" location="Cement!A170" display="Cement" xr:uid="{73C670F2-73AC-497D-AF12-323C64249243}"/>
    <hyperlink ref="L40:M40" location="Energy!A86" display="Energy" xr:uid="{5DB8237D-7B92-4191-8350-8329517B8FCE}"/>
    <hyperlink ref="L39:M39" location="Logistics!A154" display="Logistics" xr:uid="{4421BD4C-2DB5-4B6F-85CD-FC479217133C}"/>
    <hyperlink ref="L41:M41" location="'CSN Group'!A360" display="CSN Group" xr:uid="{7927E6B6-6449-4E51-BB24-05D0DDC71284}"/>
    <hyperlink ref="L42:M42" location="'Steel Industry'!A290" display="Steel Industry" xr:uid="{1D6D27D9-941B-4F07-8853-19CACE7A2AB1}"/>
    <hyperlink ref="L43:M43" location="Mining!A284" display="Mining" xr:uid="{5E558433-805D-4A4B-8152-0DF0F556E31D}"/>
    <hyperlink ref="L44:M44" location="Cement!A206" display="Cement" xr:uid="{2FC36FC5-B84F-406F-83D0-DE2372903B97}"/>
    <hyperlink ref="L45:M45" location="Logistics!A190" display="Logistics" xr:uid="{E277FE17-7D66-4913-901E-DD9D93E854E7}"/>
    <hyperlink ref="L47:M47" location="'CSN Group'!A392" display="CSN Group" xr:uid="{12D16413-BD64-4C38-B292-399405C60846}"/>
    <hyperlink ref="L52:M52" location="'CSN Group'!A403" display="CSN Group" xr:uid="{1D28FE46-9CEB-400C-8496-98CE90E40D2C}"/>
    <hyperlink ref="L53:M53" location="'Steel Industry'!A333" display="Steel Industry" xr:uid="{49B562B9-53C7-4571-8318-4DED30AFE949}"/>
    <hyperlink ref="L54:M54" location="Mining!A353" display="Mining" xr:uid="{73F05A7C-0BA2-430E-865E-7AF0E91C86A5}"/>
    <hyperlink ref="L55:M55" location="Cement!A234" display="Cement" xr:uid="{B2AD0A05-5387-4F8F-8582-F20CFC49DDB7}"/>
    <hyperlink ref="L56:M56" location="Logistics!A218" display="Logistics" xr:uid="{CE2A3133-B5BF-483B-81D2-F557A42E1823}"/>
    <hyperlink ref="L57:M57" location="Energy!A118" display="Energy" xr:uid="{8F9785E0-71C7-4407-8FB9-EB0E3BFEDE29}"/>
    <hyperlink ref="L58:M58" location="'CSN Group'!A430" display="CSN Group" xr:uid="{94D5EDD7-2D23-4E8E-A34B-566974B809B1}"/>
    <hyperlink ref="L72:M72" location="'CSN Group'!A465" display="CSN Group" xr:uid="{31823C40-2737-4917-81AC-FFFAA2768646}"/>
    <hyperlink ref="L73:M73" location="'Steel Industry'!A437" display="Steel Industry" xr:uid="{01AFC5ED-B2A8-4B6A-A152-18FA7F55573C}"/>
    <hyperlink ref="L74:M74" location="Mining!A459" display="Mining" xr:uid="{58469890-2BAC-4571-9543-AE02EFB4190A}"/>
    <hyperlink ref="L75:M75" location="Cement!A307" display="Cement" xr:uid="{AFF72918-37DE-4D80-92A4-875FBA1654AD}"/>
    <hyperlink ref="L76:M76" location="Logistics!A268" display="Logistics" xr:uid="{7A4A863C-8B61-4604-A06A-8B7622D05852}"/>
    <hyperlink ref="L77:M77" location="'CSN Group'!A476" display="CSN Group" xr:uid="{A1AD78ED-BABC-423E-86F9-744EA068F4F2}"/>
    <hyperlink ref="L78:M78" location="'Steel Industry'!A448" display="Steel Industry" xr:uid="{FD085AA0-1B20-49A4-9C36-873AF24ED2C4}"/>
    <hyperlink ref="L79:M79" location="Mining!A471" display="Mining" xr:uid="{6940E12D-1E73-4BDC-BB4F-2F6089391049}"/>
    <hyperlink ref="L80:M80" location="Cement!A317" display="Cement" xr:uid="{B535ABA2-C598-4A11-9D6A-98D7C936D657}"/>
    <hyperlink ref="L81:M81" location="Logistics!A279" display="Logistics" xr:uid="{5EDE619C-699F-4E79-9166-D4A5E19FC8E3}"/>
    <hyperlink ref="L86:M86" location="'CSN Group'!A490" display="CSN Group" xr:uid="{FB10EE94-719F-4420-8C9A-A5B8A695157B}"/>
    <hyperlink ref="L87:M87" location="'Steel Industry'!A477" display="Steel Industry" xr:uid="{8564E972-F8C6-4E52-AE82-D5BB509A4C37}"/>
    <hyperlink ref="L88:M88" location="Mining!A496" display="Mining" xr:uid="{93CB3876-4883-47C4-9BBA-89BCCB6F1D52}"/>
    <hyperlink ref="L89:M89" location="Cement!A330" display="Cement" xr:uid="{E29FE21B-9553-43D8-A9FD-44D10C9A18AE}"/>
    <hyperlink ref="L90:M90" location="Logistics!A292" display="Logistics" xr:uid="{D21E33C4-2564-41D0-BDB1-692AF0DCE8CD}"/>
    <hyperlink ref="L91:M91" location="Energy!A140" display="Energy" xr:uid="{3DFE06A9-1BE0-44E4-BF9B-DD5A0613376C}"/>
    <hyperlink ref="L92:M92" location="'CSN Group'!A518" display="CSN Group" xr:uid="{877984CD-7EAB-4529-A99E-819676D5DA9C}"/>
    <hyperlink ref="L93:M93" location="'Steel Industry'!A502" display="Steel Industry" xr:uid="{F67FE5BD-A1F4-4A63-B011-F87F8C5F9160}"/>
    <hyperlink ref="L94:M94" location="Mining!A517" display="Mining" xr:uid="{A00137C2-D28A-4671-9F3F-6AEE1953604E}"/>
    <hyperlink ref="L95:M95" location="Cement!A352" display="Cement" xr:uid="{28452ED2-CC7D-4C6A-A321-880B00DD1066}"/>
    <hyperlink ref="L96:M96" location="Logistics!A310" display="Logistics" xr:uid="{4D0B5764-F26C-4E69-AD48-DC190394CEBD}"/>
    <hyperlink ref="L98:M98" location="'CSN Group'!A525" display="CSN Group" xr:uid="{28E27153-FB2B-4D29-981A-7162CA3240D9}"/>
    <hyperlink ref="L99:M99" location="'Steel Industry'!A511" display="Steel Industry" xr:uid="{66351DE1-2DC1-4E83-AA01-DBBD44CD0134}"/>
    <hyperlink ref="L100:M100" location="Mining!A527" display="Mining" xr:uid="{E65590F7-C508-4A89-BB4B-846E97EEC3A6}"/>
    <hyperlink ref="L101:M101" location="Cement!A360" display="Cement" xr:uid="{C5D3CB08-4242-45A8-A58F-F9251F327F52}"/>
    <hyperlink ref="L102:M102" location="'CSN Group'!A535" display="CSN Group" xr:uid="{3A70C9C5-FA52-4473-BD50-B25987AD4F6E}"/>
    <hyperlink ref="L103:M103" location="'Steel Industry'!A521" display="Steel Industry" xr:uid="{A99D5A1C-CBF8-4F3D-8ABC-69EA0B5A214A}"/>
    <hyperlink ref="L104:M104" location="Mining!A537" display="Mining" xr:uid="{326DD631-5548-4063-9C80-70EB8EDB93B0}"/>
    <hyperlink ref="L105:M105" location="Cement!A369" display="Cement" xr:uid="{613DCB61-1952-45EA-87F0-D99F3859D126}"/>
    <hyperlink ref="L106:M106" location="Logistics!A318" display="Logistics" xr:uid="{0544CE37-13AC-49BD-B826-5FB0FC122D0F}"/>
    <hyperlink ref="L107:M107" location="Energy!A167" display="Energy" xr:uid="{CB8EA3CC-5FAC-42A5-9D93-F85481CCE1E0}"/>
    <hyperlink ref="L108:M108" location="'CSN Group'!A536" display="CSN Group" xr:uid="{B6F40E71-D878-433F-9CFD-18A09A01FEF8}"/>
    <hyperlink ref="L109:M109" location="'Steel Industry'!A522" display="Steel Industry" xr:uid="{DDF494F4-7C3A-470E-98B4-8AEE6B2F6EDE}"/>
    <hyperlink ref="L110:M110" location="Mining!A538" display="Mining" xr:uid="{AEFCB725-1169-4C59-8EFA-A832EA26CE0D}"/>
    <hyperlink ref="L111:M111" location="Cement!A370" display="Cement" xr:uid="{A996947A-C835-4FE7-834E-425223655B48}"/>
    <hyperlink ref="L112:M112" location="Logistics!A319" display="Logistics" xr:uid="{1285CF6C-EA24-4EDB-889F-B0CEEAC3EC87}"/>
    <hyperlink ref="L113:M113" location="Energy!A168" display="Energy" xr:uid="{339B8EC8-D367-4832-A1B4-3591FF7FC34C}"/>
    <hyperlink ref="L114:M114" location="'CSN Group'!A537" display="CSN Group" xr:uid="{5E88253A-481F-49B5-B9C4-C61CDD748003}"/>
    <hyperlink ref="L115:M115" location="'Steel Industry'!A523" display="Steel Industry" xr:uid="{BCAB5113-BD02-4DD2-A32B-AB45CAEB28C3}"/>
    <hyperlink ref="L116:M116" location="Mining!A539" display="Mining" xr:uid="{36D5A495-D202-4D18-9D17-E2BE31A443BC}"/>
    <hyperlink ref="L117:M117" location="Cement!A371" display="Cement" xr:uid="{0E6D5EE2-E8D4-47ED-B044-46190B458305}"/>
    <hyperlink ref="L118:M118" location="Logistics!A320" display="Logistics" xr:uid="{34EB1E4C-8033-4E63-8D5B-ABBFEDE63301}"/>
    <hyperlink ref="L119:M119" location="Energy!A169" display="Energy" xr:uid="{4E8375C9-92BA-45E4-B538-9F139BA24FE9}"/>
    <hyperlink ref="L120:M120" location="'CSN Group'!A551" display="CSN Group" xr:uid="{EF64DDAA-9F86-42E3-9BBA-8B7F975C4E54}"/>
    <hyperlink ref="L121:M121" location="'Steel Industry'!A538" display="Steel Industry" xr:uid="{569E04D5-F1DB-49B5-A7E5-E895F0DEF900}"/>
    <hyperlink ref="L122:M122" location="Mining!A555" display="Mining" xr:uid="{9FD90A4D-A9AF-49B2-844E-08A1D969DC39}"/>
    <hyperlink ref="L123:M123" location="Cement!A385" display="Cement" xr:uid="{44D8E1AE-5FEF-4784-B3A4-3636CB3DC0D3}"/>
    <hyperlink ref="L133:M133" location="'CSN Group'!A566" display="CSN Group" xr:uid="{3BB1544F-FB1D-4818-A93F-6BD48D1A89D5}"/>
    <hyperlink ref="L134:M134" location="'Steel Industry'!A599" display="Steel Industry" xr:uid="{FB558257-7169-4F03-949D-CCDD9D1220C9}"/>
    <hyperlink ref="L135:M135" location="Mining!A598" display="Mining" xr:uid="{A76C81A4-7C8C-4A24-89E8-4F8186E37497}"/>
    <hyperlink ref="L136:M136" location="Cement!A435" display="Cement" xr:uid="{1B0F60BC-B05B-4D1B-A0D3-77F2067B39E0}"/>
    <hyperlink ref="L137:M137" location="Logistics!A339" display="Logistics" xr:uid="{56B8055F-EDAE-4CA6-8139-8CCCEF94F445}"/>
    <hyperlink ref="L138:M138" location="'CSN Group'!A588" display="CSN Group" xr:uid="{380F746C-3028-4339-A020-2C2D2C5ECD98}"/>
    <hyperlink ref="L139:M139" location="'Steel Industry'!A616" display="Steel Industry" xr:uid="{495352BE-5F86-4F50-8CF8-C176956FA6DF}"/>
    <hyperlink ref="L140:M140" location="Mining!A616" display="Mining" xr:uid="{8BDB8FA1-28EC-48CE-91C3-D98C437B0F8B}"/>
    <hyperlink ref="L141:M141" location="Cement!A451" display="Cement" xr:uid="{89DC0880-F7D5-4BB5-AC95-4A97B7FDD069}"/>
    <hyperlink ref="L142:M142" location="Logistics!A351" display="Logistics" xr:uid="{EB0E8379-55EA-4CB9-929C-D99AA6752645}"/>
    <hyperlink ref="L143:M143" location="'CSN Group'!A610" display="CSN Group" xr:uid="{3DE19935-A1EA-4C72-94E6-54D78ECC7F1D}"/>
    <hyperlink ref="L144:M144" location="'Steel Industry'!A634" display="Steel Industry" xr:uid="{D757B04A-3429-411A-84EA-99AED405406B}"/>
    <hyperlink ref="L145:M145" location="Mining!A634" display="Mining" xr:uid="{7607624B-4758-4D70-AC99-D53488D4D909}"/>
    <hyperlink ref="L146:M146" location="Cement!A468" display="Cement" xr:uid="{DBB3D6F6-17B1-46DA-B0DA-B048F7FDAF8B}"/>
    <hyperlink ref="L147:M147" location="Logistics!A363" display="Logistics" xr:uid="{A8B33405-8696-42BA-96A9-859141EC2C81}"/>
    <hyperlink ref="L148:M148" location="'CSN Group'!A621" display="CSN Group" xr:uid="{EAC9F7C8-649D-4B12-937A-5DD4493D71D7}"/>
    <hyperlink ref="L149:M149" location="'Steel Industry'!A657" display="Steel Industry" xr:uid="{589BCFD0-9254-45B5-BDE0-C6209B46A2CD}"/>
    <hyperlink ref="L150:M150" location="Mining!A660" display="Mining" xr:uid="{BB4AC75F-9422-490E-818A-C4D3DC412E96}"/>
    <hyperlink ref="L151:M151" location="Cement!A492" display="Cement" xr:uid="{B3319163-8CDD-43D2-9ED2-B21E19F530A8}"/>
    <hyperlink ref="L152:M152" location="'CSN Group'!A637" display="CSN Group" xr:uid="{637C93B9-92A8-4E30-9218-D2B9E1B628C6}"/>
    <hyperlink ref="L153:M153" location="'Steel Industry'!A671" display="Steel Industry" xr:uid="{5CF80A4E-5963-43EA-B081-B4AE6BC6B8B2}"/>
    <hyperlink ref="L154:M154" location="Mining!A682" display="Mining" xr:uid="{1F423781-AAAE-44A4-80D7-A8F38B9248D8}"/>
    <hyperlink ref="L155:M155" location="Cement!A508" display="Cement" xr:uid="{1CE7C636-52D7-4658-AA66-DB32D2C7E10B}"/>
    <hyperlink ref="L156:M156" location="Logistics!A373" display="Logistics" xr:uid="{29893641-DC31-4786-BBCE-120C740FE9E5}"/>
    <hyperlink ref="L157:M157" location="Energy!A188" display="Energy" xr:uid="{1EE125D6-9A42-4ECC-9F99-AFD509DCD348}"/>
    <hyperlink ref="L158:M158" location="'CSN Group'!A668" display="CSN Group" xr:uid="{D25B24E3-FA19-4D97-A87C-ABECEB990A26}"/>
    <hyperlink ref="L159:M159" location="'Steel Industry'!A699" display="Steel Industry" xr:uid="{035E8508-7FCD-48B6-AA68-F3AC2FB2FDEC}"/>
    <hyperlink ref="L160:M160" location="Mining!A703" display="Mining" xr:uid="{9A772DFD-1D58-4F01-8A04-D905EAE1F34C}"/>
    <hyperlink ref="L161:M161" location="Cement!A533" display="Cement" xr:uid="{3AA51528-C663-4CC8-BB20-6948F1CEE77C}"/>
    <hyperlink ref="L162:M162" location="Logistics!A394" display="Logistics" xr:uid="{27DF24D1-E943-4366-9EA9-9F18CD0E07D7}"/>
    <hyperlink ref="L163:M163" location="Energy!A207" display="Energy" xr:uid="{7669D046-982E-4C62-B1D0-CCD28FAC9638}"/>
    <hyperlink ref="L164:M164" location="'CSN Group'!A691" display="CSN Group" xr:uid="{1EA9150D-5E1C-4CF3-AA38-0CFFC0C2CEDD}"/>
    <hyperlink ref="L165:M165" location="'Steel Industry'!A721" display="Steel Industry" xr:uid="{C2DA203F-4889-48A5-8333-98C99875E438}"/>
    <hyperlink ref="L166:M166" location="Mining!A722" display="Mining" xr:uid="{40BFE746-DA04-49B1-8E33-716D2ECDB14F}"/>
    <hyperlink ref="L167:M167" location="Cement!A554" display="Cement" xr:uid="{EF7618B5-3217-40BB-A187-9A8B424A9E7F}"/>
    <hyperlink ref="L168:M168" location="Logistics!A414" display="Logistics" xr:uid="{6E44545D-A55A-4DB4-B802-EE729800F669}"/>
    <hyperlink ref="L169:M169" location="Energy!A223" display="Energy" xr:uid="{80497A67-8D88-4293-BCB4-4DFE44CFD876}"/>
    <hyperlink ref="L198:M198" location="'Steel Industry'!A756" display="Steel Industry" xr:uid="{F8D71DF5-A118-4168-BC20-BF522765BFFC}"/>
    <hyperlink ref="L199:M199" location="Mining!A805" display="Mining" xr:uid="{BBF5696C-A68A-4365-8514-A8E85E58C008}"/>
    <hyperlink ref="L200:M200" location="Cement!A592" display="Cement" xr:uid="{E5525344-90F5-4A44-A87E-4580AD49BE62}"/>
    <hyperlink ref="L201:M201" location="Logistics!A440" display="Logistics" xr:uid="{6A12248F-3DB0-4AEA-B3D1-236A52F52A26}"/>
    <hyperlink ref="L202:M202" location="Energy!A246" display="Energy" xr:uid="{07B3760A-1520-4BDB-A957-B689A41F8E6A}"/>
    <hyperlink ref="L203:M203" location="'CSN Group'!A717" display="CSN Group" xr:uid="{956292BC-EFDA-4F0C-8793-4A8AD01E1981}"/>
    <hyperlink ref="L204:M204" location="'Steel Industry'!A765" display="Steel Industry" xr:uid="{60E4D095-777C-4214-BC29-463F7333FBE6}"/>
    <hyperlink ref="L205:M205" location="Mining!A817" display="Mining" xr:uid="{08E55485-52A6-4458-BA0D-8526CED667BD}"/>
    <hyperlink ref="L206:M206" location="Cement!A610" display="Cement" xr:uid="{45727666-2479-4835-A0A7-1A82A393C6D1}"/>
    <hyperlink ref="L207:M207" location="Logistics!A452" display="Logistics" xr:uid="{CD763B68-AADF-4580-9B70-C3283F8E65C1}"/>
    <hyperlink ref="L208:M208" location="Energy!A256" display="Energy" xr:uid="{CA4BBE04-D218-4925-8A94-4C8D1A6393BF}"/>
    <hyperlink ref="L209:M210" location="'CSN Group'!A730" display="CSN Group" xr:uid="{BE990AB9-BEDE-4A66-929A-3D0BC193C0E5}"/>
    <hyperlink ref="L67:M67" location="'CSN Group'!A454" display="CSN Group" xr:uid="{173DF42B-CF12-44A8-95FD-1A42D6021BD7}"/>
    <hyperlink ref="L68:M68" location="'Steel Industry'!A426" display="Steel Industry" xr:uid="{CD8BE359-14FA-4B4C-986B-69354EFFEF4A}"/>
    <hyperlink ref="L69:M69" location="Mining!A448" display="Mining" xr:uid="{F2ECF9E8-2A68-44BC-93C1-6461F90769FE}"/>
    <hyperlink ref="L70:M70" location="Cement!A295" display="Cement" xr:uid="{56D6E7EC-8E3C-4DEE-A118-F8E5E9298D12}"/>
    <hyperlink ref="L71:M71" location="Logistics!A256" display="Logistics" xr:uid="{7069B0A7-1466-48BD-BCFB-05A80EFEC772}"/>
    <hyperlink ref="I1:I2" location="'GRI Index'!A3" display="GRI Index" xr:uid="{D3117DC3-1543-4F7A-8F5C-D855B69547F7}"/>
    <hyperlink ref="J1:J2" location="'SASB Index'!A3" display="SASB Index" xr:uid="{6EF1A4F7-E5D3-4835-9E12-F3FE8994F556}"/>
    <hyperlink ref="D1:D2" location="'Steel Industry'!A3" display="Steel Industry" xr:uid="{87357CD3-B1E3-432C-A23A-093C0B4EAD69}"/>
    <hyperlink ref="B1:B2" location="Home!A3" display="Home" xr:uid="{0A84ED3D-9C99-4DFE-A065-B742C0BA7718}"/>
    <hyperlink ref="C1:C2" location="'CSN Group'!A3" display="CSN Group" xr:uid="{54F2278D-1E68-4B12-A255-8ED68CD8CDB9}"/>
    <hyperlink ref="E1:E2" location="Mining!A3" display="Mining" xr:uid="{86E63735-16D7-4CC0-80FB-B217315D0BDF}"/>
    <hyperlink ref="F1:F2" location="Cement!A3" display="Cement" xr:uid="{564B9C8E-8C8C-4D9F-B68E-05263F0D1128}"/>
    <hyperlink ref="G1:G2" location="Logistics!A3" display="Logistics" xr:uid="{25C6B425-1884-4D6C-9EFB-2B275A1E35AA}"/>
    <hyperlink ref="H1:H2" location="Energy!A3" display="Energy" xr:uid="{C582387F-E43F-4921-95EC-480DF7B59972}"/>
    <hyperlink ref="K1:K2" location="Materiality!A3" display="Materiality" xr:uid="{65993669-1AC5-4A2A-96CD-33FEC16EDFF5}"/>
    <hyperlink ref="L1:L2" location="TCFD_TNFD!A3" display="TCFD e TNFD" xr:uid="{74F8174B-996F-4779-86E8-0D47CBD77720}"/>
    <hyperlink ref="M1:M2" location="Ratings!A3" display="Ratings" xr:uid="{F913EF97-299D-4343-B2E4-D79F4537AF74}"/>
    <hyperlink ref="B6:M8" r:id="rId1" display="The table below presents the correlation of the GRI disclosures covered in this Databook. In each one, you can click on the hyperlinks in the &quot;Where to find&quot; column to easily access information that responds to that framework. For more information about sustainability management and the GRI disclosures answered by CSN, access the PDF version of the Integrated Report, available at this link." xr:uid="{8F80004A-C178-4874-99D3-7CEDCB9B37B6}"/>
    <hyperlink ref="L97:M97" location="Energy!A159" display="Energy" xr:uid="{5345A04D-FFD7-4C64-9C0A-5D8A4335B314}"/>
  </hyperlinks>
  <pageMargins left="0.25" right="0.25"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D0E3-1CE0-4B9E-82E4-48D1E56026D7}">
  <dimension ref="A1:M281"/>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14.7109375"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154" t="s">
        <v>50</v>
      </c>
    </row>
    <row r="6" spans="1:13" s="4" customFormat="1" ht="15" x14ac:dyDescent="0.25">
      <c r="B6" s="1355" t="s">
        <v>1075</v>
      </c>
      <c r="C6" s="1355"/>
      <c r="D6" s="1355"/>
      <c r="E6" s="1355"/>
      <c r="F6" s="1355"/>
      <c r="G6" s="1355"/>
      <c r="H6" s="1355"/>
      <c r="I6" s="1355"/>
      <c r="J6" s="1355"/>
      <c r="K6" s="1355"/>
      <c r="L6" s="1355"/>
      <c r="M6" s="1355"/>
    </row>
    <row r="7" spans="1:13" s="4" customFormat="1" ht="15" x14ac:dyDescent="0.25">
      <c r="B7" s="1355"/>
      <c r="C7" s="1355"/>
      <c r="D7" s="1355"/>
      <c r="E7" s="1355"/>
      <c r="F7" s="1355"/>
      <c r="G7" s="1355"/>
      <c r="H7" s="1355"/>
      <c r="I7" s="1355"/>
      <c r="J7" s="1355"/>
      <c r="K7" s="1355"/>
      <c r="L7" s="1355"/>
      <c r="M7" s="1355"/>
    </row>
    <row r="8" spans="1:13" s="4" customFormat="1" ht="15" x14ac:dyDescent="0.3">
      <c r="B8" s="1356" t="s">
        <v>1076</v>
      </c>
      <c r="C8" s="1356"/>
      <c r="D8" s="1356"/>
      <c r="E8" s="1356"/>
      <c r="F8" s="1356"/>
      <c r="G8" s="481"/>
      <c r="H8" s="481"/>
      <c r="I8" s="481"/>
      <c r="J8" s="481"/>
      <c r="K8" s="481"/>
      <c r="L8" s="481"/>
      <c r="M8" s="481"/>
    </row>
    <row r="9" spans="1:13" s="4" customFormat="1" ht="15" x14ac:dyDescent="0.25">
      <c r="B9" s="1356" t="s">
        <v>1077</v>
      </c>
      <c r="C9" s="1356"/>
      <c r="D9" s="1356"/>
      <c r="E9" s="1356"/>
      <c r="F9" s="1356"/>
    </row>
    <row r="10" spans="1:13" s="4" customFormat="1" ht="15" x14ac:dyDescent="0.25">
      <c r="B10" s="1356" t="s">
        <v>1078</v>
      </c>
      <c r="C10" s="1356"/>
      <c r="D10" s="1356"/>
      <c r="E10" s="1356"/>
      <c r="F10" s="1356"/>
    </row>
    <row r="11" spans="1:13" s="4" customFormat="1" ht="15" x14ac:dyDescent="0.25">
      <c r="B11" s="1356" t="s">
        <v>1079</v>
      </c>
      <c r="C11" s="1356"/>
      <c r="D11" s="1356"/>
      <c r="E11" s="1356"/>
      <c r="F11" s="1356"/>
    </row>
    <row r="12" spans="1:13" s="4" customFormat="1" ht="15" x14ac:dyDescent="0.25"/>
    <row r="13" spans="1:13" s="4" customFormat="1" ht="15" x14ac:dyDescent="0.25"/>
    <row r="14" spans="1:13" s="4" customFormat="1" ht="15.5" thickBot="1" x14ac:dyDescent="0.3">
      <c r="B14" s="826" t="s">
        <v>1080</v>
      </c>
      <c r="C14" s="826"/>
      <c r="D14" s="843"/>
      <c r="E14" s="771" t="s">
        <v>1081</v>
      </c>
      <c r="F14" s="826"/>
      <c r="G14" s="826"/>
      <c r="H14" s="826"/>
      <c r="I14" s="826"/>
      <c r="J14" s="826"/>
      <c r="K14" s="826"/>
      <c r="L14" s="826"/>
      <c r="M14" s="826"/>
    </row>
    <row r="15" spans="1:13" s="4" customFormat="1" ht="15.5" thickTop="1" x14ac:dyDescent="0.25">
      <c r="B15" s="824" t="s">
        <v>1082</v>
      </c>
      <c r="C15" s="824"/>
      <c r="D15" s="824"/>
      <c r="E15" s="824"/>
      <c r="F15" s="824"/>
      <c r="G15" s="824"/>
      <c r="H15" s="824"/>
      <c r="I15" s="824"/>
      <c r="J15" s="824"/>
      <c r="K15" s="824"/>
      <c r="L15" s="824"/>
      <c r="M15" s="824"/>
    </row>
    <row r="16" spans="1:13" s="4" customFormat="1" ht="15" x14ac:dyDescent="0.25">
      <c r="B16" s="1352" t="s">
        <v>1083</v>
      </c>
      <c r="C16" s="1352"/>
      <c r="D16" s="1353"/>
      <c r="E16" s="1354" t="s">
        <v>1117</v>
      </c>
      <c r="F16" s="1352"/>
      <c r="G16" s="1352"/>
      <c r="H16" s="1352"/>
      <c r="I16" s="1352"/>
      <c r="J16" s="1352"/>
      <c r="K16" s="1352"/>
      <c r="L16" s="1352"/>
      <c r="M16" s="1352"/>
    </row>
    <row r="17" spans="2:13" s="4" customFormat="1" ht="15" x14ac:dyDescent="0.25">
      <c r="B17" s="714"/>
      <c r="C17" s="714"/>
      <c r="D17" s="829"/>
      <c r="E17" s="1074"/>
      <c r="F17" s="714"/>
      <c r="G17" s="714"/>
      <c r="H17" s="714"/>
      <c r="I17" s="714"/>
      <c r="J17" s="714"/>
      <c r="K17" s="714"/>
      <c r="L17" s="714"/>
      <c r="M17" s="714"/>
    </row>
    <row r="18" spans="2:13" s="4" customFormat="1" ht="15" x14ac:dyDescent="0.25">
      <c r="B18" s="714"/>
      <c r="C18" s="714"/>
      <c r="D18" s="829"/>
      <c r="E18" s="1074"/>
      <c r="F18" s="714"/>
      <c r="G18" s="714"/>
      <c r="H18" s="714"/>
      <c r="I18" s="714"/>
      <c r="J18" s="714"/>
      <c r="K18" s="714"/>
      <c r="L18" s="714"/>
      <c r="M18" s="714"/>
    </row>
    <row r="19" spans="2:13" s="4" customFormat="1" ht="15" x14ac:dyDescent="0.25">
      <c r="B19" s="714"/>
      <c r="C19" s="714"/>
      <c r="D19" s="829"/>
      <c r="E19" s="1074"/>
      <c r="F19" s="714"/>
      <c r="G19" s="714"/>
      <c r="H19" s="714"/>
      <c r="I19" s="714"/>
      <c r="J19" s="714"/>
      <c r="K19" s="714"/>
      <c r="L19" s="714"/>
      <c r="M19" s="714"/>
    </row>
    <row r="20" spans="2:13" s="4" customFormat="1" ht="15" x14ac:dyDescent="0.25">
      <c r="B20" s="714"/>
      <c r="C20" s="714"/>
      <c r="D20" s="829"/>
      <c r="E20" s="1074"/>
      <c r="F20" s="714"/>
      <c r="G20" s="714"/>
      <c r="H20" s="714"/>
      <c r="I20" s="714"/>
      <c r="J20" s="714"/>
      <c r="K20" s="714"/>
      <c r="L20" s="714"/>
      <c r="M20" s="714"/>
    </row>
    <row r="21" spans="2:13" s="4" customFormat="1" ht="15" x14ac:dyDescent="0.25">
      <c r="B21" s="933"/>
      <c r="C21" s="933"/>
      <c r="D21" s="934"/>
      <c r="E21" s="1351"/>
      <c r="F21" s="933"/>
      <c r="G21" s="933"/>
      <c r="H21" s="933"/>
      <c r="I21" s="933"/>
      <c r="J21" s="933"/>
      <c r="K21" s="933"/>
      <c r="L21" s="933"/>
      <c r="M21" s="933"/>
    </row>
    <row r="22" spans="2:13" s="4" customFormat="1" ht="15" x14ac:dyDescent="0.25">
      <c r="B22" s="931" t="s">
        <v>1084</v>
      </c>
      <c r="C22" s="931"/>
      <c r="D22" s="932"/>
      <c r="E22" s="1074" t="s">
        <v>1118</v>
      </c>
      <c r="F22" s="714"/>
      <c r="G22" s="714"/>
      <c r="H22" s="714"/>
      <c r="I22" s="714"/>
      <c r="J22" s="714"/>
      <c r="K22" s="714"/>
      <c r="L22" s="714"/>
      <c r="M22" s="714"/>
    </row>
    <row r="23" spans="2:13" s="4" customFormat="1" ht="15" x14ac:dyDescent="0.25">
      <c r="B23" s="714"/>
      <c r="C23" s="714"/>
      <c r="D23" s="829"/>
      <c r="E23" s="1074"/>
      <c r="F23" s="714"/>
      <c r="G23" s="714"/>
      <c r="H23" s="714"/>
      <c r="I23" s="714"/>
      <c r="J23" s="714"/>
      <c r="K23" s="714"/>
      <c r="L23" s="714"/>
      <c r="M23" s="714"/>
    </row>
    <row r="24" spans="2:13" s="4" customFormat="1" ht="15" x14ac:dyDescent="0.25">
      <c r="B24" s="714"/>
      <c r="C24" s="714"/>
      <c r="D24" s="829"/>
      <c r="E24" s="1074"/>
      <c r="F24" s="714"/>
      <c r="G24" s="714"/>
      <c r="H24" s="714"/>
      <c r="I24" s="714"/>
      <c r="J24" s="714"/>
      <c r="K24" s="714"/>
      <c r="L24" s="714"/>
      <c r="M24" s="714"/>
    </row>
    <row r="25" spans="2:13" s="4" customFormat="1" ht="15" x14ac:dyDescent="0.25">
      <c r="B25" s="714"/>
      <c r="C25" s="714"/>
      <c r="D25" s="829"/>
      <c r="E25" s="1074"/>
      <c r="F25" s="714"/>
      <c r="G25" s="714"/>
      <c r="H25" s="714"/>
      <c r="I25" s="714"/>
      <c r="J25" s="714"/>
      <c r="K25" s="714"/>
      <c r="L25" s="714"/>
      <c r="M25" s="714"/>
    </row>
    <row r="26" spans="2:13" s="4" customFormat="1" ht="15" x14ac:dyDescent="0.25">
      <c r="B26" s="714"/>
      <c r="C26" s="714"/>
      <c r="D26" s="829"/>
      <c r="E26" s="1074"/>
      <c r="F26" s="714"/>
      <c r="G26" s="714"/>
      <c r="H26" s="714"/>
      <c r="I26" s="714"/>
      <c r="J26" s="714"/>
      <c r="K26" s="714"/>
      <c r="L26" s="714"/>
      <c r="M26" s="714"/>
    </row>
    <row r="27" spans="2:13" s="4" customFormat="1" ht="15" x14ac:dyDescent="0.25">
      <c r="B27" s="714"/>
      <c r="C27" s="714"/>
      <c r="D27" s="829"/>
      <c r="E27" s="1074"/>
      <c r="F27" s="714"/>
      <c r="G27" s="714"/>
      <c r="H27" s="714"/>
      <c r="I27" s="714"/>
      <c r="J27" s="714"/>
      <c r="K27" s="714"/>
      <c r="L27" s="714"/>
      <c r="M27" s="714"/>
    </row>
    <row r="28" spans="2:13" s="4" customFormat="1" ht="15" x14ac:dyDescent="0.25">
      <c r="B28" s="714"/>
      <c r="C28" s="714"/>
      <c r="D28" s="829"/>
      <c r="E28" s="1074"/>
      <c r="F28" s="714"/>
      <c r="G28" s="714"/>
      <c r="H28" s="714"/>
      <c r="I28" s="714"/>
      <c r="J28" s="714"/>
      <c r="K28" s="714"/>
      <c r="L28" s="714"/>
      <c r="M28" s="714"/>
    </row>
    <row r="29" spans="2:13" s="4" customFormat="1" ht="15" x14ac:dyDescent="0.25">
      <c r="B29" s="714"/>
      <c r="C29" s="714"/>
      <c r="D29" s="829"/>
      <c r="E29" s="1074"/>
      <c r="F29" s="714"/>
      <c r="G29" s="714"/>
      <c r="H29" s="714"/>
      <c r="I29" s="714"/>
      <c r="J29" s="714"/>
      <c r="K29" s="714"/>
      <c r="L29" s="714"/>
      <c r="M29" s="714"/>
    </row>
    <row r="30" spans="2:13" s="4" customFormat="1" ht="15" x14ac:dyDescent="0.25">
      <c r="B30" s="714"/>
      <c r="C30" s="714"/>
      <c r="D30" s="829"/>
      <c r="E30" s="1074"/>
      <c r="F30" s="714"/>
      <c r="G30" s="714"/>
      <c r="H30" s="714"/>
      <c r="I30" s="714"/>
      <c r="J30" s="714"/>
      <c r="K30" s="714"/>
      <c r="L30" s="714"/>
      <c r="M30" s="714"/>
    </row>
    <row r="31" spans="2:13" s="4" customFormat="1" ht="15" x14ac:dyDescent="0.25">
      <c r="B31" s="714"/>
      <c r="C31" s="714"/>
      <c r="D31" s="829"/>
      <c r="E31" s="1074"/>
      <c r="F31" s="714"/>
      <c r="G31" s="714"/>
      <c r="H31" s="714"/>
      <c r="I31" s="714"/>
      <c r="J31" s="714"/>
      <c r="K31" s="714"/>
      <c r="L31" s="714"/>
      <c r="M31" s="714"/>
    </row>
    <row r="32" spans="2:13" s="4" customFormat="1" ht="15" x14ac:dyDescent="0.25">
      <c r="B32" s="1076"/>
      <c r="C32" s="1076"/>
      <c r="D32" s="831"/>
      <c r="E32" s="1075"/>
      <c r="F32" s="1076"/>
      <c r="G32" s="1076"/>
      <c r="H32" s="1076"/>
      <c r="I32" s="1076"/>
      <c r="J32" s="1076"/>
      <c r="K32" s="1076"/>
      <c r="L32" s="1076"/>
      <c r="M32" s="1076"/>
    </row>
    <row r="33" spans="2:13" s="4" customFormat="1" ht="15" x14ac:dyDescent="0.25">
      <c r="B33" s="759" t="s">
        <v>1085</v>
      </c>
      <c r="C33" s="759"/>
      <c r="D33" s="759"/>
      <c r="E33" s="759"/>
      <c r="F33" s="759"/>
      <c r="G33" s="759"/>
      <c r="H33" s="759"/>
      <c r="I33" s="759"/>
      <c r="J33" s="759"/>
      <c r="K33" s="759"/>
      <c r="L33" s="759"/>
      <c r="M33" s="759"/>
    </row>
    <row r="34" spans="2:13" s="4" customFormat="1" ht="15" x14ac:dyDescent="0.25">
      <c r="B34" s="836" t="s">
        <v>1086</v>
      </c>
      <c r="C34" s="974"/>
      <c r="D34" s="974"/>
      <c r="E34" s="974" t="s">
        <v>1119</v>
      </c>
      <c r="F34" s="974"/>
      <c r="G34" s="974"/>
      <c r="H34" s="974"/>
      <c r="I34" s="974"/>
      <c r="J34" s="974"/>
      <c r="K34" s="974"/>
      <c r="L34" s="974"/>
      <c r="M34" s="975"/>
    </row>
    <row r="35" spans="2:13" s="4" customFormat="1" ht="15" x14ac:dyDescent="0.25">
      <c r="B35" s="751"/>
      <c r="C35" s="970"/>
      <c r="D35" s="970"/>
      <c r="E35" s="970"/>
      <c r="F35" s="970"/>
      <c r="G35" s="970"/>
      <c r="H35" s="970"/>
      <c r="I35" s="970"/>
      <c r="J35" s="970"/>
      <c r="K35" s="970"/>
      <c r="L35" s="970"/>
      <c r="M35" s="971"/>
    </row>
    <row r="36" spans="2:13" s="4" customFormat="1" ht="15" x14ac:dyDescent="0.25">
      <c r="B36" s="751"/>
      <c r="C36" s="970"/>
      <c r="D36" s="970"/>
      <c r="E36" s="970"/>
      <c r="F36" s="970"/>
      <c r="G36" s="970"/>
      <c r="H36" s="970"/>
      <c r="I36" s="970"/>
      <c r="J36" s="970"/>
      <c r="K36" s="970"/>
      <c r="L36" s="970"/>
      <c r="M36" s="971"/>
    </row>
    <row r="37" spans="2:13" s="4" customFormat="1" ht="15" x14ac:dyDescent="0.25">
      <c r="B37" s="751"/>
      <c r="C37" s="970"/>
      <c r="D37" s="970"/>
      <c r="E37" s="970"/>
      <c r="F37" s="970"/>
      <c r="G37" s="970"/>
      <c r="H37" s="970"/>
      <c r="I37" s="970"/>
      <c r="J37" s="970"/>
      <c r="K37" s="970"/>
      <c r="L37" s="970"/>
      <c r="M37" s="971"/>
    </row>
    <row r="38" spans="2:13" s="4" customFormat="1" ht="15" x14ac:dyDescent="0.25">
      <c r="B38" s="751"/>
      <c r="C38" s="970"/>
      <c r="D38" s="970"/>
      <c r="E38" s="970"/>
      <c r="F38" s="970"/>
      <c r="G38" s="970"/>
      <c r="H38" s="970"/>
      <c r="I38" s="970"/>
      <c r="J38" s="970"/>
      <c r="K38" s="970"/>
      <c r="L38" s="970"/>
      <c r="M38" s="971"/>
    </row>
    <row r="39" spans="2:13" s="4" customFormat="1" ht="15" x14ac:dyDescent="0.25">
      <c r="B39" s="751"/>
      <c r="C39" s="970"/>
      <c r="D39" s="970"/>
      <c r="E39" s="970"/>
      <c r="F39" s="970"/>
      <c r="G39" s="970"/>
      <c r="H39" s="970"/>
      <c r="I39" s="970"/>
      <c r="J39" s="970"/>
      <c r="K39" s="970"/>
      <c r="L39" s="970"/>
      <c r="M39" s="971"/>
    </row>
    <row r="40" spans="2:13" s="4" customFormat="1" ht="15" x14ac:dyDescent="0.25">
      <c r="B40" s="751"/>
      <c r="C40" s="970"/>
      <c r="D40" s="970"/>
      <c r="E40" s="970"/>
      <c r="F40" s="970"/>
      <c r="G40" s="970"/>
      <c r="H40" s="970"/>
      <c r="I40" s="970"/>
      <c r="J40" s="970"/>
      <c r="K40" s="970"/>
      <c r="L40" s="970"/>
      <c r="M40" s="971"/>
    </row>
    <row r="41" spans="2:13" s="4" customFormat="1" ht="15" x14ac:dyDescent="0.25">
      <c r="B41" s="751"/>
      <c r="C41" s="970"/>
      <c r="D41" s="970"/>
      <c r="E41" s="970"/>
      <c r="F41" s="970"/>
      <c r="G41" s="970"/>
      <c r="H41" s="970"/>
      <c r="I41" s="970"/>
      <c r="J41" s="970"/>
      <c r="K41" s="970"/>
      <c r="L41" s="970"/>
      <c r="M41" s="971"/>
    </row>
    <row r="42" spans="2:13" s="4" customFormat="1" ht="15" x14ac:dyDescent="0.25">
      <c r="B42" s="751"/>
      <c r="C42" s="970"/>
      <c r="D42" s="970"/>
      <c r="E42" s="970"/>
      <c r="F42" s="970"/>
      <c r="G42" s="970"/>
      <c r="H42" s="970"/>
      <c r="I42" s="970"/>
      <c r="J42" s="970"/>
      <c r="K42" s="970"/>
      <c r="L42" s="970"/>
      <c r="M42" s="971"/>
    </row>
    <row r="43" spans="2:13" s="4" customFormat="1" ht="15" x14ac:dyDescent="0.25">
      <c r="B43" s="751"/>
      <c r="C43" s="970"/>
      <c r="D43" s="970"/>
      <c r="E43" s="970"/>
      <c r="F43" s="970"/>
      <c r="G43" s="970"/>
      <c r="H43" s="970"/>
      <c r="I43" s="970"/>
      <c r="J43" s="970"/>
      <c r="K43" s="970"/>
      <c r="L43" s="970"/>
      <c r="M43" s="971"/>
    </row>
    <row r="44" spans="2:13" s="4" customFormat="1" ht="15" x14ac:dyDescent="0.25">
      <c r="B44" s="751"/>
      <c r="C44" s="970"/>
      <c r="D44" s="970"/>
      <c r="E44" s="970"/>
      <c r="F44" s="970"/>
      <c r="G44" s="970"/>
      <c r="H44" s="970"/>
      <c r="I44" s="970"/>
      <c r="J44" s="970"/>
      <c r="K44" s="970"/>
      <c r="L44" s="970"/>
      <c r="M44" s="971"/>
    </row>
    <row r="45" spans="2:13" s="4" customFormat="1" ht="15" x14ac:dyDescent="0.25">
      <c r="B45" s="751"/>
      <c r="C45" s="970"/>
      <c r="D45" s="970"/>
      <c r="E45" s="970"/>
      <c r="F45" s="970"/>
      <c r="G45" s="970"/>
      <c r="H45" s="970"/>
      <c r="I45" s="970"/>
      <c r="J45" s="970"/>
      <c r="K45" s="970"/>
      <c r="L45" s="970"/>
      <c r="M45" s="971"/>
    </row>
    <row r="46" spans="2:13" s="4" customFormat="1" ht="15" x14ac:dyDescent="0.25">
      <c r="B46" s="751"/>
      <c r="C46" s="970"/>
      <c r="D46" s="970"/>
      <c r="E46" s="970"/>
      <c r="F46" s="970"/>
      <c r="G46" s="970"/>
      <c r="H46" s="970"/>
      <c r="I46" s="970"/>
      <c r="J46" s="970"/>
      <c r="K46" s="970"/>
      <c r="L46" s="970"/>
      <c r="M46" s="971"/>
    </row>
    <row r="47" spans="2:13" s="4" customFormat="1" ht="15" x14ac:dyDescent="0.25">
      <c r="B47" s="751"/>
      <c r="C47" s="970"/>
      <c r="D47" s="970"/>
      <c r="E47" s="970"/>
      <c r="F47" s="970"/>
      <c r="G47" s="970"/>
      <c r="H47" s="970"/>
      <c r="I47" s="970"/>
      <c r="J47" s="970"/>
      <c r="K47" s="970"/>
      <c r="L47" s="970"/>
      <c r="M47" s="971"/>
    </row>
    <row r="48" spans="2:13" s="4" customFormat="1" ht="15" x14ac:dyDescent="0.25">
      <c r="B48" s="751"/>
      <c r="C48" s="970"/>
      <c r="D48" s="970"/>
      <c r="E48" s="970"/>
      <c r="F48" s="970"/>
      <c r="G48" s="970"/>
      <c r="H48" s="970"/>
      <c r="I48" s="970"/>
      <c r="J48" s="970"/>
      <c r="K48" s="970"/>
      <c r="L48" s="970"/>
      <c r="M48" s="971"/>
    </row>
    <row r="49" spans="2:13" s="4" customFormat="1" ht="15" x14ac:dyDescent="0.25">
      <c r="B49" s="751"/>
      <c r="C49" s="970"/>
      <c r="D49" s="970"/>
      <c r="E49" s="970"/>
      <c r="F49" s="970"/>
      <c r="G49" s="970"/>
      <c r="H49" s="970"/>
      <c r="I49" s="970"/>
      <c r="J49" s="970"/>
      <c r="K49" s="970"/>
      <c r="L49" s="970"/>
      <c r="M49" s="971"/>
    </row>
    <row r="50" spans="2:13" s="4" customFormat="1" ht="15" x14ac:dyDescent="0.25">
      <c r="B50" s="751"/>
      <c r="C50" s="970"/>
      <c r="D50" s="970"/>
      <c r="E50" s="970"/>
      <c r="F50" s="970"/>
      <c r="G50" s="970"/>
      <c r="H50" s="970"/>
      <c r="I50" s="970"/>
      <c r="J50" s="970"/>
      <c r="K50" s="970"/>
      <c r="L50" s="970"/>
      <c r="M50" s="971"/>
    </row>
    <row r="51" spans="2:13" s="4" customFormat="1" ht="15" x14ac:dyDescent="0.25">
      <c r="B51" s="751"/>
      <c r="C51" s="970"/>
      <c r="D51" s="970"/>
      <c r="E51" s="970"/>
      <c r="F51" s="970"/>
      <c r="G51" s="970"/>
      <c r="H51" s="970"/>
      <c r="I51" s="970"/>
      <c r="J51" s="970"/>
      <c r="K51" s="970"/>
      <c r="L51" s="970"/>
      <c r="M51" s="971"/>
    </row>
    <row r="52" spans="2:13" s="4" customFormat="1" ht="15" x14ac:dyDescent="0.25">
      <c r="B52" s="751" t="s">
        <v>1087</v>
      </c>
      <c r="C52" s="970"/>
      <c r="D52" s="970"/>
      <c r="E52" s="970" t="s">
        <v>1120</v>
      </c>
      <c r="F52" s="970"/>
      <c r="G52" s="970"/>
      <c r="H52" s="970"/>
      <c r="I52" s="970"/>
      <c r="J52" s="970"/>
      <c r="K52" s="970"/>
      <c r="L52" s="970"/>
      <c r="M52" s="971"/>
    </row>
    <row r="53" spans="2:13" s="4" customFormat="1" ht="15" x14ac:dyDescent="0.25">
      <c r="B53" s="751"/>
      <c r="C53" s="970"/>
      <c r="D53" s="970"/>
      <c r="E53" s="970"/>
      <c r="F53" s="970"/>
      <c r="G53" s="970"/>
      <c r="H53" s="970"/>
      <c r="I53" s="970"/>
      <c r="J53" s="970"/>
      <c r="K53" s="970"/>
      <c r="L53" s="970"/>
      <c r="M53" s="971"/>
    </row>
    <row r="54" spans="2:13" s="4" customFormat="1" ht="15" x14ac:dyDescent="0.25">
      <c r="B54" s="751"/>
      <c r="C54" s="970"/>
      <c r="D54" s="970"/>
      <c r="E54" s="970"/>
      <c r="F54" s="970"/>
      <c r="G54" s="970"/>
      <c r="H54" s="970"/>
      <c r="I54" s="970"/>
      <c r="J54" s="970"/>
      <c r="K54" s="970"/>
      <c r="L54" s="970"/>
      <c r="M54" s="971"/>
    </row>
    <row r="55" spans="2:13" s="4" customFormat="1" ht="15" x14ac:dyDescent="0.25">
      <c r="B55" s="751"/>
      <c r="C55" s="970"/>
      <c r="D55" s="970"/>
      <c r="E55" s="970"/>
      <c r="F55" s="970"/>
      <c r="G55" s="970"/>
      <c r="H55" s="970"/>
      <c r="I55" s="970"/>
      <c r="J55" s="970"/>
      <c r="K55" s="970"/>
      <c r="L55" s="970"/>
      <c r="M55" s="971"/>
    </row>
    <row r="56" spans="2:13" s="4" customFormat="1" ht="15" x14ac:dyDescent="0.25">
      <c r="B56" s="751"/>
      <c r="C56" s="970"/>
      <c r="D56" s="970"/>
      <c r="E56" s="970"/>
      <c r="F56" s="970"/>
      <c r="G56" s="970"/>
      <c r="H56" s="970"/>
      <c r="I56" s="970"/>
      <c r="J56" s="970"/>
      <c r="K56" s="970"/>
      <c r="L56" s="970"/>
      <c r="M56" s="971"/>
    </row>
    <row r="57" spans="2:13" s="4" customFormat="1" ht="15" x14ac:dyDescent="0.25">
      <c r="B57" s="751"/>
      <c r="C57" s="970"/>
      <c r="D57" s="970"/>
      <c r="E57" s="970"/>
      <c r="F57" s="970"/>
      <c r="G57" s="970"/>
      <c r="H57" s="970"/>
      <c r="I57" s="970"/>
      <c r="J57" s="970"/>
      <c r="K57" s="970"/>
      <c r="L57" s="970"/>
      <c r="M57" s="971"/>
    </row>
    <row r="58" spans="2:13" s="4" customFormat="1" ht="15" x14ac:dyDescent="0.25">
      <c r="B58" s="751"/>
      <c r="C58" s="970"/>
      <c r="D58" s="970"/>
      <c r="E58" s="970"/>
      <c r="F58" s="970"/>
      <c r="G58" s="970"/>
      <c r="H58" s="970"/>
      <c r="I58" s="970"/>
      <c r="J58" s="970"/>
      <c r="K58" s="970"/>
      <c r="L58" s="970"/>
      <c r="M58" s="971"/>
    </row>
    <row r="59" spans="2:13" s="4" customFormat="1" ht="15" hidden="1" x14ac:dyDescent="0.25">
      <c r="B59" s="751"/>
      <c r="C59" s="970"/>
      <c r="D59" s="970"/>
      <c r="E59" s="970"/>
      <c r="F59" s="970"/>
      <c r="G59" s="970"/>
      <c r="H59" s="970"/>
      <c r="I59" s="970"/>
      <c r="J59" s="970"/>
      <c r="K59" s="970"/>
      <c r="L59" s="970"/>
      <c r="M59" s="971"/>
    </row>
    <row r="60" spans="2:13" s="4" customFormat="1" ht="15" x14ac:dyDescent="0.25">
      <c r="B60" s="751"/>
      <c r="C60" s="970"/>
      <c r="D60" s="970"/>
      <c r="E60" s="970"/>
      <c r="F60" s="970"/>
      <c r="G60" s="970"/>
      <c r="H60" s="970"/>
      <c r="I60" s="970"/>
      <c r="J60" s="970"/>
      <c r="K60" s="970"/>
      <c r="L60" s="970"/>
      <c r="M60" s="971"/>
    </row>
    <row r="61" spans="2:13" s="4" customFormat="1" ht="15" x14ac:dyDescent="0.25">
      <c r="B61" s="751"/>
      <c r="C61" s="970"/>
      <c r="D61" s="970"/>
      <c r="E61" s="970"/>
      <c r="F61" s="970"/>
      <c r="G61" s="970"/>
      <c r="H61" s="970"/>
      <c r="I61" s="970"/>
      <c r="J61" s="970"/>
      <c r="K61" s="970"/>
      <c r="L61" s="970"/>
      <c r="M61" s="971"/>
    </row>
    <row r="62" spans="2:13" s="4" customFormat="1" ht="15" x14ac:dyDescent="0.25">
      <c r="B62" s="751"/>
      <c r="C62" s="970"/>
      <c r="D62" s="970"/>
      <c r="E62" s="970"/>
      <c r="F62" s="970"/>
      <c r="G62" s="970"/>
      <c r="H62" s="970"/>
      <c r="I62" s="970"/>
      <c r="J62" s="970"/>
      <c r="K62" s="970"/>
      <c r="L62" s="970"/>
      <c r="M62" s="971"/>
    </row>
    <row r="63" spans="2:13" s="4" customFormat="1" ht="15" x14ac:dyDescent="0.25">
      <c r="B63" s="751"/>
      <c r="C63" s="970"/>
      <c r="D63" s="970"/>
      <c r="E63" s="970"/>
      <c r="F63" s="970"/>
      <c r="G63" s="970"/>
      <c r="H63" s="970"/>
      <c r="I63" s="970"/>
      <c r="J63" s="970"/>
      <c r="K63" s="970"/>
      <c r="L63" s="970"/>
      <c r="M63" s="971"/>
    </row>
    <row r="64" spans="2:13" s="4" customFormat="1" ht="15" x14ac:dyDescent="0.25">
      <c r="B64" s="751"/>
      <c r="C64" s="970"/>
      <c r="D64" s="970"/>
      <c r="E64" s="970"/>
      <c r="F64" s="970"/>
      <c r="G64" s="970"/>
      <c r="H64" s="970"/>
      <c r="I64" s="970"/>
      <c r="J64" s="970"/>
      <c r="K64" s="970"/>
      <c r="L64" s="970"/>
      <c r="M64" s="971"/>
    </row>
    <row r="65" spans="2:13" s="4" customFormat="1" ht="15" x14ac:dyDescent="0.25">
      <c r="B65" s="751" t="s">
        <v>1088</v>
      </c>
      <c r="C65" s="970"/>
      <c r="D65" s="970"/>
      <c r="E65" s="970" t="s">
        <v>1121</v>
      </c>
      <c r="F65" s="970"/>
      <c r="G65" s="970"/>
      <c r="H65" s="970"/>
      <c r="I65" s="970"/>
      <c r="J65" s="970"/>
      <c r="K65" s="970"/>
      <c r="L65" s="970"/>
      <c r="M65" s="971"/>
    </row>
    <row r="66" spans="2:13" s="4" customFormat="1" ht="15" x14ac:dyDescent="0.25">
      <c r="B66" s="751"/>
      <c r="C66" s="970"/>
      <c r="D66" s="970"/>
      <c r="E66" s="970"/>
      <c r="F66" s="970"/>
      <c r="G66" s="970"/>
      <c r="H66" s="970"/>
      <c r="I66" s="970"/>
      <c r="J66" s="970"/>
      <c r="K66" s="970"/>
      <c r="L66" s="970"/>
      <c r="M66" s="971"/>
    </row>
    <row r="67" spans="2:13" s="4" customFormat="1" ht="15" x14ac:dyDescent="0.25">
      <c r="B67" s="751"/>
      <c r="C67" s="970"/>
      <c r="D67" s="970"/>
      <c r="E67" s="970"/>
      <c r="F67" s="970"/>
      <c r="G67" s="970"/>
      <c r="H67" s="970"/>
      <c r="I67" s="970"/>
      <c r="J67" s="970"/>
      <c r="K67" s="970"/>
      <c r="L67" s="970"/>
      <c r="M67" s="971"/>
    </row>
    <row r="68" spans="2:13" s="4" customFormat="1" ht="15" x14ac:dyDescent="0.25">
      <c r="B68" s="751"/>
      <c r="C68" s="970"/>
      <c r="D68" s="970"/>
      <c r="E68" s="970"/>
      <c r="F68" s="970"/>
      <c r="G68" s="970"/>
      <c r="H68" s="970"/>
      <c r="I68" s="970"/>
      <c r="J68" s="970"/>
      <c r="K68" s="970"/>
      <c r="L68" s="970"/>
      <c r="M68" s="971"/>
    </row>
    <row r="69" spans="2:13" s="4" customFormat="1" ht="15" x14ac:dyDescent="0.25">
      <c r="B69" s="751"/>
      <c r="C69" s="970"/>
      <c r="D69" s="970"/>
      <c r="E69" s="970"/>
      <c r="F69" s="970"/>
      <c r="G69" s="970"/>
      <c r="H69" s="970"/>
      <c r="I69" s="970"/>
      <c r="J69" s="970"/>
      <c r="K69" s="970"/>
      <c r="L69" s="970"/>
      <c r="M69" s="971"/>
    </row>
    <row r="70" spans="2:13" s="4" customFormat="1" ht="15" x14ac:dyDescent="0.25">
      <c r="B70" s="751"/>
      <c r="C70" s="970"/>
      <c r="D70" s="970"/>
      <c r="E70" s="970"/>
      <c r="F70" s="970"/>
      <c r="G70" s="970"/>
      <c r="H70" s="970"/>
      <c r="I70" s="970"/>
      <c r="J70" s="970"/>
      <c r="K70" s="970"/>
      <c r="L70" s="970"/>
      <c r="M70" s="971"/>
    </row>
    <row r="71" spans="2:13" s="4" customFormat="1" ht="15" x14ac:dyDescent="0.25">
      <c r="B71" s="751"/>
      <c r="C71" s="970"/>
      <c r="D71" s="970"/>
      <c r="E71" s="970"/>
      <c r="F71" s="970"/>
      <c r="G71" s="970"/>
      <c r="H71" s="970"/>
      <c r="I71" s="970"/>
      <c r="J71" s="970"/>
      <c r="K71" s="970"/>
      <c r="L71" s="970"/>
      <c r="M71" s="971"/>
    </row>
    <row r="72" spans="2:13" s="4" customFormat="1" ht="15" x14ac:dyDescent="0.25">
      <c r="B72" s="751"/>
      <c r="C72" s="970"/>
      <c r="D72" s="970"/>
      <c r="E72" s="970"/>
      <c r="F72" s="970"/>
      <c r="G72" s="970"/>
      <c r="H72" s="970"/>
      <c r="I72" s="970"/>
      <c r="J72" s="970"/>
      <c r="K72" s="970"/>
      <c r="L72" s="970"/>
      <c r="M72" s="971"/>
    </row>
    <row r="73" spans="2:13" s="4" customFormat="1" ht="15" x14ac:dyDescent="0.25">
      <c r="B73" s="751"/>
      <c r="C73" s="970"/>
      <c r="D73" s="970"/>
      <c r="E73" s="970"/>
      <c r="F73" s="970"/>
      <c r="G73" s="970"/>
      <c r="H73" s="970"/>
      <c r="I73" s="970"/>
      <c r="J73" s="970"/>
      <c r="K73" s="970"/>
      <c r="L73" s="970"/>
      <c r="M73" s="971"/>
    </row>
    <row r="74" spans="2:13" s="4" customFormat="1" ht="15" x14ac:dyDescent="0.25">
      <c r="B74" s="751"/>
      <c r="C74" s="970"/>
      <c r="D74" s="970"/>
      <c r="E74" s="970"/>
      <c r="F74" s="970"/>
      <c r="G74" s="970"/>
      <c r="H74" s="970"/>
      <c r="I74" s="970"/>
      <c r="J74" s="970"/>
      <c r="K74" s="970"/>
      <c r="L74" s="970"/>
      <c r="M74" s="971"/>
    </row>
    <row r="75" spans="2:13" s="4" customFormat="1" ht="15" x14ac:dyDescent="0.25">
      <c r="B75" s="751"/>
      <c r="C75" s="970"/>
      <c r="D75" s="970"/>
      <c r="E75" s="970"/>
      <c r="F75" s="970"/>
      <c r="G75" s="970"/>
      <c r="H75" s="970"/>
      <c r="I75" s="970"/>
      <c r="J75" s="970"/>
      <c r="K75" s="970"/>
      <c r="L75" s="970"/>
      <c r="M75" s="971"/>
    </row>
    <row r="76" spans="2:13" s="4" customFormat="1" ht="15" x14ac:dyDescent="0.25">
      <c r="B76" s="751"/>
      <c r="C76" s="970"/>
      <c r="D76" s="970"/>
      <c r="E76" s="970"/>
      <c r="F76" s="970"/>
      <c r="G76" s="970"/>
      <c r="H76" s="970"/>
      <c r="I76" s="970"/>
      <c r="J76" s="970"/>
      <c r="K76" s="970"/>
      <c r="L76" s="970"/>
      <c r="M76" s="971"/>
    </row>
    <row r="77" spans="2:13" s="4" customFormat="1" ht="15" x14ac:dyDescent="0.25">
      <c r="B77" s="751"/>
      <c r="C77" s="970"/>
      <c r="D77" s="970"/>
      <c r="E77" s="970"/>
      <c r="F77" s="970"/>
      <c r="G77" s="970"/>
      <c r="H77" s="970"/>
      <c r="I77" s="970"/>
      <c r="J77" s="970"/>
      <c r="K77" s="970"/>
      <c r="L77" s="970"/>
      <c r="M77" s="971"/>
    </row>
    <row r="78" spans="2:13" s="4" customFormat="1" ht="15" x14ac:dyDescent="0.25">
      <c r="B78" s="751"/>
      <c r="C78" s="970"/>
      <c r="D78" s="970"/>
      <c r="E78" s="970"/>
      <c r="F78" s="970"/>
      <c r="G78" s="970"/>
      <c r="H78" s="970"/>
      <c r="I78" s="970"/>
      <c r="J78" s="970"/>
      <c r="K78" s="970"/>
      <c r="L78" s="970"/>
      <c r="M78" s="971"/>
    </row>
    <row r="79" spans="2:13" s="4" customFormat="1" ht="15" x14ac:dyDescent="0.25">
      <c r="B79" s="838"/>
      <c r="C79" s="972"/>
      <c r="D79" s="972"/>
      <c r="E79" s="972"/>
      <c r="F79" s="972"/>
      <c r="G79" s="972"/>
      <c r="H79" s="972"/>
      <c r="I79" s="972"/>
      <c r="J79" s="972"/>
      <c r="K79" s="972"/>
      <c r="L79" s="972"/>
      <c r="M79" s="973"/>
    </row>
    <row r="80" spans="2:13" s="4" customFormat="1" ht="15" x14ac:dyDescent="0.25">
      <c r="B80" s="759" t="s">
        <v>1089</v>
      </c>
      <c r="C80" s="759"/>
      <c r="D80" s="759"/>
      <c r="E80" s="759"/>
      <c r="F80" s="759"/>
      <c r="G80" s="759"/>
      <c r="H80" s="759"/>
      <c r="I80" s="759"/>
      <c r="J80" s="759"/>
      <c r="K80" s="759"/>
      <c r="L80" s="759"/>
      <c r="M80" s="759"/>
    </row>
    <row r="81" spans="2:13" s="4" customFormat="1" ht="15" x14ac:dyDescent="0.25">
      <c r="B81" s="836" t="s">
        <v>1090</v>
      </c>
      <c r="C81" s="974"/>
      <c r="D81" s="974"/>
      <c r="E81" s="974" t="s">
        <v>1122</v>
      </c>
      <c r="F81" s="974"/>
      <c r="G81" s="974"/>
      <c r="H81" s="974"/>
      <c r="I81" s="974"/>
      <c r="J81" s="974"/>
      <c r="K81" s="974"/>
      <c r="L81" s="974"/>
      <c r="M81" s="975"/>
    </row>
    <row r="82" spans="2:13" s="4" customFormat="1" ht="15" x14ac:dyDescent="0.25">
      <c r="B82" s="934"/>
      <c r="C82" s="1350"/>
      <c r="D82" s="1350"/>
      <c r="E82" s="1350"/>
      <c r="F82" s="1350"/>
      <c r="G82" s="1350"/>
      <c r="H82" s="1350"/>
      <c r="I82" s="1350"/>
      <c r="J82" s="1350"/>
      <c r="K82" s="1350"/>
      <c r="L82" s="1350"/>
      <c r="M82" s="1351"/>
    </row>
    <row r="83" spans="2:13" s="4" customFormat="1" ht="15" x14ac:dyDescent="0.25">
      <c r="B83" s="934"/>
      <c r="C83" s="1350"/>
      <c r="D83" s="1350"/>
      <c r="E83" s="1350"/>
      <c r="F83" s="1350"/>
      <c r="G83" s="1350"/>
      <c r="H83" s="1350"/>
      <c r="I83" s="1350"/>
      <c r="J83" s="1350"/>
      <c r="K83" s="1350"/>
      <c r="L83" s="1350"/>
      <c r="M83" s="1351"/>
    </row>
    <row r="84" spans="2:13" s="4" customFormat="1" ht="15" x14ac:dyDescent="0.25">
      <c r="B84" s="934"/>
      <c r="C84" s="1350"/>
      <c r="D84" s="1350"/>
      <c r="E84" s="1350"/>
      <c r="F84" s="1350"/>
      <c r="G84" s="1350"/>
      <c r="H84" s="1350"/>
      <c r="I84" s="1350"/>
      <c r="J84" s="1350"/>
      <c r="K84" s="1350"/>
      <c r="L84" s="1350"/>
      <c r="M84" s="1351"/>
    </row>
    <row r="85" spans="2:13" s="4" customFormat="1" ht="15" x14ac:dyDescent="0.25">
      <c r="B85" s="934"/>
      <c r="C85" s="1350"/>
      <c r="D85" s="1350"/>
      <c r="E85" s="1350"/>
      <c r="F85" s="1350"/>
      <c r="G85" s="1350"/>
      <c r="H85" s="1350"/>
      <c r="I85" s="1350"/>
      <c r="J85" s="1350"/>
      <c r="K85" s="1350"/>
      <c r="L85" s="1350"/>
      <c r="M85" s="1351"/>
    </row>
    <row r="86" spans="2:13" s="4" customFormat="1" ht="15" x14ac:dyDescent="0.25">
      <c r="B86" s="751"/>
      <c r="C86" s="970"/>
      <c r="D86" s="970"/>
      <c r="E86" s="970"/>
      <c r="F86" s="970"/>
      <c r="G86" s="970"/>
      <c r="H86" s="970"/>
      <c r="I86" s="970"/>
      <c r="J86" s="970"/>
      <c r="K86" s="970"/>
      <c r="L86" s="970"/>
      <c r="M86" s="971"/>
    </row>
    <row r="87" spans="2:13" s="4" customFormat="1" ht="15" x14ac:dyDescent="0.25">
      <c r="B87" s="751"/>
      <c r="C87" s="970"/>
      <c r="D87" s="970"/>
      <c r="E87" s="970"/>
      <c r="F87" s="970"/>
      <c r="G87" s="970"/>
      <c r="H87" s="970"/>
      <c r="I87" s="970"/>
      <c r="J87" s="970"/>
      <c r="K87" s="970"/>
      <c r="L87" s="970"/>
      <c r="M87" s="971"/>
    </row>
    <row r="88" spans="2:13" s="4" customFormat="1" ht="15" x14ac:dyDescent="0.25">
      <c r="B88" s="751"/>
      <c r="C88" s="970"/>
      <c r="D88" s="970"/>
      <c r="E88" s="970"/>
      <c r="F88" s="970"/>
      <c r="G88" s="970"/>
      <c r="H88" s="970"/>
      <c r="I88" s="970"/>
      <c r="J88" s="970"/>
      <c r="K88" s="970"/>
      <c r="L88" s="970"/>
      <c r="M88" s="971"/>
    </row>
    <row r="89" spans="2:13" s="4" customFormat="1" ht="15" x14ac:dyDescent="0.25">
      <c r="B89" s="751" t="s">
        <v>1091</v>
      </c>
      <c r="C89" s="970"/>
      <c r="D89" s="970"/>
      <c r="E89" s="970" t="s">
        <v>1123</v>
      </c>
      <c r="F89" s="970"/>
      <c r="G89" s="970"/>
      <c r="H89" s="970"/>
      <c r="I89" s="970"/>
      <c r="J89" s="970"/>
      <c r="K89" s="970"/>
      <c r="L89" s="970"/>
      <c r="M89" s="971"/>
    </row>
    <row r="90" spans="2:13" s="4" customFormat="1" ht="15" x14ac:dyDescent="0.25">
      <c r="B90" s="751"/>
      <c r="C90" s="970"/>
      <c r="D90" s="970"/>
      <c r="E90" s="970"/>
      <c r="F90" s="970"/>
      <c r="G90" s="970"/>
      <c r="H90" s="970"/>
      <c r="I90" s="970"/>
      <c r="J90" s="970"/>
      <c r="K90" s="970"/>
      <c r="L90" s="970"/>
      <c r="M90" s="971"/>
    </row>
    <row r="91" spans="2:13" s="4" customFormat="1" ht="15" x14ac:dyDescent="0.25">
      <c r="B91" s="751"/>
      <c r="C91" s="970"/>
      <c r="D91" s="970"/>
      <c r="E91" s="970"/>
      <c r="F91" s="970"/>
      <c r="G91" s="970"/>
      <c r="H91" s="970"/>
      <c r="I91" s="970"/>
      <c r="J91" s="970"/>
      <c r="K91" s="970"/>
      <c r="L91" s="970"/>
      <c r="M91" s="971"/>
    </row>
    <row r="92" spans="2:13" s="4" customFormat="1" ht="15" x14ac:dyDescent="0.25">
      <c r="B92" s="751"/>
      <c r="C92" s="970"/>
      <c r="D92" s="970"/>
      <c r="E92" s="970"/>
      <c r="F92" s="970"/>
      <c r="G92" s="970"/>
      <c r="H92" s="970"/>
      <c r="I92" s="970"/>
      <c r="J92" s="970"/>
      <c r="K92" s="970"/>
      <c r="L92" s="970"/>
      <c r="M92" s="971"/>
    </row>
    <row r="93" spans="2:13" s="4" customFormat="1" ht="15" x14ac:dyDescent="0.25">
      <c r="B93" s="751"/>
      <c r="C93" s="970"/>
      <c r="D93" s="970"/>
      <c r="E93" s="970"/>
      <c r="F93" s="970"/>
      <c r="G93" s="970"/>
      <c r="H93" s="970"/>
      <c r="I93" s="970"/>
      <c r="J93" s="970"/>
      <c r="K93" s="970"/>
      <c r="L93" s="970"/>
      <c r="M93" s="971"/>
    </row>
    <row r="94" spans="2:13" s="4" customFormat="1" ht="15" x14ac:dyDescent="0.25">
      <c r="B94" s="751"/>
      <c r="C94" s="970"/>
      <c r="D94" s="970"/>
      <c r="E94" s="970"/>
      <c r="F94" s="970"/>
      <c r="G94" s="970"/>
      <c r="H94" s="970"/>
      <c r="I94" s="970"/>
      <c r="J94" s="970"/>
      <c r="K94" s="970"/>
      <c r="L94" s="970"/>
      <c r="M94" s="971"/>
    </row>
    <row r="95" spans="2:13" s="4" customFormat="1" ht="15" x14ac:dyDescent="0.25">
      <c r="B95" s="751"/>
      <c r="C95" s="970"/>
      <c r="D95" s="970"/>
      <c r="E95" s="970"/>
      <c r="F95" s="970"/>
      <c r="G95" s="970"/>
      <c r="H95" s="970"/>
      <c r="I95" s="970"/>
      <c r="J95" s="970"/>
      <c r="K95" s="970"/>
      <c r="L95" s="970"/>
      <c r="M95" s="971"/>
    </row>
    <row r="96" spans="2:13" s="4" customFormat="1" ht="15" x14ac:dyDescent="0.25">
      <c r="B96" s="751"/>
      <c r="C96" s="970"/>
      <c r="D96" s="970"/>
      <c r="E96" s="970"/>
      <c r="F96" s="970"/>
      <c r="G96" s="970"/>
      <c r="H96" s="970"/>
      <c r="I96" s="970"/>
      <c r="J96" s="970"/>
      <c r="K96" s="970"/>
      <c r="L96" s="970"/>
      <c r="M96" s="971"/>
    </row>
    <row r="97" spans="2:13" s="4" customFormat="1" ht="15" x14ac:dyDescent="0.25">
      <c r="B97" s="751" t="s">
        <v>1092</v>
      </c>
      <c r="C97" s="970"/>
      <c r="D97" s="970"/>
      <c r="E97" s="970" t="s">
        <v>1124</v>
      </c>
      <c r="F97" s="970"/>
      <c r="G97" s="970"/>
      <c r="H97" s="970"/>
      <c r="I97" s="970"/>
      <c r="J97" s="970"/>
      <c r="K97" s="970"/>
      <c r="L97" s="970"/>
      <c r="M97" s="971"/>
    </row>
    <row r="98" spans="2:13" s="4" customFormat="1" ht="15" x14ac:dyDescent="0.25">
      <c r="B98" s="751"/>
      <c r="C98" s="970"/>
      <c r="D98" s="970"/>
      <c r="E98" s="970"/>
      <c r="F98" s="970"/>
      <c r="G98" s="970"/>
      <c r="H98" s="970"/>
      <c r="I98" s="970"/>
      <c r="J98" s="970"/>
      <c r="K98" s="970"/>
      <c r="L98" s="970"/>
      <c r="M98" s="971"/>
    </row>
    <row r="99" spans="2:13" s="4" customFormat="1" ht="15" x14ac:dyDescent="0.25">
      <c r="B99" s="751"/>
      <c r="C99" s="970"/>
      <c r="D99" s="970"/>
      <c r="E99" s="970"/>
      <c r="F99" s="970"/>
      <c r="G99" s="970"/>
      <c r="H99" s="970"/>
      <c r="I99" s="970"/>
      <c r="J99" s="970"/>
      <c r="K99" s="970"/>
      <c r="L99" s="970"/>
      <c r="M99" s="971"/>
    </row>
    <row r="100" spans="2:13" s="4" customFormat="1" ht="15" x14ac:dyDescent="0.25">
      <c r="B100" s="751"/>
      <c r="C100" s="970"/>
      <c r="D100" s="970"/>
      <c r="E100" s="970"/>
      <c r="F100" s="970"/>
      <c r="G100" s="970"/>
      <c r="H100" s="970"/>
      <c r="I100" s="970"/>
      <c r="J100" s="970"/>
      <c r="K100" s="970"/>
      <c r="L100" s="970"/>
      <c r="M100" s="971"/>
    </row>
    <row r="101" spans="2:13" s="4" customFormat="1" ht="15" x14ac:dyDescent="0.25">
      <c r="B101" s="838"/>
      <c r="C101" s="972"/>
      <c r="D101" s="972"/>
      <c r="E101" s="972"/>
      <c r="F101" s="972"/>
      <c r="G101" s="972"/>
      <c r="H101" s="972"/>
      <c r="I101" s="972"/>
      <c r="J101" s="972"/>
      <c r="K101" s="972"/>
      <c r="L101" s="972"/>
      <c r="M101" s="973"/>
    </row>
    <row r="102" spans="2:13" s="4" customFormat="1" ht="15" x14ac:dyDescent="0.25">
      <c r="B102" s="759" t="s">
        <v>1093</v>
      </c>
      <c r="C102" s="759"/>
      <c r="D102" s="759"/>
      <c r="E102" s="759"/>
      <c r="F102" s="759"/>
      <c r="G102" s="759"/>
      <c r="H102" s="759"/>
      <c r="I102" s="759"/>
      <c r="J102" s="759"/>
      <c r="K102" s="759"/>
      <c r="L102" s="759"/>
      <c r="M102" s="759"/>
    </row>
    <row r="103" spans="2:13" s="4" customFormat="1" ht="15" x14ac:dyDescent="0.25">
      <c r="B103" s="836" t="s">
        <v>1094</v>
      </c>
      <c r="C103" s="974"/>
      <c r="D103" s="974"/>
      <c r="E103" s="974" t="s">
        <v>1125</v>
      </c>
      <c r="F103" s="974"/>
      <c r="G103" s="974"/>
      <c r="H103" s="974"/>
      <c r="I103" s="974"/>
      <c r="J103" s="974"/>
      <c r="K103" s="974"/>
      <c r="L103" s="974"/>
      <c r="M103" s="975"/>
    </row>
    <row r="104" spans="2:13" s="4" customFormat="1" ht="15" x14ac:dyDescent="0.25">
      <c r="B104" s="751"/>
      <c r="C104" s="970"/>
      <c r="D104" s="970"/>
      <c r="E104" s="970"/>
      <c r="F104" s="970"/>
      <c r="G104" s="970"/>
      <c r="H104" s="970"/>
      <c r="I104" s="970"/>
      <c r="J104" s="970"/>
      <c r="K104" s="970"/>
      <c r="L104" s="970"/>
      <c r="M104" s="971"/>
    </row>
    <row r="105" spans="2:13" s="4" customFormat="1" ht="15" x14ac:dyDescent="0.25">
      <c r="B105" s="751"/>
      <c r="C105" s="970"/>
      <c r="D105" s="970"/>
      <c r="E105" s="970"/>
      <c r="F105" s="970"/>
      <c r="G105" s="970"/>
      <c r="H105" s="970"/>
      <c r="I105" s="970"/>
      <c r="J105" s="970"/>
      <c r="K105" s="970"/>
      <c r="L105" s="970"/>
      <c r="M105" s="971"/>
    </row>
    <row r="106" spans="2:13" s="4" customFormat="1" ht="15" x14ac:dyDescent="0.25">
      <c r="B106" s="751"/>
      <c r="C106" s="970"/>
      <c r="D106" s="970"/>
      <c r="E106" s="970"/>
      <c r="F106" s="970"/>
      <c r="G106" s="970"/>
      <c r="H106" s="970"/>
      <c r="I106" s="970"/>
      <c r="J106" s="970"/>
      <c r="K106" s="970"/>
      <c r="L106" s="970"/>
      <c r="M106" s="971"/>
    </row>
    <row r="107" spans="2:13" s="4" customFormat="1" ht="15" x14ac:dyDescent="0.25">
      <c r="B107" s="751"/>
      <c r="C107" s="970"/>
      <c r="D107" s="970"/>
      <c r="E107" s="970"/>
      <c r="F107" s="970"/>
      <c r="G107" s="970"/>
      <c r="H107" s="970"/>
      <c r="I107" s="970"/>
      <c r="J107" s="970"/>
      <c r="K107" s="970"/>
      <c r="L107" s="970"/>
      <c r="M107" s="971"/>
    </row>
    <row r="108" spans="2:13" s="4" customFormat="1" ht="15" x14ac:dyDescent="0.25">
      <c r="B108" s="1348" t="s">
        <v>1095</v>
      </c>
      <c r="C108" s="1349"/>
      <c r="D108" s="1349"/>
      <c r="E108" s="970" t="s">
        <v>1126</v>
      </c>
      <c r="F108" s="970"/>
      <c r="G108" s="970"/>
      <c r="H108" s="970"/>
      <c r="I108" s="970"/>
      <c r="J108" s="970"/>
      <c r="K108" s="970"/>
      <c r="L108" s="970"/>
      <c r="M108" s="971"/>
    </row>
    <row r="109" spans="2:13" s="4" customFormat="1" ht="15" x14ac:dyDescent="0.25">
      <c r="B109" s="1348"/>
      <c r="C109" s="1349"/>
      <c r="D109" s="1349"/>
      <c r="E109" s="970"/>
      <c r="F109" s="970"/>
      <c r="G109" s="970"/>
      <c r="H109" s="970"/>
      <c r="I109" s="970"/>
      <c r="J109" s="970"/>
      <c r="K109" s="970"/>
      <c r="L109" s="970"/>
      <c r="M109" s="971"/>
    </row>
    <row r="110" spans="2:13" s="4" customFormat="1" ht="15" x14ac:dyDescent="0.25">
      <c r="B110" s="1348"/>
      <c r="C110" s="1349"/>
      <c r="D110" s="1349"/>
      <c r="E110" s="970"/>
      <c r="F110" s="970"/>
      <c r="G110" s="970"/>
      <c r="H110" s="970"/>
      <c r="I110" s="970"/>
      <c r="J110" s="970"/>
      <c r="K110" s="970"/>
      <c r="L110" s="970"/>
      <c r="M110" s="971"/>
    </row>
    <row r="111" spans="2:13" s="4" customFormat="1" ht="15" x14ac:dyDescent="0.25">
      <c r="B111" s="1348"/>
      <c r="C111" s="1349"/>
      <c r="D111" s="1349"/>
      <c r="E111" s="970"/>
      <c r="F111" s="970"/>
      <c r="G111" s="970"/>
      <c r="H111" s="970"/>
      <c r="I111" s="970"/>
      <c r="J111" s="970"/>
      <c r="K111" s="970"/>
      <c r="L111" s="970"/>
      <c r="M111" s="971"/>
    </row>
    <row r="112" spans="2:13" s="4" customFormat="1" ht="15" x14ac:dyDescent="0.25">
      <c r="B112" s="1348"/>
      <c r="C112" s="1349"/>
      <c r="D112" s="1349"/>
      <c r="E112" s="970"/>
      <c r="F112" s="970"/>
      <c r="G112" s="970"/>
      <c r="H112" s="970"/>
      <c r="I112" s="970"/>
      <c r="J112" s="970"/>
      <c r="K112" s="970"/>
      <c r="L112" s="970"/>
      <c r="M112" s="971"/>
    </row>
    <row r="113" spans="2:13" s="4" customFormat="1" ht="15" x14ac:dyDescent="0.25">
      <c r="B113" s="751" t="s">
        <v>1096</v>
      </c>
      <c r="C113" s="970"/>
      <c r="D113" s="970"/>
      <c r="E113" s="970" t="s">
        <v>1127</v>
      </c>
      <c r="F113" s="970"/>
      <c r="G113" s="970"/>
      <c r="H113" s="970"/>
      <c r="I113" s="970"/>
      <c r="J113" s="970"/>
      <c r="K113" s="970"/>
      <c r="L113" s="970"/>
      <c r="M113" s="971"/>
    </row>
    <row r="114" spans="2:13" s="4" customFormat="1" ht="15" x14ac:dyDescent="0.25">
      <c r="B114" s="751"/>
      <c r="C114" s="970"/>
      <c r="D114" s="970"/>
      <c r="E114" s="970"/>
      <c r="F114" s="970"/>
      <c r="G114" s="970"/>
      <c r="H114" s="970"/>
      <c r="I114" s="970"/>
      <c r="J114" s="970"/>
      <c r="K114" s="970"/>
      <c r="L114" s="970"/>
      <c r="M114" s="971"/>
    </row>
    <row r="115" spans="2:13" s="4" customFormat="1" ht="15" x14ac:dyDescent="0.25">
      <c r="B115" s="751"/>
      <c r="C115" s="970"/>
      <c r="D115" s="970"/>
      <c r="E115" s="970"/>
      <c r="F115" s="970"/>
      <c r="G115" s="970"/>
      <c r="H115" s="970"/>
      <c r="I115" s="970"/>
      <c r="J115" s="970"/>
      <c r="K115" s="970"/>
      <c r="L115" s="970"/>
      <c r="M115" s="971"/>
    </row>
    <row r="116" spans="2:13" s="4" customFormat="1" ht="15" x14ac:dyDescent="0.25">
      <c r="B116" s="751"/>
      <c r="C116" s="970"/>
      <c r="D116" s="970"/>
      <c r="E116" s="970"/>
      <c r="F116" s="970"/>
      <c r="G116" s="970"/>
      <c r="H116" s="970"/>
      <c r="I116" s="970"/>
      <c r="J116" s="970"/>
      <c r="K116" s="970"/>
      <c r="L116" s="970"/>
      <c r="M116" s="971"/>
    </row>
    <row r="117" spans="2:13" s="4" customFormat="1" ht="15" x14ac:dyDescent="0.25">
      <c r="B117" s="751"/>
      <c r="C117" s="970"/>
      <c r="D117" s="970"/>
      <c r="E117" s="970"/>
      <c r="F117" s="970"/>
      <c r="G117" s="970"/>
      <c r="H117" s="970"/>
      <c r="I117" s="970"/>
      <c r="J117" s="970"/>
      <c r="K117" s="970"/>
      <c r="L117" s="970"/>
      <c r="M117" s="971"/>
    </row>
    <row r="118" spans="2:13" s="4" customFormat="1" ht="15" x14ac:dyDescent="0.25">
      <c r="B118" s="751"/>
      <c r="C118" s="970"/>
      <c r="D118" s="970"/>
      <c r="E118" s="970"/>
      <c r="F118" s="970"/>
      <c r="G118" s="970"/>
      <c r="H118" s="970"/>
      <c r="I118" s="970"/>
      <c r="J118" s="970"/>
      <c r="K118" s="970"/>
      <c r="L118" s="970"/>
      <c r="M118" s="971"/>
    </row>
    <row r="119" spans="2:13" s="4" customFormat="1" ht="15" x14ac:dyDescent="0.25">
      <c r="B119" s="751"/>
      <c r="C119" s="970"/>
      <c r="D119" s="970"/>
      <c r="E119" s="970"/>
      <c r="F119" s="970"/>
      <c r="G119" s="970"/>
      <c r="H119" s="970"/>
      <c r="I119" s="970"/>
      <c r="J119" s="970"/>
      <c r="K119" s="970"/>
      <c r="L119" s="970"/>
      <c r="M119" s="971"/>
    </row>
    <row r="120" spans="2:13" s="4" customFormat="1" ht="15" x14ac:dyDescent="0.25">
      <c r="B120" s="751"/>
      <c r="C120" s="970"/>
      <c r="D120" s="970"/>
      <c r="E120" s="970"/>
      <c r="F120" s="970"/>
      <c r="G120" s="970"/>
      <c r="H120" s="970"/>
      <c r="I120" s="970"/>
      <c r="J120" s="970"/>
      <c r="K120" s="970"/>
      <c r="L120" s="970"/>
      <c r="M120" s="971"/>
    </row>
    <row r="121" spans="2:13" s="4" customFormat="1" ht="15" x14ac:dyDescent="0.25">
      <c r="B121" s="838"/>
      <c r="C121" s="972"/>
      <c r="D121" s="972"/>
      <c r="E121" s="972"/>
      <c r="F121" s="972"/>
      <c r="G121" s="972"/>
      <c r="H121" s="972"/>
      <c r="I121" s="972"/>
      <c r="J121" s="972"/>
      <c r="K121" s="972"/>
      <c r="L121" s="972"/>
      <c r="M121" s="973"/>
    </row>
    <row r="122" spans="2:13" s="4" customFormat="1" ht="15" x14ac:dyDescent="0.25">
      <c r="B122" s="2"/>
      <c r="C122" s="2"/>
      <c r="D122" s="2"/>
      <c r="E122" s="2"/>
      <c r="F122" s="2"/>
      <c r="G122" s="2"/>
      <c r="H122" s="2"/>
      <c r="I122" s="2"/>
      <c r="J122" s="2"/>
      <c r="K122" s="2"/>
      <c r="L122" s="2"/>
      <c r="M122" s="2"/>
    </row>
    <row r="123" spans="2:13" s="4" customFormat="1" ht="15" x14ac:dyDescent="0.25">
      <c r="B123" s="2"/>
      <c r="C123" s="2"/>
      <c r="D123" s="2"/>
      <c r="E123" s="2"/>
      <c r="F123" s="2"/>
      <c r="G123" s="2"/>
      <c r="H123" s="2"/>
      <c r="I123" s="2"/>
      <c r="J123" s="2"/>
      <c r="K123" s="2"/>
      <c r="L123" s="2"/>
      <c r="M123" s="2"/>
    </row>
    <row r="124" spans="2:13" s="4" customFormat="1" ht="15" x14ac:dyDescent="0.25">
      <c r="B124" s="2"/>
      <c r="C124" s="2"/>
      <c r="D124" s="2"/>
      <c r="E124" s="2"/>
      <c r="F124" s="2"/>
      <c r="G124" s="2"/>
      <c r="H124" s="2"/>
      <c r="I124" s="2"/>
      <c r="J124" s="2"/>
      <c r="K124" s="2"/>
      <c r="L124" s="2"/>
      <c r="M124" s="2"/>
    </row>
    <row r="125" spans="2:13" s="4" customFormat="1" ht="15" x14ac:dyDescent="0.25">
      <c r="B125" s="2"/>
      <c r="C125" s="2"/>
      <c r="D125" s="2"/>
      <c r="E125" s="2"/>
      <c r="F125" s="2"/>
      <c r="G125" s="2"/>
      <c r="H125" s="2"/>
      <c r="I125" s="2"/>
      <c r="J125" s="2"/>
      <c r="K125" s="2"/>
      <c r="L125" s="2"/>
      <c r="M125" s="2"/>
    </row>
    <row r="126" spans="2:13" s="153" customFormat="1" ht="24.5" x14ac:dyDescent="0.25">
      <c r="B126" s="154" t="s">
        <v>86</v>
      </c>
    </row>
    <row r="127" spans="2:13" s="4" customFormat="1" ht="15" x14ac:dyDescent="0.3">
      <c r="B127" s="1355" t="s">
        <v>1097</v>
      </c>
      <c r="C127" s="1355"/>
      <c r="D127" s="1355"/>
      <c r="E127" s="1355"/>
      <c r="F127" s="1355"/>
      <c r="G127" s="1355"/>
      <c r="H127" s="1355"/>
      <c r="I127" s="1355"/>
      <c r="J127" s="1355"/>
      <c r="K127" s="1355"/>
      <c r="L127" s="1355"/>
      <c r="M127" s="1355"/>
    </row>
    <row r="128" spans="2:13" s="4" customFormat="1" ht="15" x14ac:dyDescent="0.25">
      <c r="B128" s="1356" t="s">
        <v>1077</v>
      </c>
      <c r="C128" s="1356"/>
      <c r="D128" s="1356"/>
      <c r="E128" s="1356"/>
      <c r="F128" s="1356"/>
    </row>
    <row r="129" spans="2:13" s="4" customFormat="1" ht="15" x14ac:dyDescent="0.25">
      <c r="B129" s="2"/>
      <c r="C129" s="2"/>
      <c r="D129" s="2"/>
      <c r="E129" s="2"/>
      <c r="F129" s="2"/>
      <c r="G129" s="2"/>
      <c r="H129" s="2"/>
      <c r="I129" s="2"/>
      <c r="J129" s="2"/>
      <c r="K129" s="2"/>
      <c r="L129" s="2"/>
      <c r="M129" s="2"/>
    </row>
    <row r="130" spans="2:13" s="4" customFormat="1" ht="15.5" thickBot="1" x14ac:dyDescent="0.3">
      <c r="B130" s="826" t="s">
        <v>1080</v>
      </c>
      <c r="C130" s="826"/>
      <c r="D130" s="843"/>
      <c r="E130" s="771" t="s">
        <v>1081</v>
      </c>
      <c r="F130" s="826"/>
      <c r="G130" s="826"/>
      <c r="H130" s="826"/>
      <c r="I130" s="826"/>
      <c r="J130" s="826"/>
      <c r="K130" s="826"/>
      <c r="L130" s="826"/>
      <c r="M130" s="826"/>
    </row>
    <row r="131" spans="2:13" s="4" customFormat="1" ht="15.5" thickTop="1" x14ac:dyDescent="0.25">
      <c r="B131" s="824" t="s">
        <v>1082</v>
      </c>
      <c r="C131" s="824"/>
      <c r="D131" s="824"/>
      <c r="E131" s="824"/>
      <c r="F131" s="824"/>
      <c r="G131" s="824"/>
      <c r="H131" s="824"/>
      <c r="I131" s="824"/>
      <c r="J131" s="824"/>
      <c r="K131" s="824"/>
      <c r="L131" s="824"/>
      <c r="M131" s="824"/>
    </row>
    <row r="132" spans="2:13" s="4" customFormat="1" ht="15" x14ac:dyDescent="0.25">
      <c r="B132" s="1352" t="s">
        <v>1098</v>
      </c>
      <c r="C132" s="1352"/>
      <c r="D132" s="1353"/>
      <c r="E132" s="1354" t="s">
        <v>1128</v>
      </c>
      <c r="F132" s="1352"/>
      <c r="G132" s="1352"/>
      <c r="H132" s="1352"/>
      <c r="I132" s="1352"/>
      <c r="J132" s="1352"/>
      <c r="K132" s="1352"/>
      <c r="L132" s="1352"/>
      <c r="M132" s="1352"/>
    </row>
    <row r="133" spans="2:13" s="4" customFormat="1" ht="15" x14ac:dyDescent="0.25">
      <c r="B133" s="714"/>
      <c r="C133" s="714"/>
      <c r="D133" s="829"/>
      <c r="E133" s="1074"/>
      <c r="F133" s="714"/>
      <c r="G133" s="714"/>
      <c r="H133" s="714"/>
      <c r="I133" s="714"/>
      <c r="J133" s="714"/>
      <c r="K133" s="714"/>
      <c r="L133" s="714"/>
      <c r="M133" s="714"/>
    </row>
    <row r="134" spans="2:13" s="4" customFormat="1" ht="15" x14ac:dyDescent="0.25">
      <c r="B134" s="714"/>
      <c r="C134" s="714"/>
      <c r="D134" s="829"/>
      <c r="E134" s="1074"/>
      <c r="F134" s="714"/>
      <c r="G134" s="714"/>
      <c r="H134" s="714"/>
      <c r="I134" s="714"/>
      <c r="J134" s="714"/>
      <c r="K134" s="714"/>
      <c r="L134" s="714"/>
      <c r="M134" s="714"/>
    </row>
    <row r="135" spans="2:13" s="4" customFormat="1" ht="15" x14ac:dyDescent="0.25">
      <c r="B135" s="714"/>
      <c r="C135" s="714"/>
      <c r="D135" s="829"/>
      <c r="E135" s="1074"/>
      <c r="F135" s="714"/>
      <c r="G135" s="714"/>
      <c r="H135" s="714"/>
      <c r="I135" s="714"/>
      <c r="J135" s="714"/>
      <c r="K135" s="714"/>
      <c r="L135" s="714"/>
      <c r="M135" s="714"/>
    </row>
    <row r="136" spans="2:13" s="4" customFormat="1" ht="15" x14ac:dyDescent="0.25">
      <c r="B136" s="933"/>
      <c r="C136" s="933"/>
      <c r="D136" s="934"/>
      <c r="E136" s="1351"/>
      <c r="F136" s="933"/>
      <c r="G136" s="933"/>
      <c r="H136" s="933"/>
      <c r="I136" s="933"/>
      <c r="J136" s="933"/>
      <c r="K136" s="933"/>
      <c r="L136" s="933"/>
      <c r="M136" s="933"/>
    </row>
    <row r="137" spans="2:13" s="4" customFormat="1" ht="15" x14ac:dyDescent="0.25">
      <c r="B137" s="931" t="s">
        <v>1099</v>
      </c>
      <c r="C137" s="931"/>
      <c r="D137" s="932"/>
      <c r="E137" s="1073" t="s">
        <v>1129</v>
      </c>
      <c r="F137" s="931"/>
      <c r="G137" s="931"/>
      <c r="H137" s="931"/>
      <c r="I137" s="931"/>
      <c r="J137" s="931"/>
      <c r="K137" s="931"/>
      <c r="L137" s="931"/>
      <c r="M137" s="931"/>
    </row>
    <row r="138" spans="2:13" s="4" customFormat="1" ht="15" x14ac:dyDescent="0.25">
      <c r="B138" s="714"/>
      <c r="C138" s="714"/>
      <c r="D138" s="829"/>
      <c r="E138" s="1074"/>
      <c r="F138" s="714"/>
      <c r="G138" s="714"/>
      <c r="H138" s="714"/>
      <c r="I138" s="714"/>
      <c r="J138" s="714"/>
      <c r="K138" s="714"/>
      <c r="L138" s="714"/>
      <c r="M138" s="714"/>
    </row>
    <row r="139" spans="2:13" s="4" customFormat="1" ht="15" x14ac:dyDescent="0.25">
      <c r="B139" s="714"/>
      <c r="C139" s="714"/>
      <c r="D139" s="829"/>
      <c r="E139" s="1074"/>
      <c r="F139" s="714"/>
      <c r="G139" s="714"/>
      <c r="H139" s="714"/>
      <c r="I139" s="714"/>
      <c r="J139" s="714"/>
      <c r="K139" s="714"/>
      <c r="L139" s="714"/>
      <c r="M139" s="714"/>
    </row>
    <row r="140" spans="2:13" s="4" customFormat="1" ht="15" x14ac:dyDescent="0.25">
      <c r="B140" s="714"/>
      <c r="C140" s="714"/>
      <c r="D140" s="829"/>
      <c r="E140" s="1074"/>
      <c r="F140" s="714"/>
      <c r="G140" s="714"/>
      <c r="H140" s="714"/>
      <c r="I140" s="714"/>
      <c r="J140" s="714"/>
      <c r="K140" s="714"/>
      <c r="L140" s="714"/>
      <c r="M140" s="714"/>
    </row>
    <row r="141" spans="2:13" s="4" customFormat="1" ht="15" x14ac:dyDescent="0.25">
      <c r="B141" s="933"/>
      <c r="C141" s="933"/>
      <c r="D141" s="934"/>
      <c r="E141" s="1351"/>
      <c r="F141" s="933"/>
      <c r="G141" s="933"/>
      <c r="H141" s="933"/>
      <c r="I141" s="933"/>
      <c r="J141" s="933"/>
      <c r="K141" s="933"/>
      <c r="L141" s="933"/>
      <c r="M141" s="933"/>
    </row>
    <row r="142" spans="2:13" s="4" customFormat="1" ht="15" x14ac:dyDescent="0.25">
      <c r="B142" s="931" t="s">
        <v>1100</v>
      </c>
      <c r="C142" s="931"/>
      <c r="D142" s="932"/>
      <c r="E142" s="1074" t="s">
        <v>1130</v>
      </c>
      <c r="F142" s="714"/>
      <c r="G142" s="714"/>
      <c r="H142" s="714"/>
      <c r="I142" s="714"/>
      <c r="J142" s="714"/>
      <c r="K142" s="714"/>
      <c r="L142" s="714"/>
      <c r="M142" s="714"/>
    </row>
    <row r="143" spans="2:13" s="4" customFormat="1" ht="15" x14ac:dyDescent="0.25">
      <c r="B143" s="714"/>
      <c r="C143" s="714"/>
      <c r="D143" s="829"/>
      <c r="E143" s="1074"/>
      <c r="F143" s="714"/>
      <c r="G143" s="714"/>
      <c r="H143" s="714"/>
      <c r="I143" s="714"/>
      <c r="J143" s="714"/>
      <c r="K143" s="714"/>
      <c r="L143" s="714"/>
      <c r="M143" s="714"/>
    </row>
    <row r="144" spans="2:13" s="4" customFormat="1" ht="15" x14ac:dyDescent="0.25">
      <c r="B144" s="714"/>
      <c r="C144" s="714"/>
      <c r="D144" s="829"/>
      <c r="E144" s="1074"/>
      <c r="F144" s="714"/>
      <c r="G144" s="714"/>
      <c r="H144" s="714"/>
      <c r="I144" s="714"/>
      <c r="J144" s="714"/>
      <c r="K144" s="714"/>
      <c r="L144" s="714"/>
      <c r="M144" s="714"/>
    </row>
    <row r="145" spans="2:13" s="4" customFormat="1" ht="15" x14ac:dyDescent="0.25">
      <c r="B145" s="714"/>
      <c r="C145" s="714"/>
      <c r="D145" s="829"/>
      <c r="E145" s="1074"/>
      <c r="F145" s="714"/>
      <c r="G145" s="714"/>
      <c r="H145" s="714"/>
      <c r="I145" s="714"/>
      <c r="J145" s="714"/>
      <c r="K145" s="714"/>
      <c r="L145" s="714"/>
      <c r="M145" s="714"/>
    </row>
    <row r="146" spans="2:13" s="4" customFormat="1" ht="15" x14ac:dyDescent="0.25">
      <c r="B146" s="714"/>
      <c r="C146" s="714"/>
      <c r="D146" s="829"/>
      <c r="E146" s="1074"/>
      <c r="F146" s="714"/>
      <c r="G146" s="714"/>
      <c r="H146" s="714"/>
      <c r="I146" s="714"/>
      <c r="J146" s="714"/>
      <c r="K146" s="714"/>
      <c r="L146" s="714"/>
      <c r="M146" s="714"/>
    </row>
    <row r="147" spans="2:13" s="4" customFormat="1" ht="15" x14ac:dyDescent="0.25">
      <c r="B147" s="714"/>
      <c r="C147" s="714"/>
      <c r="D147" s="829"/>
      <c r="E147" s="1074"/>
      <c r="F147" s="714"/>
      <c r="G147" s="714"/>
      <c r="H147" s="714"/>
      <c r="I147" s="714"/>
      <c r="J147" s="714"/>
      <c r="K147" s="714"/>
      <c r="L147" s="714"/>
      <c r="M147" s="714"/>
    </row>
    <row r="148" spans="2:13" s="4" customFormat="1" ht="15" x14ac:dyDescent="0.25">
      <c r="B148" s="714"/>
      <c r="C148" s="714"/>
      <c r="D148" s="829"/>
      <c r="E148" s="1074"/>
      <c r="F148" s="714"/>
      <c r="G148" s="714"/>
      <c r="H148" s="714"/>
      <c r="I148" s="714"/>
      <c r="J148" s="714"/>
      <c r="K148" s="714"/>
      <c r="L148" s="714"/>
      <c r="M148" s="714"/>
    </row>
    <row r="149" spans="2:13" s="4" customFormat="1" ht="15" x14ac:dyDescent="0.25">
      <c r="B149" s="714"/>
      <c r="C149" s="714"/>
      <c r="D149" s="829"/>
      <c r="E149" s="1074"/>
      <c r="F149" s="714"/>
      <c r="G149" s="714"/>
      <c r="H149" s="714"/>
      <c r="I149" s="714"/>
      <c r="J149" s="714"/>
      <c r="K149" s="714"/>
      <c r="L149" s="714"/>
      <c r="M149" s="714"/>
    </row>
    <row r="150" spans="2:13" x14ac:dyDescent="0.25">
      <c r="B150" s="1076"/>
      <c r="C150" s="1076"/>
      <c r="D150" s="831"/>
      <c r="E150" s="1075"/>
      <c r="F150" s="1076"/>
      <c r="G150" s="1076"/>
      <c r="H150" s="1076"/>
      <c r="I150" s="1076"/>
      <c r="J150" s="1076"/>
      <c r="K150" s="1076"/>
      <c r="L150" s="1076"/>
      <c r="M150" s="1076"/>
    </row>
    <row r="151" spans="2:13" x14ac:dyDescent="0.25">
      <c r="B151" s="759" t="s">
        <v>1085</v>
      </c>
      <c r="C151" s="759"/>
      <c r="D151" s="759"/>
      <c r="E151" s="759"/>
      <c r="F151" s="759"/>
      <c r="G151" s="759"/>
      <c r="H151" s="759"/>
      <c r="I151" s="759"/>
      <c r="J151" s="759"/>
      <c r="K151" s="759"/>
      <c r="L151" s="759"/>
      <c r="M151" s="759"/>
    </row>
    <row r="152" spans="2:13" x14ac:dyDescent="0.25">
      <c r="B152" s="836" t="s">
        <v>1101</v>
      </c>
      <c r="C152" s="974"/>
      <c r="D152" s="974"/>
      <c r="E152" s="974" t="s">
        <v>1131</v>
      </c>
      <c r="F152" s="974"/>
      <c r="G152" s="974"/>
      <c r="H152" s="974"/>
      <c r="I152" s="974"/>
      <c r="J152" s="974"/>
      <c r="K152" s="974"/>
      <c r="L152" s="974"/>
      <c r="M152" s="975"/>
    </row>
    <row r="153" spans="2:13" x14ac:dyDescent="0.25">
      <c r="B153" s="751"/>
      <c r="C153" s="970"/>
      <c r="D153" s="970"/>
      <c r="E153" s="970"/>
      <c r="F153" s="970"/>
      <c r="G153" s="970"/>
      <c r="H153" s="970"/>
      <c r="I153" s="970"/>
      <c r="J153" s="970"/>
      <c r="K153" s="970"/>
      <c r="L153" s="970"/>
      <c r="M153" s="971"/>
    </row>
    <row r="154" spans="2:13" x14ac:dyDescent="0.25">
      <c r="B154" s="751"/>
      <c r="C154" s="970"/>
      <c r="D154" s="970"/>
      <c r="E154" s="970"/>
      <c r="F154" s="970"/>
      <c r="G154" s="970"/>
      <c r="H154" s="970"/>
      <c r="I154" s="970"/>
      <c r="J154" s="970"/>
      <c r="K154" s="970"/>
      <c r="L154" s="970"/>
      <c r="M154" s="971"/>
    </row>
    <row r="155" spans="2:13" x14ac:dyDescent="0.25">
      <c r="B155" s="751"/>
      <c r="C155" s="970"/>
      <c r="D155" s="970"/>
      <c r="E155" s="970"/>
      <c r="F155" s="970"/>
      <c r="G155" s="970"/>
      <c r="H155" s="970"/>
      <c r="I155" s="970"/>
      <c r="J155" s="970"/>
      <c r="K155" s="970"/>
      <c r="L155" s="970"/>
      <c r="M155" s="971"/>
    </row>
    <row r="156" spans="2:13" x14ac:dyDescent="0.25">
      <c r="B156" s="751"/>
      <c r="C156" s="970"/>
      <c r="D156" s="970"/>
      <c r="E156" s="970"/>
      <c r="F156" s="970"/>
      <c r="G156" s="970"/>
      <c r="H156" s="970"/>
      <c r="I156" s="970"/>
      <c r="J156" s="970"/>
      <c r="K156" s="970"/>
      <c r="L156" s="970"/>
      <c r="M156" s="971"/>
    </row>
    <row r="157" spans="2:13" x14ac:dyDescent="0.25">
      <c r="B157" s="751"/>
      <c r="C157" s="970"/>
      <c r="D157" s="970"/>
      <c r="E157" s="970"/>
      <c r="F157" s="970"/>
      <c r="G157" s="970"/>
      <c r="H157" s="970"/>
      <c r="I157" s="970"/>
      <c r="J157" s="970"/>
      <c r="K157" s="970"/>
      <c r="L157" s="970"/>
      <c r="M157" s="971"/>
    </row>
    <row r="158" spans="2:13" x14ac:dyDescent="0.25">
      <c r="B158" s="751"/>
      <c r="C158" s="970"/>
      <c r="D158" s="970"/>
      <c r="E158" s="970"/>
      <c r="F158" s="970"/>
      <c r="G158" s="970"/>
      <c r="H158" s="970"/>
      <c r="I158" s="970"/>
      <c r="J158" s="970"/>
      <c r="K158" s="970"/>
      <c r="L158" s="970"/>
      <c r="M158" s="971"/>
    </row>
    <row r="159" spans="2:13" x14ac:dyDescent="0.25">
      <c r="B159" s="751"/>
      <c r="C159" s="970"/>
      <c r="D159" s="970"/>
      <c r="E159" s="970"/>
      <c r="F159" s="970"/>
      <c r="G159" s="970"/>
      <c r="H159" s="970"/>
      <c r="I159" s="970"/>
      <c r="J159" s="970"/>
      <c r="K159" s="970"/>
      <c r="L159" s="970"/>
      <c r="M159" s="971"/>
    </row>
    <row r="160" spans="2:13" x14ac:dyDescent="0.25">
      <c r="B160" s="751"/>
      <c r="C160" s="970"/>
      <c r="D160" s="970"/>
      <c r="E160" s="970"/>
      <c r="F160" s="970"/>
      <c r="G160" s="970"/>
      <c r="H160" s="970"/>
      <c r="I160" s="970"/>
      <c r="J160" s="970"/>
      <c r="K160" s="970"/>
      <c r="L160" s="970"/>
      <c r="M160" s="971"/>
    </row>
    <row r="161" spans="2:13" x14ac:dyDescent="0.25">
      <c r="B161" s="751"/>
      <c r="C161" s="970"/>
      <c r="D161" s="970"/>
      <c r="E161" s="970"/>
      <c r="F161" s="970"/>
      <c r="G161" s="970"/>
      <c r="H161" s="970"/>
      <c r="I161" s="970"/>
      <c r="J161" s="970"/>
      <c r="K161" s="970"/>
      <c r="L161" s="970"/>
      <c r="M161" s="971"/>
    </row>
    <row r="162" spans="2:13" x14ac:dyDescent="0.25">
      <c r="B162" s="751"/>
      <c r="C162" s="970"/>
      <c r="D162" s="970"/>
      <c r="E162" s="970"/>
      <c r="F162" s="970"/>
      <c r="G162" s="970"/>
      <c r="H162" s="970"/>
      <c r="I162" s="970"/>
      <c r="J162" s="970"/>
      <c r="K162" s="970"/>
      <c r="L162" s="970"/>
      <c r="M162" s="971"/>
    </row>
    <row r="163" spans="2:13" x14ac:dyDescent="0.25">
      <c r="B163" s="751"/>
      <c r="C163" s="970"/>
      <c r="D163" s="970"/>
      <c r="E163" s="970"/>
      <c r="F163" s="970"/>
      <c r="G163" s="970"/>
      <c r="H163" s="970"/>
      <c r="I163" s="970"/>
      <c r="J163" s="970"/>
      <c r="K163" s="970"/>
      <c r="L163" s="970"/>
      <c r="M163" s="971"/>
    </row>
    <row r="164" spans="2:13" x14ac:dyDescent="0.25">
      <c r="B164" s="751"/>
      <c r="C164" s="970"/>
      <c r="D164" s="970"/>
      <c r="E164" s="970"/>
      <c r="F164" s="970"/>
      <c r="G164" s="970"/>
      <c r="H164" s="970"/>
      <c r="I164" s="970"/>
      <c r="J164" s="970"/>
      <c r="K164" s="970"/>
      <c r="L164" s="970"/>
      <c r="M164" s="971"/>
    </row>
    <row r="165" spans="2:13" x14ac:dyDescent="0.25">
      <c r="B165" s="751"/>
      <c r="C165" s="970"/>
      <c r="D165" s="970"/>
      <c r="E165" s="970"/>
      <c r="F165" s="970"/>
      <c r="G165" s="970"/>
      <c r="H165" s="970"/>
      <c r="I165" s="970"/>
      <c r="J165" s="970"/>
      <c r="K165" s="970"/>
      <c r="L165" s="970"/>
      <c r="M165" s="971"/>
    </row>
    <row r="166" spans="2:13" x14ac:dyDescent="0.25">
      <c r="B166" s="751"/>
      <c r="C166" s="970"/>
      <c r="D166" s="970"/>
      <c r="E166" s="970"/>
      <c r="F166" s="970"/>
      <c r="G166" s="970"/>
      <c r="H166" s="970"/>
      <c r="I166" s="970"/>
      <c r="J166" s="970"/>
      <c r="K166" s="970"/>
      <c r="L166" s="970"/>
      <c r="M166" s="971"/>
    </row>
    <row r="167" spans="2:13" x14ac:dyDescent="0.25">
      <c r="B167" s="751"/>
      <c r="C167" s="970"/>
      <c r="D167" s="970"/>
      <c r="E167" s="970"/>
      <c r="F167" s="970"/>
      <c r="G167" s="970"/>
      <c r="H167" s="970"/>
      <c r="I167" s="970"/>
      <c r="J167" s="970"/>
      <c r="K167" s="970"/>
      <c r="L167" s="970"/>
      <c r="M167" s="971"/>
    </row>
    <row r="168" spans="2:13" x14ac:dyDescent="0.25">
      <c r="B168" s="751"/>
      <c r="C168" s="970"/>
      <c r="D168" s="970"/>
      <c r="E168" s="970"/>
      <c r="F168" s="970"/>
      <c r="G168" s="970"/>
      <c r="H168" s="970"/>
      <c r="I168" s="970"/>
      <c r="J168" s="970"/>
      <c r="K168" s="970"/>
      <c r="L168" s="970"/>
      <c r="M168" s="971"/>
    </row>
    <row r="169" spans="2:13" x14ac:dyDescent="0.25">
      <c r="B169" s="751"/>
      <c r="C169" s="970"/>
      <c r="D169" s="970"/>
      <c r="E169" s="970"/>
      <c r="F169" s="970"/>
      <c r="G169" s="970"/>
      <c r="H169" s="970"/>
      <c r="I169" s="970"/>
      <c r="J169" s="970"/>
      <c r="K169" s="970"/>
      <c r="L169" s="970"/>
      <c r="M169" s="971"/>
    </row>
    <row r="170" spans="2:13" x14ac:dyDescent="0.25">
      <c r="B170" s="751"/>
      <c r="C170" s="970"/>
      <c r="D170" s="970"/>
      <c r="E170" s="970"/>
      <c r="F170" s="970"/>
      <c r="G170" s="970"/>
      <c r="H170" s="970"/>
      <c r="I170" s="970"/>
      <c r="J170" s="970"/>
      <c r="K170" s="970"/>
      <c r="L170" s="970"/>
      <c r="M170" s="971"/>
    </row>
    <row r="171" spans="2:13" x14ac:dyDescent="0.25">
      <c r="B171" s="751"/>
      <c r="C171" s="970"/>
      <c r="D171" s="970"/>
      <c r="E171" s="970"/>
      <c r="F171" s="970"/>
      <c r="G171" s="970"/>
      <c r="H171" s="970"/>
      <c r="I171" s="970"/>
      <c r="J171" s="970"/>
      <c r="K171" s="970"/>
      <c r="L171" s="970"/>
      <c r="M171" s="971"/>
    </row>
    <row r="172" spans="2:13" x14ac:dyDescent="0.25">
      <c r="B172" s="751"/>
      <c r="C172" s="970"/>
      <c r="D172" s="970"/>
      <c r="E172" s="970"/>
      <c r="F172" s="970"/>
      <c r="G172" s="970"/>
      <c r="H172" s="970"/>
      <c r="I172" s="970"/>
      <c r="J172" s="970"/>
      <c r="K172" s="970"/>
      <c r="L172" s="970"/>
      <c r="M172" s="971"/>
    </row>
    <row r="173" spans="2:13" x14ac:dyDescent="0.25">
      <c r="B173" s="751"/>
      <c r="C173" s="970"/>
      <c r="D173" s="970"/>
      <c r="E173" s="970"/>
      <c r="F173" s="970"/>
      <c r="G173" s="970"/>
      <c r="H173" s="970"/>
      <c r="I173" s="970"/>
      <c r="J173" s="970"/>
      <c r="K173" s="970"/>
      <c r="L173" s="970"/>
      <c r="M173" s="971"/>
    </row>
    <row r="174" spans="2:13" x14ac:dyDescent="0.25">
      <c r="B174" s="751"/>
      <c r="C174" s="970"/>
      <c r="D174" s="970"/>
      <c r="E174" s="970"/>
      <c r="F174" s="970"/>
      <c r="G174" s="970"/>
      <c r="H174" s="970"/>
      <c r="I174" s="970"/>
      <c r="J174" s="970"/>
      <c r="K174" s="970"/>
      <c r="L174" s="970"/>
      <c r="M174" s="971"/>
    </row>
    <row r="175" spans="2:13" x14ac:dyDescent="0.25">
      <c r="B175" s="751"/>
      <c r="C175" s="970"/>
      <c r="D175" s="970"/>
      <c r="E175" s="970"/>
      <c r="F175" s="970"/>
      <c r="G175" s="970"/>
      <c r="H175" s="970"/>
      <c r="I175" s="970"/>
      <c r="J175" s="970"/>
      <c r="K175" s="970"/>
      <c r="L175" s="970"/>
      <c r="M175" s="971"/>
    </row>
    <row r="176" spans="2:13" x14ac:dyDescent="0.25">
      <c r="B176" s="751"/>
      <c r="C176" s="970"/>
      <c r="D176" s="970"/>
      <c r="E176" s="970"/>
      <c r="F176" s="970"/>
      <c r="G176" s="970"/>
      <c r="H176" s="970"/>
      <c r="I176" s="970"/>
      <c r="J176" s="970"/>
      <c r="K176" s="970"/>
      <c r="L176" s="970"/>
      <c r="M176" s="971"/>
    </row>
    <row r="177" spans="2:13" x14ac:dyDescent="0.25">
      <c r="B177" s="751"/>
      <c r="C177" s="970"/>
      <c r="D177" s="970"/>
      <c r="E177" s="970"/>
      <c r="F177" s="970"/>
      <c r="G177" s="970"/>
      <c r="H177" s="970"/>
      <c r="I177" s="970"/>
      <c r="J177" s="970"/>
      <c r="K177" s="970"/>
      <c r="L177" s="970"/>
      <c r="M177" s="971"/>
    </row>
    <row r="178" spans="2:13" x14ac:dyDescent="0.25">
      <c r="B178" s="751"/>
      <c r="C178" s="970"/>
      <c r="D178" s="970"/>
      <c r="E178" s="970"/>
      <c r="F178" s="970"/>
      <c r="G178" s="970"/>
      <c r="H178" s="970"/>
      <c r="I178" s="970"/>
      <c r="J178" s="970"/>
      <c r="K178" s="970"/>
      <c r="L178" s="970"/>
      <c r="M178" s="971"/>
    </row>
    <row r="179" spans="2:13" x14ac:dyDescent="0.25">
      <c r="B179" s="751" t="s">
        <v>1103</v>
      </c>
      <c r="C179" s="970"/>
      <c r="D179" s="970"/>
      <c r="E179" s="970" t="s">
        <v>1132</v>
      </c>
      <c r="F179" s="970"/>
      <c r="G179" s="970"/>
      <c r="H179" s="970"/>
      <c r="I179" s="970"/>
      <c r="J179" s="970"/>
      <c r="K179" s="970"/>
      <c r="L179" s="970"/>
      <c r="M179" s="971"/>
    </row>
    <row r="180" spans="2:13" x14ac:dyDescent="0.25">
      <c r="B180" s="751"/>
      <c r="C180" s="970"/>
      <c r="D180" s="970"/>
      <c r="E180" s="970"/>
      <c r="F180" s="970"/>
      <c r="G180" s="970"/>
      <c r="H180" s="970"/>
      <c r="I180" s="970"/>
      <c r="J180" s="970"/>
      <c r="K180" s="970"/>
      <c r="L180" s="970"/>
      <c r="M180" s="971"/>
    </row>
    <row r="181" spans="2:13" x14ac:dyDescent="0.25">
      <c r="B181" s="751"/>
      <c r="C181" s="970"/>
      <c r="D181" s="970"/>
      <c r="E181" s="970"/>
      <c r="F181" s="970"/>
      <c r="G181" s="970"/>
      <c r="H181" s="970"/>
      <c r="I181" s="970"/>
      <c r="J181" s="970"/>
      <c r="K181" s="970"/>
      <c r="L181" s="970"/>
      <c r="M181" s="971"/>
    </row>
    <row r="182" spans="2:13" x14ac:dyDescent="0.25">
      <c r="B182" s="751"/>
      <c r="C182" s="970"/>
      <c r="D182" s="970"/>
      <c r="E182" s="970"/>
      <c r="F182" s="970"/>
      <c r="G182" s="970"/>
      <c r="H182" s="970"/>
      <c r="I182" s="970"/>
      <c r="J182" s="970"/>
      <c r="K182" s="970"/>
      <c r="L182" s="970"/>
      <c r="M182" s="971"/>
    </row>
    <row r="183" spans="2:13" x14ac:dyDescent="0.25">
      <c r="B183" s="751"/>
      <c r="C183" s="970"/>
      <c r="D183" s="970"/>
      <c r="E183" s="970"/>
      <c r="F183" s="970"/>
      <c r="G183" s="970"/>
      <c r="H183" s="970"/>
      <c r="I183" s="970"/>
      <c r="J183" s="970"/>
      <c r="K183" s="970"/>
      <c r="L183" s="970"/>
      <c r="M183" s="971"/>
    </row>
    <row r="184" spans="2:13" x14ac:dyDescent="0.25">
      <c r="B184" s="751"/>
      <c r="C184" s="970"/>
      <c r="D184" s="970"/>
      <c r="E184" s="970"/>
      <c r="F184" s="970"/>
      <c r="G184" s="970"/>
      <c r="H184" s="970"/>
      <c r="I184" s="970"/>
      <c r="J184" s="970"/>
      <c r="K184" s="970"/>
      <c r="L184" s="970"/>
      <c r="M184" s="971"/>
    </row>
    <row r="185" spans="2:13" x14ac:dyDescent="0.25">
      <c r="B185" s="751"/>
      <c r="C185" s="970"/>
      <c r="D185" s="970"/>
      <c r="E185" s="970"/>
      <c r="F185" s="970"/>
      <c r="G185" s="970"/>
      <c r="H185" s="970"/>
      <c r="I185" s="970"/>
      <c r="J185" s="970"/>
      <c r="K185" s="970"/>
      <c r="L185" s="970"/>
      <c r="M185" s="971"/>
    </row>
    <row r="186" spans="2:13" x14ac:dyDescent="0.25">
      <c r="B186" s="751"/>
      <c r="C186" s="970"/>
      <c r="D186" s="970"/>
      <c r="E186" s="970"/>
      <c r="F186" s="970"/>
      <c r="G186" s="970"/>
      <c r="H186" s="970"/>
      <c r="I186" s="970"/>
      <c r="J186" s="970"/>
      <c r="K186" s="970"/>
      <c r="L186" s="970"/>
      <c r="M186" s="971"/>
    </row>
    <row r="187" spans="2:13" x14ac:dyDescent="0.25">
      <c r="B187" s="751"/>
      <c r="C187" s="970"/>
      <c r="D187" s="970"/>
      <c r="E187" s="970"/>
      <c r="F187" s="970"/>
      <c r="G187" s="970"/>
      <c r="H187" s="970"/>
      <c r="I187" s="970"/>
      <c r="J187" s="970"/>
      <c r="K187" s="970"/>
      <c r="L187" s="970"/>
      <c r="M187" s="971"/>
    </row>
    <row r="188" spans="2:13" x14ac:dyDescent="0.25">
      <c r="B188" s="751"/>
      <c r="C188" s="970"/>
      <c r="D188" s="970"/>
      <c r="E188" s="970"/>
      <c r="F188" s="970"/>
      <c r="G188" s="970"/>
      <c r="H188" s="970"/>
      <c r="I188" s="970"/>
      <c r="J188" s="970"/>
      <c r="K188" s="970"/>
      <c r="L188" s="970"/>
      <c r="M188" s="971"/>
    </row>
    <row r="189" spans="2:13" x14ac:dyDescent="0.25">
      <c r="B189" s="751" t="s">
        <v>1102</v>
      </c>
      <c r="C189" s="970"/>
      <c r="D189" s="970"/>
      <c r="E189" s="970" t="s">
        <v>1133</v>
      </c>
      <c r="F189" s="970"/>
      <c r="G189" s="970"/>
      <c r="H189" s="970"/>
      <c r="I189" s="970"/>
      <c r="J189" s="970"/>
      <c r="K189" s="970"/>
      <c r="L189" s="970"/>
      <c r="M189" s="971"/>
    </row>
    <row r="190" spans="2:13" x14ac:dyDescent="0.25">
      <c r="B190" s="751"/>
      <c r="C190" s="970"/>
      <c r="D190" s="970"/>
      <c r="E190" s="970"/>
      <c r="F190" s="970"/>
      <c r="G190" s="970"/>
      <c r="H190" s="970"/>
      <c r="I190" s="970"/>
      <c r="J190" s="970"/>
      <c r="K190" s="970"/>
      <c r="L190" s="970"/>
      <c r="M190" s="971"/>
    </row>
    <row r="191" spans="2:13" x14ac:dyDescent="0.25">
      <c r="B191" s="751"/>
      <c r="C191" s="970"/>
      <c r="D191" s="970"/>
      <c r="E191" s="970"/>
      <c r="F191" s="970"/>
      <c r="G191" s="970"/>
      <c r="H191" s="970"/>
      <c r="I191" s="970"/>
      <c r="J191" s="970"/>
      <c r="K191" s="970"/>
      <c r="L191" s="970"/>
      <c r="M191" s="971"/>
    </row>
    <row r="192" spans="2:13" x14ac:dyDescent="0.25">
      <c r="B192" s="751"/>
      <c r="C192" s="970"/>
      <c r="D192" s="970"/>
      <c r="E192" s="970"/>
      <c r="F192" s="970"/>
      <c r="G192" s="970"/>
      <c r="H192" s="970"/>
      <c r="I192" s="970"/>
      <c r="J192" s="970"/>
      <c r="K192" s="970"/>
      <c r="L192" s="970"/>
      <c r="M192" s="971"/>
    </row>
    <row r="193" spans="2:13" x14ac:dyDescent="0.25">
      <c r="B193" s="751"/>
      <c r="C193" s="970"/>
      <c r="D193" s="970"/>
      <c r="E193" s="970"/>
      <c r="F193" s="970"/>
      <c r="G193" s="970"/>
      <c r="H193" s="970"/>
      <c r="I193" s="970"/>
      <c r="J193" s="970"/>
      <c r="K193" s="970"/>
      <c r="L193" s="970"/>
      <c r="M193" s="971"/>
    </row>
    <row r="194" spans="2:13" x14ac:dyDescent="0.25">
      <c r="B194" s="751"/>
      <c r="C194" s="970"/>
      <c r="D194" s="970"/>
      <c r="E194" s="970"/>
      <c r="F194" s="970"/>
      <c r="G194" s="970"/>
      <c r="H194" s="970"/>
      <c r="I194" s="970"/>
      <c r="J194" s="970"/>
      <c r="K194" s="970"/>
      <c r="L194" s="970"/>
      <c r="M194" s="971"/>
    </row>
    <row r="195" spans="2:13" x14ac:dyDescent="0.25">
      <c r="B195" s="751"/>
      <c r="C195" s="970"/>
      <c r="D195" s="970"/>
      <c r="E195" s="970"/>
      <c r="F195" s="970"/>
      <c r="G195" s="970"/>
      <c r="H195" s="970"/>
      <c r="I195" s="970"/>
      <c r="J195" s="970"/>
      <c r="K195" s="970"/>
      <c r="L195" s="970"/>
      <c r="M195" s="971"/>
    </row>
    <row r="196" spans="2:13" x14ac:dyDescent="0.25">
      <c r="B196" s="751"/>
      <c r="C196" s="970"/>
      <c r="D196" s="970"/>
      <c r="E196" s="970"/>
      <c r="F196" s="970"/>
      <c r="G196" s="970"/>
      <c r="H196" s="970"/>
      <c r="I196" s="970"/>
      <c r="J196" s="970"/>
      <c r="K196" s="970"/>
      <c r="L196" s="970"/>
      <c r="M196" s="971"/>
    </row>
    <row r="197" spans="2:13" x14ac:dyDescent="0.25">
      <c r="B197" s="751"/>
      <c r="C197" s="970"/>
      <c r="D197" s="970"/>
      <c r="E197" s="970"/>
      <c r="F197" s="970"/>
      <c r="G197" s="970"/>
      <c r="H197" s="970"/>
      <c r="I197" s="970"/>
      <c r="J197" s="970"/>
      <c r="K197" s="970"/>
      <c r="L197" s="970"/>
      <c r="M197" s="971"/>
    </row>
    <row r="198" spans="2:13" x14ac:dyDescent="0.25">
      <c r="B198" s="751"/>
      <c r="C198" s="970"/>
      <c r="D198" s="970"/>
      <c r="E198" s="970"/>
      <c r="F198" s="970"/>
      <c r="G198" s="970"/>
      <c r="H198" s="970"/>
      <c r="I198" s="970"/>
      <c r="J198" s="970"/>
      <c r="K198" s="970"/>
      <c r="L198" s="970"/>
      <c r="M198" s="971"/>
    </row>
    <row r="199" spans="2:13" x14ac:dyDescent="0.25">
      <c r="B199" s="751"/>
      <c r="C199" s="970"/>
      <c r="D199" s="970"/>
      <c r="E199" s="970"/>
      <c r="F199" s="970"/>
      <c r="G199" s="970"/>
      <c r="H199" s="970"/>
      <c r="I199" s="970"/>
      <c r="J199" s="970"/>
      <c r="K199" s="970"/>
      <c r="L199" s="970"/>
      <c r="M199" s="971"/>
    </row>
    <row r="200" spans="2:13" x14ac:dyDescent="0.25">
      <c r="B200" s="751"/>
      <c r="C200" s="970"/>
      <c r="D200" s="970"/>
      <c r="E200" s="970"/>
      <c r="F200" s="970"/>
      <c r="G200" s="970"/>
      <c r="H200" s="970"/>
      <c r="I200" s="970"/>
      <c r="J200" s="970"/>
      <c r="K200" s="970"/>
      <c r="L200" s="970"/>
      <c r="M200" s="971"/>
    </row>
    <row r="201" spans="2:13" x14ac:dyDescent="0.25">
      <c r="B201" s="751"/>
      <c r="C201" s="970"/>
      <c r="D201" s="970"/>
      <c r="E201" s="970"/>
      <c r="F201" s="970"/>
      <c r="G201" s="970"/>
      <c r="H201" s="970"/>
      <c r="I201" s="970"/>
      <c r="J201" s="970"/>
      <c r="K201" s="970"/>
      <c r="L201" s="970"/>
      <c r="M201" s="971"/>
    </row>
    <row r="202" spans="2:13" x14ac:dyDescent="0.25">
      <c r="B202" s="751" t="s">
        <v>1104</v>
      </c>
      <c r="C202" s="970"/>
      <c r="D202" s="970"/>
      <c r="E202" s="970" t="s">
        <v>1134</v>
      </c>
      <c r="F202" s="970"/>
      <c r="G202" s="970"/>
      <c r="H202" s="970"/>
      <c r="I202" s="970"/>
      <c r="J202" s="970"/>
      <c r="K202" s="970"/>
      <c r="L202" s="970"/>
      <c r="M202" s="971"/>
    </row>
    <row r="203" spans="2:13" x14ac:dyDescent="0.25">
      <c r="B203" s="751"/>
      <c r="C203" s="970"/>
      <c r="D203" s="970"/>
      <c r="E203" s="970"/>
      <c r="F203" s="970"/>
      <c r="G203" s="970"/>
      <c r="H203" s="970"/>
      <c r="I203" s="970"/>
      <c r="J203" s="970"/>
      <c r="K203" s="970"/>
      <c r="L203" s="970"/>
      <c r="M203" s="971"/>
    </row>
    <row r="204" spans="2:13" x14ac:dyDescent="0.25">
      <c r="B204" s="751"/>
      <c r="C204" s="970"/>
      <c r="D204" s="970"/>
      <c r="E204" s="970"/>
      <c r="F204" s="970"/>
      <c r="G204" s="970"/>
      <c r="H204" s="970"/>
      <c r="I204" s="970"/>
      <c r="J204" s="970"/>
      <c r="K204" s="970"/>
      <c r="L204" s="970"/>
      <c r="M204" s="971"/>
    </row>
    <row r="205" spans="2:13" x14ac:dyDescent="0.25">
      <c r="B205" s="751"/>
      <c r="C205" s="970"/>
      <c r="D205" s="970"/>
      <c r="E205" s="970"/>
      <c r="F205" s="970"/>
      <c r="G205" s="970"/>
      <c r="H205" s="970"/>
      <c r="I205" s="970"/>
      <c r="J205" s="970"/>
      <c r="K205" s="970"/>
      <c r="L205" s="970"/>
      <c r="M205" s="971"/>
    </row>
    <row r="206" spans="2:13" x14ac:dyDescent="0.25">
      <c r="B206" s="751"/>
      <c r="C206" s="970"/>
      <c r="D206" s="970"/>
      <c r="E206" s="970"/>
      <c r="F206" s="970"/>
      <c r="G206" s="970"/>
      <c r="H206" s="970"/>
      <c r="I206" s="970"/>
      <c r="J206" s="970"/>
      <c r="K206" s="970"/>
      <c r="L206" s="970"/>
      <c r="M206" s="971"/>
    </row>
    <row r="207" spans="2:13" x14ac:dyDescent="0.25">
      <c r="B207" s="751"/>
      <c r="C207" s="970"/>
      <c r="D207" s="970"/>
      <c r="E207" s="970"/>
      <c r="F207" s="970"/>
      <c r="G207" s="970"/>
      <c r="H207" s="970"/>
      <c r="I207" s="970"/>
      <c r="J207" s="970"/>
      <c r="K207" s="970"/>
      <c r="L207" s="970"/>
      <c r="M207" s="971"/>
    </row>
    <row r="208" spans="2:13" x14ac:dyDescent="0.25">
      <c r="B208" s="838"/>
      <c r="C208" s="972"/>
      <c r="D208" s="972"/>
      <c r="E208" s="972"/>
      <c r="F208" s="972"/>
      <c r="G208" s="972"/>
      <c r="H208" s="972"/>
      <c r="I208" s="972"/>
      <c r="J208" s="972"/>
      <c r="K208" s="972"/>
      <c r="L208" s="972"/>
      <c r="M208" s="973"/>
    </row>
    <row r="209" spans="2:13" x14ac:dyDescent="0.25">
      <c r="B209" s="759" t="s">
        <v>1105</v>
      </c>
      <c r="C209" s="759"/>
      <c r="D209" s="759"/>
      <c r="E209" s="759"/>
      <c r="F209" s="759"/>
      <c r="G209" s="759"/>
      <c r="H209" s="759"/>
      <c r="I209" s="759"/>
      <c r="J209" s="759"/>
      <c r="K209" s="759"/>
      <c r="L209" s="759"/>
      <c r="M209" s="759"/>
    </row>
    <row r="210" spans="2:13" x14ac:dyDescent="0.25">
      <c r="B210" s="836" t="s">
        <v>1106</v>
      </c>
      <c r="C210" s="974"/>
      <c r="D210" s="974"/>
      <c r="E210" s="974" t="s">
        <v>1135</v>
      </c>
      <c r="F210" s="974"/>
      <c r="G210" s="974"/>
      <c r="H210" s="974"/>
      <c r="I210" s="974"/>
      <c r="J210" s="974"/>
      <c r="K210" s="974"/>
      <c r="L210" s="974"/>
      <c r="M210" s="975"/>
    </row>
    <row r="211" spans="2:13" x14ac:dyDescent="0.25">
      <c r="B211" s="934"/>
      <c r="C211" s="1350"/>
      <c r="D211" s="1350"/>
      <c r="E211" s="1350"/>
      <c r="F211" s="1350"/>
      <c r="G211" s="1350"/>
      <c r="H211" s="1350"/>
      <c r="I211" s="1350"/>
      <c r="J211" s="1350"/>
      <c r="K211" s="1350"/>
      <c r="L211" s="1350"/>
      <c r="M211" s="1351"/>
    </row>
    <row r="212" spans="2:13" x14ac:dyDescent="0.25">
      <c r="B212" s="934"/>
      <c r="C212" s="1350"/>
      <c r="D212" s="1350"/>
      <c r="E212" s="1350"/>
      <c r="F212" s="1350"/>
      <c r="G212" s="1350"/>
      <c r="H212" s="1350"/>
      <c r="I212" s="1350"/>
      <c r="J212" s="1350"/>
      <c r="K212" s="1350"/>
      <c r="L212" s="1350"/>
      <c r="M212" s="1351"/>
    </row>
    <row r="213" spans="2:13" x14ac:dyDescent="0.25">
      <c r="B213" s="934"/>
      <c r="C213" s="1350"/>
      <c r="D213" s="1350"/>
      <c r="E213" s="1350"/>
      <c r="F213" s="1350"/>
      <c r="G213" s="1350"/>
      <c r="H213" s="1350"/>
      <c r="I213" s="1350"/>
      <c r="J213" s="1350"/>
      <c r="K213" s="1350"/>
      <c r="L213" s="1350"/>
      <c r="M213" s="1351"/>
    </row>
    <row r="214" spans="2:13" x14ac:dyDescent="0.25">
      <c r="B214" s="934"/>
      <c r="C214" s="1350"/>
      <c r="D214" s="1350"/>
      <c r="E214" s="1350"/>
      <c r="F214" s="1350"/>
      <c r="G214" s="1350"/>
      <c r="H214" s="1350"/>
      <c r="I214" s="1350"/>
      <c r="J214" s="1350"/>
      <c r="K214" s="1350"/>
      <c r="L214" s="1350"/>
      <c r="M214" s="1351"/>
    </row>
    <row r="215" spans="2:13" x14ac:dyDescent="0.25">
      <c r="B215" s="934"/>
      <c r="C215" s="1350"/>
      <c r="D215" s="1350"/>
      <c r="E215" s="1350"/>
      <c r="F215" s="1350"/>
      <c r="G215" s="1350"/>
      <c r="H215" s="1350"/>
      <c r="I215" s="1350"/>
      <c r="J215" s="1350"/>
      <c r="K215" s="1350"/>
      <c r="L215" s="1350"/>
      <c r="M215" s="1351"/>
    </row>
    <row r="216" spans="2:13" x14ac:dyDescent="0.25">
      <c r="B216" s="934"/>
      <c r="C216" s="1350"/>
      <c r="D216" s="1350"/>
      <c r="E216" s="1350"/>
      <c r="F216" s="1350"/>
      <c r="G216" s="1350"/>
      <c r="H216" s="1350"/>
      <c r="I216" s="1350"/>
      <c r="J216" s="1350"/>
      <c r="K216" s="1350"/>
      <c r="L216" s="1350"/>
      <c r="M216" s="1351"/>
    </row>
    <row r="217" spans="2:13" x14ac:dyDescent="0.25">
      <c r="B217" s="934"/>
      <c r="C217" s="1350"/>
      <c r="D217" s="1350"/>
      <c r="E217" s="1350"/>
      <c r="F217" s="1350"/>
      <c r="G217" s="1350"/>
      <c r="H217" s="1350"/>
      <c r="I217" s="1350"/>
      <c r="J217" s="1350"/>
      <c r="K217" s="1350"/>
      <c r="L217" s="1350"/>
      <c r="M217" s="1351"/>
    </row>
    <row r="218" spans="2:13" x14ac:dyDescent="0.25">
      <c r="B218" s="751"/>
      <c r="C218" s="970"/>
      <c r="D218" s="970"/>
      <c r="E218" s="970"/>
      <c r="F218" s="970"/>
      <c r="G218" s="970"/>
      <c r="H218" s="970"/>
      <c r="I218" s="970"/>
      <c r="J218" s="970"/>
      <c r="K218" s="970"/>
      <c r="L218" s="970"/>
      <c r="M218" s="971"/>
    </row>
    <row r="219" spans="2:13" x14ac:dyDescent="0.25">
      <c r="B219" s="751"/>
      <c r="C219" s="970"/>
      <c r="D219" s="970"/>
      <c r="E219" s="970"/>
      <c r="F219" s="970"/>
      <c r="G219" s="970"/>
      <c r="H219" s="970"/>
      <c r="I219" s="970"/>
      <c r="J219" s="970"/>
      <c r="K219" s="970"/>
      <c r="L219" s="970"/>
      <c r="M219" s="971"/>
    </row>
    <row r="220" spans="2:13" x14ac:dyDescent="0.25">
      <c r="B220" s="751"/>
      <c r="C220" s="970"/>
      <c r="D220" s="970"/>
      <c r="E220" s="970"/>
      <c r="F220" s="970"/>
      <c r="G220" s="970"/>
      <c r="H220" s="970"/>
      <c r="I220" s="970"/>
      <c r="J220" s="970"/>
      <c r="K220" s="970"/>
      <c r="L220" s="970"/>
      <c r="M220" s="971"/>
    </row>
    <row r="221" spans="2:13" x14ac:dyDescent="0.25">
      <c r="B221" s="751" t="s">
        <v>1107</v>
      </c>
      <c r="C221" s="970"/>
      <c r="D221" s="970"/>
      <c r="E221" s="970" t="s">
        <v>1113</v>
      </c>
      <c r="F221" s="970"/>
      <c r="G221" s="970"/>
      <c r="H221" s="970"/>
      <c r="I221" s="970"/>
      <c r="J221" s="970"/>
      <c r="K221" s="970"/>
      <c r="L221" s="970"/>
      <c r="M221" s="971"/>
    </row>
    <row r="222" spans="2:13" x14ac:dyDescent="0.25">
      <c r="B222" s="751"/>
      <c r="C222" s="970"/>
      <c r="D222" s="970"/>
      <c r="E222" s="970"/>
      <c r="F222" s="970"/>
      <c r="G222" s="970"/>
      <c r="H222" s="970"/>
      <c r="I222" s="970"/>
      <c r="J222" s="970"/>
      <c r="K222" s="970"/>
      <c r="L222" s="970"/>
      <c r="M222" s="971"/>
    </row>
    <row r="223" spans="2:13" x14ac:dyDescent="0.25">
      <c r="B223" s="751"/>
      <c r="C223" s="970"/>
      <c r="D223" s="970"/>
      <c r="E223" s="970"/>
      <c r="F223" s="970"/>
      <c r="G223" s="970"/>
      <c r="H223" s="970"/>
      <c r="I223" s="970"/>
      <c r="J223" s="970"/>
      <c r="K223" s="970"/>
      <c r="L223" s="970"/>
      <c r="M223" s="971"/>
    </row>
    <row r="224" spans="2:13" x14ac:dyDescent="0.25">
      <c r="B224" s="751"/>
      <c r="C224" s="970"/>
      <c r="D224" s="970"/>
      <c r="E224" s="970"/>
      <c r="F224" s="970"/>
      <c r="G224" s="970"/>
      <c r="H224" s="970"/>
      <c r="I224" s="970"/>
      <c r="J224" s="970"/>
      <c r="K224" s="970"/>
      <c r="L224" s="970"/>
      <c r="M224" s="971"/>
    </row>
    <row r="225" spans="2:13" x14ac:dyDescent="0.25">
      <c r="B225" s="751"/>
      <c r="C225" s="970"/>
      <c r="D225" s="970"/>
      <c r="E225" s="970"/>
      <c r="F225" s="970"/>
      <c r="G225" s="970"/>
      <c r="H225" s="970"/>
      <c r="I225" s="970"/>
      <c r="J225" s="970"/>
      <c r="K225" s="970"/>
      <c r="L225" s="970"/>
      <c r="M225" s="971"/>
    </row>
    <row r="226" spans="2:13" x14ac:dyDescent="0.25">
      <c r="B226" s="751"/>
      <c r="C226" s="970"/>
      <c r="D226" s="970"/>
      <c r="E226" s="970"/>
      <c r="F226" s="970"/>
      <c r="G226" s="970"/>
      <c r="H226" s="970"/>
      <c r="I226" s="970"/>
      <c r="J226" s="970"/>
      <c r="K226" s="970"/>
      <c r="L226" s="970"/>
      <c r="M226" s="971"/>
    </row>
    <row r="227" spans="2:13" x14ac:dyDescent="0.25">
      <c r="B227" s="751"/>
      <c r="C227" s="970"/>
      <c r="D227" s="970"/>
      <c r="E227" s="970"/>
      <c r="F227" s="970"/>
      <c r="G227" s="970"/>
      <c r="H227" s="970"/>
      <c r="I227" s="970"/>
      <c r="J227" s="970"/>
      <c r="K227" s="970"/>
      <c r="L227" s="970"/>
      <c r="M227" s="971"/>
    </row>
    <row r="228" spans="2:13" x14ac:dyDescent="0.25">
      <c r="B228" s="751" t="s">
        <v>1108</v>
      </c>
      <c r="C228" s="970"/>
      <c r="D228" s="970"/>
      <c r="E228" s="970" t="s">
        <v>1136</v>
      </c>
      <c r="F228" s="970"/>
      <c r="G228" s="970"/>
      <c r="H228" s="970"/>
      <c r="I228" s="970"/>
      <c r="J228" s="970"/>
      <c r="K228" s="970"/>
      <c r="L228" s="970"/>
      <c r="M228" s="971"/>
    </row>
    <row r="229" spans="2:13" x14ac:dyDescent="0.25">
      <c r="B229" s="751"/>
      <c r="C229" s="970"/>
      <c r="D229" s="970"/>
      <c r="E229" s="970"/>
      <c r="F229" s="970"/>
      <c r="G229" s="970"/>
      <c r="H229" s="970"/>
      <c r="I229" s="970"/>
      <c r="J229" s="970"/>
      <c r="K229" s="970"/>
      <c r="L229" s="970"/>
      <c r="M229" s="971"/>
    </row>
    <row r="230" spans="2:13" x14ac:dyDescent="0.25">
      <c r="B230" s="751"/>
      <c r="C230" s="970"/>
      <c r="D230" s="970"/>
      <c r="E230" s="970"/>
      <c r="F230" s="970"/>
      <c r="G230" s="970"/>
      <c r="H230" s="970"/>
      <c r="I230" s="970"/>
      <c r="J230" s="970"/>
      <c r="K230" s="970"/>
      <c r="L230" s="970"/>
      <c r="M230" s="971"/>
    </row>
    <row r="231" spans="2:13" x14ac:dyDescent="0.25">
      <c r="B231" s="751"/>
      <c r="C231" s="970"/>
      <c r="D231" s="970"/>
      <c r="E231" s="970"/>
      <c r="F231" s="970"/>
      <c r="G231" s="970"/>
      <c r="H231" s="970"/>
      <c r="I231" s="970"/>
      <c r="J231" s="970"/>
      <c r="K231" s="970"/>
      <c r="L231" s="970"/>
      <c r="M231" s="971"/>
    </row>
    <row r="232" spans="2:13" x14ac:dyDescent="0.25">
      <c r="B232" s="751"/>
      <c r="C232" s="970"/>
      <c r="D232" s="970"/>
      <c r="E232" s="970"/>
      <c r="F232" s="970"/>
      <c r="G232" s="970"/>
      <c r="H232" s="970"/>
      <c r="I232" s="970"/>
      <c r="J232" s="970"/>
      <c r="K232" s="970"/>
      <c r="L232" s="970"/>
      <c r="M232" s="971"/>
    </row>
    <row r="233" spans="2:13" x14ac:dyDescent="0.25">
      <c r="B233" s="751"/>
      <c r="C233" s="970"/>
      <c r="D233" s="970"/>
      <c r="E233" s="970"/>
      <c r="F233" s="970"/>
      <c r="G233" s="970"/>
      <c r="H233" s="970"/>
      <c r="I233" s="970"/>
      <c r="J233" s="970"/>
      <c r="K233" s="970"/>
      <c r="L233" s="970"/>
      <c r="M233" s="971"/>
    </row>
    <row r="234" spans="2:13" x14ac:dyDescent="0.25">
      <c r="B234" s="751"/>
      <c r="C234" s="970"/>
      <c r="D234" s="970"/>
      <c r="E234" s="970"/>
      <c r="F234" s="970"/>
      <c r="G234" s="970"/>
      <c r="H234" s="970"/>
      <c r="I234" s="970"/>
      <c r="J234" s="970"/>
      <c r="K234" s="970"/>
      <c r="L234" s="970"/>
      <c r="M234" s="971"/>
    </row>
    <row r="235" spans="2:13" x14ac:dyDescent="0.25">
      <c r="B235" s="751"/>
      <c r="C235" s="970"/>
      <c r="D235" s="970"/>
      <c r="E235" s="970"/>
      <c r="F235" s="970"/>
      <c r="G235" s="970"/>
      <c r="H235" s="970"/>
      <c r="I235" s="970"/>
      <c r="J235" s="970"/>
      <c r="K235" s="970"/>
      <c r="L235" s="970"/>
      <c r="M235" s="971"/>
    </row>
    <row r="236" spans="2:13" x14ac:dyDescent="0.25">
      <c r="B236" s="751"/>
      <c r="C236" s="970"/>
      <c r="D236" s="970"/>
      <c r="E236" s="970"/>
      <c r="F236" s="970"/>
      <c r="G236" s="970"/>
      <c r="H236" s="970"/>
      <c r="I236" s="970"/>
      <c r="J236" s="970"/>
      <c r="K236" s="970"/>
      <c r="L236" s="970"/>
      <c r="M236" s="971"/>
    </row>
    <row r="237" spans="2:13" x14ac:dyDescent="0.25">
      <c r="B237" s="751"/>
      <c r="C237" s="970"/>
      <c r="D237" s="970"/>
      <c r="E237" s="970"/>
      <c r="F237" s="970"/>
      <c r="G237" s="970"/>
      <c r="H237" s="970"/>
      <c r="I237" s="970"/>
      <c r="J237" s="970"/>
      <c r="K237" s="970"/>
      <c r="L237" s="970"/>
      <c r="M237" s="971"/>
    </row>
    <row r="238" spans="2:13" x14ac:dyDescent="0.25">
      <c r="B238" s="751"/>
      <c r="C238" s="970"/>
      <c r="D238" s="970"/>
      <c r="E238" s="970"/>
      <c r="F238" s="970"/>
      <c r="G238" s="970"/>
      <c r="H238" s="970"/>
      <c r="I238" s="970"/>
      <c r="J238" s="970"/>
      <c r="K238" s="970"/>
      <c r="L238" s="970"/>
      <c r="M238" s="971"/>
    </row>
    <row r="239" spans="2:13" x14ac:dyDescent="0.25">
      <c r="B239" s="751"/>
      <c r="C239" s="970"/>
      <c r="D239" s="970"/>
      <c r="E239" s="970"/>
      <c r="F239" s="970"/>
      <c r="G239" s="970"/>
      <c r="H239" s="970"/>
      <c r="I239" s="970"/>
      <c r="J239" s="970"/>
      <c r="K239" s="970"/>
      <c r="L239" s="970"/>
      <c r="M239" s="971"/>
    </row>
    <row r="240" spans="2:13" x14ac:dyDescent="0.25">
      <c r="B240" s="751"/>
      <c r="C240" s="970"/>
      <c r="D240" s="970"/>
      <c r="E240" s="970"/>
      <c r="F240" s="970"/>
      <c r="G240" s="970"/>
      <c r="H240" s="970"/>
      <c r="I240" s="970"/>
      <c r="J240" s="970"/>
      <c r="K240" s="970"/>
      <c r="L240" s="970"/>
      <c r="M240" s="971"/>
    </row>
    <row r="241" spans="2:13" x14ac:dyDescent="0.25">
      <c r="B241" s="751" t="s">
        <v>1109</v>
      </c>
      <c r="C241" s="970"/>
      <c r="D241" s="970"/>
      <c r="E241" s="970" t="s">
        <v>1137</v>
      </c>
      <c r="F241" s="970"/>
      <c r="G241" s="970"/>
      <c r="H241" s="970"/>
      <c r="I241" s="970"/>
      <c r="J241" s="970"/>
      <c r="K241" s="970"/>
      <c r="L241" s="970"/>
      <c r="M241" s="971"/>
    </row>
    <row r="242" spans="2:13" x14ac:dyDescent="0.25">
      <c r="B242" s="751"/>
      <c r="C242" s="970"/>
      <c r="D242" s="970"/>
      <c r="E242" s="970"/>
      <c r="F242" s="970"/>
      <c r="G242" s="970"/>
      <c r="H242" s="970"/>
      <c r="I242" s="970"/>
      <c r="J242" s="970"/>
      <c r="K242" s="970"/>
      <c r="L242" s="970"/>
      <c r="M242" s="971"/>
    </row>
    <row r="243" spans="2:13" x14ac:dyDescent="0.25">
      <c r="B243" s="751"/>
      <c r="C243" s="970"/>
      <c r="D243" s="970"/>
      <c r="E243" s="970"/>
      <c r="F243" s="970"/>
      <c r="G243" s="970"/>
      <c r="H243" s="970"/>
      <c r="I243" s="970"/>
      <c r="J243" s="970"/>
      <c r="K243" s="970"/>
      <c r="L243" s="970"/>
      <c r="M243" s="971"/>
    </row>
    <row r="244" spans="2:13" x14ac:dyDescent="0.25">
      <c r="B244" s="751"/>
      <c r="C244" s="970"/>
      <c r="D244" s="970"/>
      <c r="E244" s="970"/>
      <c r="F244" s="970"/>
      <c r="G244" s="970"/>
      <c r="H244" s="970"/>
      <c r="I244" s="970"/>
      <c r="J244" s="970"/>
      <c r="K244" s="970"/>
      <c r="L244" s="970"/>
      <c r="M244" s="971"/>
    </row>
    <row r="245" spans="2:13" x14ac:dyDescent="0.25">
      <c r="B245" s="751"/>
      <c r="C245" s="970"/>
      <c r="D245" s="970"/>
      <c r="E245" s="970"/>
      <c r="F245" s="970"/>
      <c r="G245" s="970"/>
      <c r="H245" s="970"/>
      <c r="I245" s="970"/>
      <c r="J245" s="970"/>
      <c r="K245" s="970"/>
      <c r="L245" s="970"/>
      <c r="M245" s="971"/>
    </row>
    <row r="246" spans="2:13" x14ac:dyDescent="0.25">
      <c r="B246" s="751"/>
      <c r="C246" s="970"/>
      <c r="D246" s="970"/>
      <c r="E246" s="970"/>
      <c r="F246" s="970"/>
      <c r="G246" s="970"/>
      <c r="H246" s="970"/>
      <c r="I246" s="970"/>
      <c r="J246" s="970"/>
      <c r="K246" s="970"/>
      <c r="L246" s="970"/>
      <c r="M246" s="971"/>
    </row>
    <row r="247" spans="2:13" x14ac:dyDescent="0.25">
      <c r="B247" s="838"/>
      <c r="C247" s="972"/>
      <c r="D247" s="972"/>
      <c r="E247" s="972"/>
      <c r="F247" s="972"/>
      <c r="G247" s="972"/>
      <c r="H247" s="972"/>
      <c r="I247" s="972"/>
      <c r="J247" s="972"/>
      <c r="K247" s="972"/>
      <c r="L247" s="972"/>
      <c r="M247" s="973"/>
    </row>
    <row r="248" spans="2:13" x14ac:dyDescent="0.25">
      <c r="B248" s="759" t="s">
        <v>1093</v>
      </c>
      <c r="C248" s="759"/>
      <c r="D248" s="759"/>
      <c r="E248" s="759"/>
      <c r="F248" s="759"/>
      <c r="G248" s="759"/>
      <c r="H248" s="759"/>
      <c r="I248" s="759"/>
      <c r="J248" s="759"/>
      <c r="K248" s="759"/>
      <c r="L248" s="759"/>
      <c r="M248" s="759"/>
    </row>
    <row r="249" spans="2:13" x14ac:dyDescent="0.25">
      <c r="B249" s="836" t="s">
        <v>1110</v>
      </c>
      <c r="C249" s="974"/>
      <c r="D249" s="974"/>
      <c r="E249" s="974" t="s">
        <v>1114</v>
      </c>
      <c r="F249" s="974"/>
      <c r="G249" s="974"/>
      <c r="H249" s="974"/>
      <c r="I249" s="974"/>
      <c r="J249" s="974"/>
      <c r="K249" s="974"/>
      <c r="L249" s="974"/>
      <c r="M249" s="975"/>
    </row>
    <row r="250" spans="2:13" x14ac:dyDescent="0.25">
      <c r="B250" s="751"/>
      <c r="C250" s="970"/>
      <c r="D250" s="970"/>
      <c r="E250" s="970"/>
      <c r="F250" s="970"/>
      <c r="G250" s="970"/>
      <c r="H250" s="970"/>
      <c r="I250" s="970"/>
      <c r="J250" s="970"/>
      <c r="K250" s="970"/>
      <c r="L250" s="970"/>
      <c r="M250" s="971"/>
    </row>
    <row r="251" spans="2:13" x14ac:dyDescent="0.25">
      <c r="B251" s="751"/>
      <c r="C251" s="970"/>
      <c r="D251" s="970"/>
      <c r="E251" s="970"/>
      <c r="F251" s="970"/>
      <c r="G251" s="970"/>
      <c r="H251" s="970"/>
      <c r="I251" s="970"/>
      <c r="J251" s="970"/>
      <c r="K251" s="970"/>
      <c r="L251" s="970"/>
      <c r="M251" s="971"/>
    </row>
    <row r="252" spans="2:13" x14ac:dyDescent="0.25">
      <c r="B252" s="751"/>
      <c r="C252" s="970"/>
      <c r="D252" s="970"/>
      <c r="E252" s="970"/>
      <c r="F252" s="970"/>
      <c r="G252" s="970"/>
      <c r="H252" s="970"/>
      <c r="I252" s="970"/>
      <c r="J252" s="970"/>
      <c r="K252" s="970"/>
      <c r="L252" s="970"/>
      <c r="M252" s="971"/>
    </row>
    <row r="253" spans="2:13" x14ac:dyDescent="0.25">
      <c r="B253" s="751"/>
      <c r="C253" s="970"/>
      <c r="D253" s="970"/>
      <c r="E253" s="970"/>
      <c r="F253" s="970"/>
      <c r="G253" s="970"/>
      <c r="H253" s="970"/>
      <c r="I253" s="970"/>
      <c r="J253" s="970"/>
      <c r="K253" s="970"/>
      <c r="L253" s="970"/>
      <c r="M253" s="971"/>
    </row>
    <row r="254" spans="2:13" x14ac:dyDescent="0.25">
      <c r="B254" s="751"/>
      <c r="C254" s="970"/>
      <c r="D254" s="970"/>
      <c r="E254" s="970"/>
      <c r="F254" s="970"/>
      <c r="G254" s="970"/>
      <c r="H254" s="970"/>
      <c r="I254" s="970"/>
      <c r="J254" s="970"/>
      <c r="K254" s="970"/>
      <c r="L254" s="970"/>
      <c r="M254" s="971"/>
    </row>
    <row r="255" spans="2:13" x14ac:dyDescent="0.25">
      <c r="B255" s="1348" t="s">
        <v>1111</v>
      </c>
      <c r="C255" s="1349"/>
      <c r="D255" s="1349"/>
      <c r="E255" s="970" t="s">
        <v>1115</v>
      </c>
      <c r="F255" s="970"/>
      <c r="G255" s="970"/>
      <c r="H255" s="970"/>
      <c r="I255" s="970"/>
      <c r="J255" s="970"/>
      <c r="K255" s="970"/>
      <c r="L255" s="970"/>
      <c r="M255" s="971"/>
    </row>
    <row r="256" spans="2:13" x14ac:dyDescent="0.25">
      <c r="B256" s="1348"/>
      <c r="C256" s="1349"/>
      <c r="D256" s="1349"/>
      <c r="E256" s="970"/>
      <c r="F256" s="970"/>
      <c r="G256" s="970"/>
      <c r="H256" s="970"/>
      <c r="I256" s="970"/>
      <c r="J256" s="970"/>
      <c r="K256" s="970"/>
      <c r="L256" s="970"/>
      <c r="M256" s="971"/>
    </row>
    <row r="257" spans="2:13" x14ac:dyDescent="0.25">
      <c r="B257" s="1348"/>
      <c r="C257" s="1349"/>
      <c r="D257" s="1349"/>
      <c r="E257" s="970"/>
      <c r="F257" s="970"/>
      <c r="G257" s="970"/>
      <c r="H257" s="970"/>
      <c r="I257" s="970"/>
      <c r="J257" s="970"/>
      <c r="K257" s="970"/>
      <c r="L257" s="970"/>
      <c r="M257" s="971"/>
    </row>
    <row r="258" spans="2:13" x14ac:dyDescent="0.25">
      <c r="B258" s="1348"/>
      <c r="C258" s="1349"/>
      <c r="D258" s="1349"/>
      <c r="E258" s="970"/>
      <c r="F258" s="970"/>
      <c r="G258" s="970"/>
      <c r="H258" s="970"/>
      <c r="I258" s="970"/>
      <c r="J258" s="970"/>
      <c r="K258" s="970"/>
      <c r="L258" s="970"/>
      <c r="M258" s="971"/>
    </row>
    <row r="259" spans="2:13" x14ac:dyDescent="0.25">
      <c r="B259" s="1348"/>
      <c r="C259" s="1349"/>
      <c r="D259" s="1349"/>
      <c r="E259" s="970"/>
      <c r="F259" s="970"/>
      <c r="G259" s="970"/>
      <c r="H259" s="970"/>
      <c r="I259" s="970"/>
      <c r="J259" s="970"/>
      <c r="K259" s="970"/>
      <c r="L259" s="970"/>
      <c r="M259" s="971"/>
    </row>
    <row r="260" spans="2:13" x14ac:dyDescent="0.25">
      <c r="B260" s="751" t="s">
        <v>1112</v>
      </c>
      <c r="C260" s="970"/>
      <c r="D260" s="970"/>
      <c r="E260" s="970" t="s">
        <v>1138</v>
      </c>
      <c r="F260" s="970"/>
      <c r="G260" s="970"/>
      <c r="H260" s="970"/>
      <c r="I260" s="970"/>
      <c r="J260" s="970"/>
      <c r="K260" s="970"/>
      <c r="L260" s="970"/>
      <c r="M260" s="971"/>
    </row>
    <row r="261" spans="2:13" x14ac:dyDescent="0.25">
      <c r="B261" s="751"/>
      <c r="C261" s="970"/>
      <c r="D261" s="970"/>
      <c r="E261" s="970"/>
      <c r="F261" s="970"/>
      <c r="G261" s="970"/>
      <c r="H261" s="970"/>
      <c r="I261" s="970"/>
      <c r="J261" s="970"/>
      <c r="K261" s="970"/>
      <c r="L261" s="970"/>
      <c r="M261" s="971"/>
    </row>
    <row r="262" spans="2:13" x14ac:dyDescent="0.25">
      <c r="B262" s="751"/>
      <c r="C262" s="970"/>
      <c r="D262" s="970"/>
      <c r="E262" s="970"/>
      <c r="F262" s="970"/>
      <c r="G262" s="970"/>
      <c r="H262" s="970"/>
      <c r="I262" s="970"/>
      <c r="J262" s="970"/>
      <c r="K262" s="970"/>
      <c r="L262" s="970"/>
      <c r="M262" s="971"/>
    </row>
    <row r="263" spans="2:13" x14ac:dyDescent="0.25">
      <c r="B263" s="751"/>
      <c r="C263" s="970"/>
      <c r="D263" s="970"/>
      <c r="E263" s="970"/>
      <c r="F263" s="970"/>
      <c r="G263" s="970"/>
      <c r="H263" s="970"/>
      <c r="I263" s="970"/>
      <c r="J263" s="970"/>
      <c r="K263" s="970"/>
      <c r="L263" s="970"/>
      <c r="M263" s="971"/>
    </row>
    <row r="264" spans="2:13" x14ac:dyDescent="0.25">
      <c r="B264" s="751"/>
      <c r="C264" s="970"/>
      <c r="D264" s="970"/>
      <c r="E264" s="970"/>
      <c r="F264" s="970"/>
      <c r="G264" s="970"/>
      <c r="H264" s="970"/>
      <c r="I264" s="970"/>
      <c r="J264" s="970"/>
      <c r="K264" s="970"/>
      <c r="L264" s="970"/>
      <c r="M264" s="971"/>
    </row>
    <row r="265" spans="2:13" x14ac:dyDescent="0.25">
      <c r="B265" s="751"/>
      <c r="C265" s="970"/>
      <c r="D265" s="970"/>
      <c r="E265" s="970"/>
      <c r="F265" s="970"/>
      <c r="G265" s="970"/>
      <c r="H265" s="970"/>
      <c r="I265" s="970"/>
      <c r="J265" s="970"/>
      <c r="K265" s="970"/>
      <c r="L265" s="970"/>
      <c r="M265" s="971"/>
    </row>
    <row r="266" spans="2:13" x14ac:dyDescent="0.25">
      <c r="B266" s="751"/>
      <c r="C266" s="970"/>
      <c r="D266" s="970"/>
      <c r="E266" s="970"/>
      <c r="F266" s="970"/>
      <c r="G266" s="970"/>
      <c r="H266" s="970"/>
      <c r="I266" s="970"/>
      <c r="J266" s="970"/>
      <c r="K266" s="970"/>
      <c r="L266" s="970"/>
      <c r="M266" s="971"/>
    </row>
    <row r="267" spans="2:13" x14ac:dyDescent="0.25">
      <c r="B267" s="751"/>
      <c r="C267" s="970"/>
      <c r="D267" s="970"/>
      <c r="E267" s="970"/>
      <c r="F267" s="970"/>
      <c r="G267" s="970"/>
      <c r="H267" s="970"/>
      <c r="I267" s="970"/>
      <c r="J267" s="970"/>
      <c r="K267" s="970"/>
      <c r="L267" s="970"/>
      <c r="M267" s="971"/>
    </row>
    <row r="268" spans="2:13" x14ac:dyDescent="0.25">
      <c r="B268" s="751"/>
      <c r="C268" s="970"/>
      <c r="D268" s="970"/>
      <c r="E268" s="970"/>
      <c r="F268" s="970"/>
      <c r="G268" s="970"/>
      <c r="H268" s="970"/>
      <c r="I268" s="970"/>
      <c r="J268" s="970"/>
      <c r="K268" s="970"/>
      <c r="L268" s="970"/>
      <c r="M268" s="971"/>
    </row>
    <row r="269" spans="2:13" x14ac:dyDescent="0.25">
      <c r="B269" s="751"/>
      <c r="C269" s="970"/>
      <c r="D269" s="970"/>
      <c r="E269" s="970"/>
      <c r="F269" s="970"/>
      <c r="G269" s="970"/>
      <c r="H269" s="970"/>
      <c r="I269" s="970"/>
      <c r="J269" s="970"/>
      <c r="K269" s="970"/>
      <c r="L269" s="970"/>
      <c r="M269" s="971"/>
    </row>
    <row r="270" spans="2:13" x14ac:dyDescent="0.25">
      <c r="B270" s="751"/>
      <c r="C270" s="970"/>
      <c r="D270" s="970"/>
      <c r="E270" s="970"/>
      <c r="F270" s="970"/>
      <c r="G270" s="970"/>
      <c r="H270" s="970"/>
      <c r="I270" s="970"/>
      <c r="J270" s="970"/>
      <c r="K270" s="970"/>
      <c r="L270" s="970"/>
      <c r="M270" s="971"/>
    </row>
    <row r="271" spans="2:13" x14ac:dyDescent="0.25">
      <c r="B271" s="751"/>
      <c r="C271" s="970"/>
      <c r="D271" s="970"/>
      <c r="E271" s="970"/>
      <c r="F271" s="970"/>
      <c r="G271" s="970"/>
      <c r="H271" s="970"/>
      <c r="I271" s="970"/>
      <c r="J271" s="970"/>
      <c r="K271" s="970"/>
      <c r="L271" s="970"/>
      <c r="M271" s="971"/>
    </row>
    <row r="272" spans="2:13" x14ac:dyDescent="0.25">
      <c r="B272" s="751"/>
      <c r="C272" s="970"/>
      <c r="D272" s="970"/>
      <c r="E272" s="970"/>
      <c r="F272" s="970"/>
      <c r="G272" s="970"/>
      <c r="H272" s="970"/>
      <c r="I272" s="970"/>
      <c r="J272" s="970"/>
      <c r="K272" s="970"/>
      <c r="L272" s="970"/>
      <c r="M272" s="971"/>
    </row>
    <row r="273" spans="2:13" x14ac:dyDescent="0.25">
      <c r="B273" s="751"/>
      <c r="C273" s="970"/>
      <c r="D273" s="970"/>
      <c r="E273" s="970"/>
      <c r="F273" s="970"/>
      <c r="G273" s="970"/>
      <c r="H273" s="970"/>
      <c r="I273" s="970"/>
      <c r="J273" s="970"/>
      <c r="K273" s="970"/>
      <c r="L273" s="970"/>
      <c r="M273" s="971"/>
    </row>
    <row r="274" spans="2:13" x14ac:dyDescent="0.25">
      <c r="B274" s="751"/>
      <c r="C274" s="970"/>
      <c r="D274" s="970"/>
      <c r="E274" s="970"/>
      <c r="F274" s="970"/>
      <c r="G274" s="970"/>
      <c r="H274" s="970"/>
      <c r="I274" s="970"/>
      <c r="J274" s="970"/>
      <c r="K274" s="970"/>
      <c r="L274" s="970"/>
      <c r="M274" s="971"/>
    </row>
    <row r="275" spans="2:13" hidden="1" x14ac:dyDescent="0.25">
      <c r="B275" s="751"/>
      <c r="C275" s="970"/>
      <c r="D275" s="970"/>
      <c r="E275" s="970"/>
      <c r="F275" s="970"/>
      <c r="G275" s="970"/>
      <c r="H275" s="970"/>
      <c r="I275" s="970"/>
      <c r="J275" s="970"/>
      <c r="K275" s="970"/>
      <c r="L275" s="970"/>
      <c r="M275" s="971"/>
    </row>
    <row r="276" spans="2:13" x14ac:dyDescent="0.25">
      <c r="B276" s="751"/>
      <c r="C276" s="970"/>
      <c r="D276" s="970"/>
      <c r="E276" s="970"/>
      <c r="F276" s="970"/>
      <c r="G276" s="970"/>
      <c r="H276" s="970"/>
      <c r="I276" s="970"/>
      <c r="J276" s="970"/>
      <c r="K276" s="970"/>
      <c r="L276" s="970"/>
      <c r="M276" s="971"/>
    </row>
    <row r="277" spans="2:13" x14ac:dyDescent="0.25">
      <c r="B277" s="751"/>
      <c r="C277" s="970"/>
      <c r="D277" s="970"/>
      <c r="E277" s="970"/>
      <c r="F277" s="970"/>
      <c r="G277" s="970"/>
      <c r="H277" s="970"/>
      <c r="I277" s="970"/>
      <c r="J277" s="970"/>
      <c r="K277" s="970"/>
      <c r="L277" s="970"/>
      <c r="M277" s="971"/>
    </row>
    <row r="278" spans="2:13" x14ac:dyDescent="0.25">
      <c r="B278" s="751"/>
      <c r="C278" s="970"/>
      <c r="D278" s="970"/>
      <c r="E278" s="970"/>
      <c r="F278" s="970"/>
      <c r="G278" s="970"/>
      <c r="H278" s="970"/>
      <c r="I278" s="970"/>
      <c r="J278" s="970"/>
      <c r="K278" s="970"/>
      <c r="L278" s="970"/>
      <c r="M278" s="971"/>
    </row>
    <row r="279" spans="2:13" x14ac:dyDescent="0.25">
      <c r="B279" s="751"/>
      <c r="C279" s="970"/>
      <c r="D279" s="970"/>
      <c r="E279" s="970"/>
      <c r="F279" s="970"/>
      <c r="G279" s="970"/>
      <c r="H279" s="970"/>
      <c r="I279" s="970"/>
      <c r="J279" s="970"/>
      <c r="K279" s="970"/>
      <c r="L279" s="970"/>
      <c r="M279" s="971"/>
    </row>
    <row r="280" spans="2:13" x14ac:dyDescent="0.25">
      <c r="B280" s="751"/>
      <c r="C280" s="970"/>
      <c r="D280" s="970"/>
      <c r="E280" s="970"/>
      <c r="F280" s="970"/>
      <c r="G280" s="970"/>
      <c r="H280" s="970"/>
      <c r="I280" s="970"/>
      <c r="J280" s="970"/>
      <c r="K280" s="970"/>
      <c r="L280" s="970"/>
      <c r="M280" s="971"/>
    </row>
    <row r="281" spans="2:13" x14ac:dyDescent="0.25">
      <c r="B281" s="838"/>
      <c r="C281" s="972"/>
      <c r="D281" s="972"/>
      <c r="E281" s="972"/>
      <c r="F281" s="972"/>
      <c r="G281" s="972"/>
      <c r="H281" s="972"/>
      <c r="I281" s="972"/>
      <c r="J281" s="972"/>
      <c r="K281" s="972"/>
      <c r="L281" s="972"/>
      <c r="M281" s="973"/>
    </row>
  </sheetData>
  <sheetProtection algorithmName="SHA-512" hashValue="T73nvbbjEHiFVDArDdPBuiLveVl/ZtyZPZKcHqJ6eH4sjaif1BQ10zIkpvdhgn2upr+vuZJJEhy7b0F8fPNQBw==" saltValue="Wyl28UDxdcjOz/Ju6hXw7A==" spinCount="100000" sheet="1" formatCells="0" formatColumns="0" formatRows="0"/>
  <mergeCells count="82">
    <mergeCell ref="E108:M112"/>
    <mergeCell ref="B108:D112"/>
    <mergeCell ref="B113:D121"/>
    <mergeCell ref="E113:M121"/>
    <mergeCell ref="B102:M102"/>
    <mergeCell ref="E103:M107"/>
    <mergeCell ref="B103:D107"/>
    <mergeCell ref="E97:M101"/>
    <mergeCell ref="B97:D101"/>
    <mergeCell ref="E52:M64"/>
    <mergeCell ref="B52:D64"/>
    <mergeCell ref="B65:D79"/>
    <mergeCell ref="E65:M79"/>
    <mergeCell ref="B80:M80"/>
    <mergeCell ref="E81:M88"/>
    <mergeCell ref="B81:D88"/>
    <mergeCell ref="B8:F8"/>
    <mergeCell ref="B9:F9"/>
    <mergeCell ref="B10:F10"/>
    <mergeCell ref="B11:F11"/>
    <mergeCell ref="E89:M96"/>
    <mergeCell ref="B89:D96"/>
    <mergeCell ref="E34:M51"/>
    <mergeCell ref="B34:D51"/>
    <mergeCell ref="E22:M32"/>
    <mergeCell ref="B22:D32"/>
    <mergeCell ref="B15:M15"/>
    <mergeCell ref="E16:M21"/>
    <mergeCell ref="B16:D21"/>
    <mergeCell ref="A1:A2"/>
    <mergeCell ref="B1:B2"/>
    <mergeCell ref="C1:C2"/>
    <mergeCell ref="D1:D2"/>
    <mergeCell ref="E1:E2"/>
    <mergeCell ref="B127:M127"/>
    <mergeCell ref="B128:F128"/>
    <mergeCell ref="B130:D130"/>
    <mergeCell ref="E130:M130"/>
    <mergeCell ref="M1:M2"/>
    <mergeCell ref="G1:G2"/>
    <mergeCell ref="H1:H2"/>
    <mergeCell ref="I1:I2"/>
    <mergeCell ref="J1:J2"/>
    <mergeCell ref="K1:K2"/>
    <mergeCell ref="L1:L2"/>
    <mergeCell ref="F1:F2"/>
    <mergeCell ref="B6:M7"/>
    <mergeCell ref="E14:M14"/>
    <mergeCell ref="B14:D14"/>
    <mergeCell ref="B33:M33"/>
    <mergeCell ref="B131:M131"/>
    <mergeCell ref="B132:D136"/>
    <mergeCell ref="E132:M136"/>
    <mergeCell ref="B142:D150"/>
    <mergeCell ref="E142:M150"/>
    <mergeCell ref="B137:D141"/>
    <mergeCell ref="E137:M141"/>
    <mergeCell ref="B151:M151"/>
    <mergeCell ref="B152:D178"/>
    <mergeCell ref="E152:M178"/>
    <mergeCell ref="B189:D201"/>
    <mergeCell ref="E189:M201"/>
    <mergeCell ref="B179:D188"/>
    <mergeCell ref="E179:M188"/>
    <mergeCell ref="B202:D208"/>
    <mergeCell ref="E202:M208"/>
    <mergeCell ref="B209:M209"/>
    <mergeCell ref="B210:D220"/>
    <mergeCell ref="E210:M220"/>
    <mergeCell ref="B260:D281"/>
    <mergeCell ref="E260:M281"/>
    <mergeCell ref="B228:D240"/>
    <mergeCell ref="E228:M240"/>
    <mergeCell ref="B241:D247"/>
    <mergeCell ref="E241:M247"/>
    <mergeCell ref="B248:M248"/>
    <mergeCell ref="B221:D227"/>
    <mergeCell ref="E221:M227"/>
    <mergeCell ref="B249:D254"/>
    <mergeCell ref="E249:M254"/>
    <mergeCell ref="B255:D259"/>
    <mergeCell ref="E255:M259"/>
  </mergeCells>
  <hyperlinks>
    <hyperlink ref="B9" r:id="rId1" display="Relato Integrado 2023 do Grupo CSN" xr:uid="{DE702B4A-A7D4-48E9-8CAF-AB1ED5B5ACD3}"/>
    <hyperlink ref="B10" r:id="rId2" display="Relatório de Ação Climática 2022 do Grupo CSN" xr:uid="{8C4D0F9C-84A5-4DC9-856F-F90AD358973E}"/>
    <hyperlink ref="B11" r:id="rId3" display="Questionário CDP 2023 do Grupo CSN" xr:uid="{C0091211-DCDA-44CB-A6E3-B643B381E459}"/>
    <hyperlink ref="B8" r:id="rId4" display="Relatório de Ação Climática 2022 do Grupo CSN" xr:uid="{2AFD8669-4A4D-4D62-8142-D9D25D3317B6}"/>
    <hyperlink ref="B8:F8" location="Materiality!A86" display="Disclosures of the Climate Change material topic in this Databook" xr:uid="{365015AB-1B45-470C-B39F-327BB0C61710}"/>
    <hyperlink ref="I1:I2" location="'GRI Index'!A3" display="GRI Index" xr:uid="{947F16F6-D057-4757-A93E-C2A8D99FBF75}"/>
    <hyperlink ref="J1:J2" location="'SASB Index'!A3" display="SASB Index" xr:uid="{F201A20D-343F-4C5C-ADA7-A4822E2EDADC}"/>
    <hyperlink ref="D1:D2" location="'Steel Industry'!A3" display="Steel Industry" xr:uid="{457CB3E8-9141-4B55-B66A-798ADEFA9AE1}"/>
    <hyperlink ref="B1:B2" location="Home!A3" display="Home" xr:uid="{D391B607-D0F1-458E-826A-D9E63F0F3497}"/>
    <hyperlink ref="C1:C2" location="'CSN Group'!A3" display="CSN Group" xr:uid="{5D725B83-4CC8-46B7-99CE-A0D1FFCB5033}"/>
    <hyperlink ref="E1:E2" location="Mining!A3" display="Mining" xr:uid="{6938DA54-16DA-4EC0-8E2C-BEEAB7ED23A6}"/>
    <hyperlink ref="F1:F2" location="Cement!A3" display="Cement" xr:uid="{E56904D9-9B9D-4937-B51F-FD04E4175106}"/>
    <hyperlink ref="G1:G2" location="Logistics!A3" display="Logistics" xr:uid="{58078CF4-5940-4FD1-A4BF-A405FD4E375F}"/>
    <hyperlink ref="H1:H2" location="Energy!A3" display="Energy" xr:uid="{49F8E685-2FDA-4684-AC88-A2657C8B8384}"/>
    <hyperlink ref="K1:K2" location="Materiality!A3" display="Materiality" xr:uid="{68AD262A-CBAB-4918-A769-1C4BFBD81274}"/>
    <hyperlink ref="L1:L2" location="TCFD_TNFD!A3" display="TCFD e TNFD" xr:uid="{081C4B56-FE8C-4129-AC7E-8E0F08A301F4}"/>
    <hyperlink ref="M1:M2" location="Ratings!A3" display="Ratings" xr:uid="{C13682AE-38C7-4C87-98B7-7300A384C038}"/>
    <hyperlink ref="B9:F9" r:id="rId5" display="Relato Integrado 2023 do Grupo CSN" xr:uid="{B8E4858D-4904-412F-A8BE-17E00F4E4890}"/>
    <hyperlink ref="B10:F10" r:id="rId6" display="2022 Climate Action Report of the CSN Group" xr:uid="{744220B8-A789-4068-B58E-AABC6677356C}"/>
    <hyperlink ref="B128" r:id="rId7" display="Relato Integrado 2023 do Grupo CSN" xr:uid="{0C2AFD99-ED73-4816-9FAB-9B639EF56CE4}"/>
    <hyperlink ref="B128:F128" r:id="rId8" display="Relato Integrado 2023 do Grupo CSN" xr:uid="{253AA61F-D06A-4B7F-8B6E-A86977FDE452}"/>
  </hyperlinks>
  <pageMargins left="0.25" right="0.25" top="0.75" bottom="0.75" header="0.3" footer="0.3"/>
  <pageSetup paperSize="9" orientation="landscape"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DF2B-0EED-4E77-87BD-5AD65FAC4108}">
  <dimension ref="A1:M106"/>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154" t="s">
        <v>48</v>
      </c>
    </row>
    <row r="6" spans="1:13" s="4" customFormat="1" ht="15" x14ac:dyDescent="0.25"/>
    <row r="7" spans="1:13" s="4" customFormat="1" ht="15" x14ac:dyDescent="0.25"/>
    <row r="8" spans="1:13" s="4" customFormat="1" ht="15" x14ac:dyDescent="0.25">
      <c r="B8" s="717" t="s">
        <v>262</v>
      </c>
      <c r="C8" s="718"/>
      <c r="D8" s="760">
        <v>2014</v>
      </c>
      <c r="E8" s="760">
        <v>2015</v>
      </c>
      <c r="F8" s="760">
        <v>2016</v>
      </c>
      <c r="G8" s="760">
        <v>2017</v>
      </c>
      <c r="H8" s="760">
        <v>2018</v>
      </c>
      <c r="I8" s="760">
        <v>2019</v>
      </c>
      <c r="J8" s="760">
        <v>2020</v>
      </c>
      <c r="K8" s="760">
        <v>2021</v>
      </c>
      <c r="L8" s="760">
        <v>2022</v>
      </c>
      <c r="M8" s="761">
        <v>2023</v>
      </c>
    </row>
    <row r="9" spans="1:13" s="4" customFormat="1" ht="15.5" thickBot="1" x14ac:dyDescent="0.3">
      <c r="B9" s="719"/>
      <c r="C9" s="720"/>
      <c r="D9" s="767"/>
      <c r="E9" s="767"/>
      <c r="F9" s="767"/>
      <c r="G9" s="767"/>
      <c r="H9" s="767"/>
      <c r="I9" s="767"/>
      <c r="J9" s="767"/>
      <c r="K9" s="767"/>
      <c r="L9" s="767"/>
      <c r="M9" s="771"/>
    </row>
    <row r="10" spans="1:13" s="4" customFormat="1" ht="15.5" thickTop="1" x14ac:dyDescent="0.25">
      <c r="B10" s="726" t="s">
        <v>70</v>
      </c>
      <c r="C10" s="890"/>
      <c r="D10" s="638" t="s">
        <v>72</v>
      </c>
      <c r="E10" s="638" t="s">
        <v>72</v>
      </c>
      <c r="F10" s="638" t="s">
        <v>72</v>
      </c>
      <c r="G10" s="638" t="s">
        <v>72</v>
      </c>
      <c r="H10" s="638" t="s">
        <v>72</v>
      </c>
      <c r="I10" s="372">
        <v>53.2</v>
      </c>
      <c r="J10" s="372">
        <v>50.1</v>
      </c>
      <c r="K10" s="372">
        <v>39.1</v>
      </c>
      <c r="L10" s="372">
        <v>26</v>
      </c>
      <c r="M10" s="373">
        <v>26.7</v>
      </c>
    </row>
    <row r="11" spans="1:13" s="4" customFormat="1" ht="15" x14ac:dyDescent="0.25">
      <c r="B11" s="738" t="s">
        <v>71</v>
      </c>
      <c r="C11" s="965"/>
      <c r="D11" s="639" t="s">
        <v>72</v>
      </c>
      <c r="E11" s="639" t="s">
        <v>72</v>
      </c>
      <c r="F11" s="639" t="s">
        <v>72</v>
      </c>
      <c r="G11" s="639" t="s">
        <v>72</v>
      </c>
      <c r="H11" s="639" t="s">
        <v>72</v>
      </c>
      <c r="I11" s="640" t="s">
        <v>72</v>
      </c>
      <c r="J11" s="640" t="s">
        <v>72</v>
      </c>
      <c r="K11" s="640" t="s">
        <v>72</v>
      </c>
      <c r="L11" s="640" t="s">
        <v>72</v>
      </c>
      <c r="M11" s="641">
        <v>23.1</v>
      </c>
    </row>
    <row r="12" spans="1:13" s="4" customFormat="1" ht="15" x14ac:dyDescent="0.25">
      <c r="B12" s="738" t="s">
        <v>57</v>
      </c>
      <c r="C12" s="965"/>
      <c r="D12" s="642" t="s">
        <v>72</v>
      </c>
      <c r="E12" s="642" t="s">
        <v>72</v>
      </c>
      <c r="F12" s="642" t="s">
        <v>72</v>
      </c>
      <c r="G12" s="642" t="s">
        <v>72</v>
      </c>
      <c r="H12" s="642" t="s">
        <v>72</v>
      </c>
      <c r="I12" s="642" t="s">
        <v>65</v>
      </c>
      <c r="J12" s="642" t="s">
        <v>65</v>
      </c>
      <c r="K12" s="642" t="s">
        <v>65</v>
      </c>
      <c r="L12" s="642" t="s">
        <v>63</v>
      </c>
      <c r="M12" s="643" t="s">
        <v>69</v>
      </c>
    </row>
    <row r="13" spans="1:13" s="4" customFormat="1" ht="15" x14ac:dyDescent="0.25">
      <c r="B13" s="738" t="s">
        <v>81</v>
      </c>
      <c r="C13" s="965"/>
      <c r="D13" s="642" t="s">
        <v>72</v>
      </c>
      <c r="E13" s="642" t="s">
        <v>72</v>
      </c>
      <c r="F13" s="642" t="s">
        <v>72</v>
      </c>
      <c r="G13" s="642" t="s">
        <v>72</v>
      </c>
      <c r="H13" s="642" t="s">
        <v>72</v>
      </c>
      <c r="I13" s="642">
        <v>7</v>
      </c>
      <c r="J13" s="642">
        <v>33</v>
      </c>
      <c r="K13" s="642">
        <v>44</v>
      </c>
      <c r="L13" s="642">
        <v>54</v>
      </c>
      <c r="M13" s="643">
        <v>54</v>
      </c>
    </row>
    <row r="14" spans="1:13" s="4" customFormat="1" ht="15" x14ac:dyDescent="0.25">
      <c r="B14" s="738" t="s">
        <v>82</v>
      </c>
      <c r="C14" s="965"/>
      <c r="D14" s="642" t="s">
        <v>72</v>
      </c>
      <c r="E14" s="642" t="s">
        <v>72</v>
      </c>
      <c r="F14" s="642" t="s">
        <v>72</v>
      </c>
      <c r="G14" s="642" t="s">
        <v>72</v>
      </c>
      <c r="H14" s="642" t="s">
        <v>72</v>
      </c>
      <c r="I14" s="642" t="s">
        <v>72</v>
      </c>
      <c r="J14" s="642" t="s">
        <v>72</v>
      </c>
      <c r="K14" s="642" t="s">
        <v>72</v>
      </c>
      <c r="L14" s="642" t="s">
        <v>72</v>
      </c>
      <c r="M14" s="643">
        <v>51</v>
      </c>
    </row>
    <row r="15" spans="1:13" s="4" customFormat="1" ht="15" x14ac:dyDescent="0.25">
      <c r="B15" s="738" t="s">
        <v>58</v>
      </c>
      <c r="C15" s="965"/>
      <c r="D15" s="642" t="s">
        <v>72</v>
      </c>
      <c r="E15" s="642" t="s">
        <v>72</v>
      </c>
      <c r="F15" s="642" t="s">
        <v>72</v>
      </c>
      <c r="G15" s="642" t="s">
        <v>72</v>
      </c>
      <c r="H15" s="642" t="s">
        <v>72</v>
      </c>
      <c r="I15" s="642" t="s">
        <v>72</v>
      </c>
      <c r="J15" s="642" t="s">
        <v>61</v>
      </c>
      <c r="K15" s="642" t="s">
        <v>66</v>
      </c>
      <c r="L15" s="642" t="s">
        <v>66</v>
      </c>
      <c r="M15" s="643" t="s">
        <v>73</v>
      </c>
    </row>
    <row r="16" spans="1:13" s="4" customFormat="1" ht="15" x14ac:dyDescent="0.25">
      <c r="B16" s="738" t="s">
        <v>263</v>
      </c>
      <c r="C16" s="965"/>
      <c r="D16" s="642" t="s">
        <v>61</v>
      </c>
      <c r="E16" s="642" t="s">
        <v>61</v>
      </c>
      <c r="F16" s="642" t="s">
        <v>61</v>
      </c>
      <c r="G16" s="642" t="s">
        <v>62</v>
      </c>
      <c r="H16" s="642" t="s">
        <v>61</v>
      </c>
      <c r="I16" s="642" t="s">
        <v>61</v>
      </c>
      <c r="J16" s="642" t="s">
        <v>62</v>
      </c>
      <c r="K16" s="642" t="s">
        <v>63</v>
      </c>
      <c r="L16" s="642" t="s">
        <v>63</v>
      </c>
      <c r="M16" s="643" t="s">
        <v>68</v>
      </c>
    </row>
    <row r="17" spans="2:13" s="4" customFormat="1" ht="15" x14ac:dyDescent="0.25">
      <c r="B17" s="738" t="s">
        <v>264</v>
      </c>
      <c r="C17" s="965"/>
      <c r="D17" s="642" t="s">
        <v>72</v>
      </c>
      <c r="E17" s="642" t="s">
        <v>72</v>
      </c>
      <c r="F17" s="642" t="s">
        <v>72</v>
      </c>
      <c r="G17" s="642" t="s">
        <v>72</v>
      </c>
      <c r="H17" s="642" t="s">
        <v>72</v>
      </c>
      <c r="I17" s="642" t="s">
        <v>72</v>
      </c>
      <c r="J17" s="642" t="s">
        <v>72</v>
      </c>
      <c r="K17" s="642" t="s">
        <v>64</v>
      </c>
      <c r="L17" s="642" t="s">
        <v>63</v>
      </c>
      <c r="M17" s="643" t="s">
        <v>63</v>
      </c>
    </row>
    <row r="18" spans="2:13" s="4" customFormat="1" ht="15" x14ac:dyDescent="0.25">
      <c r="B18" s="738" t="s">
        <v>265</v>
      </c>
      <c r="C18" s="965"/>
      <c r="D18" s="644"/>
      <c r="E18" s="642" t="s">
        <v>72</v>
      </c>
      <c r="F18" s="642" t="s">
        <v>72</v>
      </c>
      <c r="G18" s="642" t="s">
        <v>72</v>
      </c>
      <c r="H18" s="642" t="s">
        <v>72</v>
      </c>
      <c r="I18" s="642" t="s">
        <v>72</v>
      </c>
      <c r="J18" s="644" t="s">
        <v>62</v>
      </c>
      <c r="K18" s="644" t="s">
        <v>64</v>
      </c>
      <c r="L18" s="644" t="s">
        <v>64</v>
      </c>
      <c r="M18" s="645" t="s">
        <v>68</v>
      </c>
    </row>
    <row r="19" spans="2:13" s="4" customFormat="1" ht="15" x14ac:dyDescent="0.25">
      <c r="B19" s="738" t="s">
        <v>266</v>
      </c>
      <c r="C19" s="965"/>
      <c r="D19" s="644"/>
      <c r="E19" s="642" t="s">
        <v>72</v>
      </c>
      <c r="F19" s="642" t="s">
        <v>72</v>
      </c>
      <c r="G19" s="642" t="s">
        <v>72</v>
      </c>
      <c r="H19" s="642" t="s">
        <v>72</v>
      </c>
      <c r="I19" s="642" t="s">
        <v>72</v>
      </c>
      <c r="J19" s="644" t="s">
        <v>72</v>
      </c>
      <c r="K19" s="644" t="s">
        <v>62</v>
      </c>
      <c r="L19" s="644" t="s">
        <v>63</v>
      </c>
      <c r="M19" s="645" t="s">
        <v>63</v>
      </c>
    </row>
    <row r="20" spans="2:13" s="4" customFormat="1" ht="15" x14ac:dyDescent="0.25">
      <c r="B20" s="751" t="s">
        <v>83</v>
      </c>
      <c r="C20" s="970"/>
      <c r="D20" s="1357" t="s">
        <v>72</v>
      </c>
      <c r="E20" s="1357" t="s">
        <v>72</v>
      </c>
      <c r="F20" s="1357" t="s">
        <v>72</v>
      </c>
      <c r="G20" s="1357" t="s">
        <v>72</v>
      </c>
      <c r="H20" s="1357" t="s">
        <v>72</v>
      </c>
      <c r="I20" s="1357" t="s">
        <v>31</v>
      </c>
      <c r="J20" s="1357">
        <v>2</v>
      </c>
      <c r="K20" s="1357">
        <v>3</v>
      </c>
      <c r="L20" s="1357">
        <v>3</v>
      </c>
      <c r="M20" s="1359">
        <v>3</v>
      </c>
    </row>
    <row r="21" spans="2:13" s="4" customFormat="1" ht="15" x14ac:dyDescent="0.25">
      <c r="B21" s="751"/>
      <c r="C21" s="970"/>
      <c r="D21" s="1358"/>
      <c r="E21" s="1358"/>
      <c r="F21" s="1358"/>
      <c r="G21" s="1358"/>
      <c r="H21" s="1358"/>
      <c r="I21" s="1358"/>
      <c r="J21" s="1358"/>
      <c r="K21" s="1358"/>
      <c r="L21" s="1358"/>
      <c r="M21" s="1360"/>
    </row>
    <row r="22" spans="2:13" s="4" customFormat="1" ht="15" x14ac:dyDescent="0.25">
      <c r="B22" s="738" t="s">
        <v>84</v>
      </c>
      <c r="C22" s="965"/>
      <c r="D22" s="642" t="s">
        <v>72</v>
      </c>
      <c r="E22" s="642" t="s">
        <v>72</v>
      </c>
      <c r="F22" s="642" t="s">
        <v>72</v>
      </c>
      <c r="G22" s="642" t="s">
        <v>72</v>
      </c>
      <c r="H22" s="642" t="s">
        <v>72</v>
      </c>
      <c r="I22" s="642">
        <v>23</v>
      </c>
      <c r="J22" s="642">
        <v>27</v>
      </c>
      <c r="K22" s="642">
        <v>30</v>
      </c>
      <c r="L22" s="642">
        <v>45</v>
      </c>
      <c r="M22" s="643">
        <v>45</v>
      </c>
    </row>
    <row r="23" spans="2:13" s="4" customFormat="1" ht="15" x14ac:dyDescent="0.25">
      <c r="B23" s="738" t="s">
        <v>59</v>
      </c>
      <c r="C23" s="965"/>
      <c r="D23" s="642" t="s">
        <v>72</v>
      </c>
      <c r="E23" s="642" t="s">
        <v>72</v>
      </c>
      <c r="F23" s="642" t="s">
        <v>72</v>
      </c>
      <c r="G23" s="642" t="s">
        <v>72</v>
      </c>
      <c r="H23" s="642" t="s">
        <v>72</v>
      </c>
      <c r="I23" s="642" t="s">
        <v>72</v>
      </c>
      <c r="J23" s="646" t="s">
        <v>67</v>
      </c>
      <c r="K23" s="646" t="s">
        <v>67</v>
      </c>
      <c r="L23" s="646" t="s">
        <v>67</v>
      </c>
      <c r="M23" s="643" t="s">
        <v>67</v>
      </c>
    </row>
    <row r="24" spans="2:13" s="4" customFormat="1" ht="15" x14ac:dyDescent="0.25">
      <c r="B24" s="738" t="s">
        <v>74</v>
      </c>
      <c r="C24" s="965"/>
      <c r="D24" s="642" t="s">
        <v>72</v>
      </c>
      <c r="E24" s="642" t="s">
        <v>72</v>
      </c>
      <c r="F24" s="642" t="s">
        <v>72</v>
      </c>
      <c r="G24" s="642" t="s">
        <v>72</v>
      </c>
      <c r="H24" s="642" t="s">
        <v>72</v>
      </c>
      <c r="I24" s="642" t="s">
        <v>72</v>
      </c>
      <c r="J24" s="642" t="s">
        <v>72</v>
      </c>
      <c r="K24" s="642" t="s">
        <v>72</v>
      </c>
      <c r="L24" s="647">
        <v>2.5</v>
      </c>
      <c r="M24" s="645">
        <v>3.4</v>
      </c>
    </row>
    <row r="25" spans="2:13" s="4" customFormat="1" ht="15" x14ac:dyDescent="0.25">
      <c r="B25" s="738" t="s">
        <v>85</v>
      </c>
      <c r="C25" s="965"/>
      <c r="D25" s="642" t="s">
        <v>72</v>
      </c>
      <c r="E25" s="642" t="s">
        <v>72</v>
      </c>
      <c r="F25" s="642" t="s">
        <v>72</v>
      </c>
      <c r="G25" s="642" t="s">
        <v>72</v>
      </c>
      <c r="H25" s="642" t="s">
        <v>72</v>
      </c>
      <c r="I25" s="642" t="s">
        <v>72</v>
      </c>
      <c r="J25" s="642" t="s">
        <v>72</v>
      </c>
      <c r="K25" s="642" t="s">
        <v>72</v>
      </c>
      <c r="L25" s="647">
        <v>51</v>
      </c>
      <c r="M25" s="645" t="s">
        <v>17</v>
      </c>
    </row>
    <row r="26" spans="2:13" s="4" customFormat="1" ht="15" x14ac:dyDescent="0.25">
      <c r="B26" s="751" t="s">
        <v>60</v>
      </c>
      <c r="C26" s="970"/>
      <c r="D26" s="1357" t="s">
        <v>72</v>
      </c>
      <c r="E26" s="1357" t="s">
        <v>72</v>
      </c>
      <c r="F26" s="1357" t="s">
        <v>72</v>
      </c>
      <c r="G26" s="1357" t="s">
        <v>72</v>
      </c>
      <c r="H26" s="1357" t="s">
        <v>72</v>
      </c>
      <c r="I26" s="1357" t="s">
        <v>72</v>
      </c>
      <c r="J26" s="1357" t="s">
        <v>72</v>
      </c>
      <c r="K26" s="1357" t="s">
        <v>67</v>
      </c>
      <c r="L26" s="1357" t="s">
        <v>67</v>
      </c>
      <c r="M26" s="1359" t="s">
        <v>67</v>
      </c>
    </row>
    <row r="27" spans="2:13" s="4" customFormat="1" ht="15" x14ac:dyDescent="0.25">
      <c r="B27" s="751"/>
      <c r="C27" s="970"/>
      <c r="D27" s="1358"/>
      <c r="E27" s="1358"/>
      <c r="F27" s="1358"/>
      <c r="G27" s="1358"/>
      <c r="H27" s="1358"/>
      <c r="I27" s="1358"/>
      <c r="J27" s="1358"/>
      <c r="K27" s="1358"/>
      <c r="L27" s="1358"/>
      <c r="M27" s="1360"/>
    </row>
    <row r="28" spans="2:13" s="4" customFormat="1" ht="15" x14ac:dyDescent="0.25">
      <c r="B28" s="751" t="s">
        <v>267</v>
      </c>
      <c r="C28" s="970"/>
      <c r="D28" s="1357" t="s">
        <v>67</v>
      </c>
      <c r="E28" s="1357" t="s">
        <v>67</v>
      </c>
      <c r="F28" s="1357" t="s">
        <v>67</v>
      </c>
      <c r="G28" s="1357" t="s">
        <v>67</v>
      </c>
      <c r="H28" s="1357" t="s">
        <v>67</v>
      </c>
      <c r="I28" s="1357" t="s">
        <v>67</v>
      </c>
      <c r="J28" s="1357" t="s">
        <v>67</v>
      </c>
      <c r="K28" s="1357" t="s">
        <v>67</v>
      </c>
      <c r="L28" s="1357" t="s">
        <v>67</v>
      </c>
      <c r="M28" s="1359" t="s">
        <v>67</v>
      </c>
    </row>
    <row r="29" spans="2:13" s="4" customFormat="1" ht="15" x14ac:dyDescent="0.25">
      <c r="B29" s="838"/>
      <c r="C29" s="972"/>
      <c r="D29" s="1361"/>
      <c r="E29" s="1361"/>
      <c r="F29" s="1361"/>
      <c r="G29" s="1361"/>
      <c r="H29" s="1361"/>
      <c r="I29" s="1361"/>
      <c r="J29" s="1361"/>
      <c r="K29" s="1361"/>
      <c r="L29" s="1361"/>
      <c r="M29" s="1362"/>
    </row>
    <row r="30" spans="2:13" s="4" customFormat="1" ht="15" x14ac:dyDescent="0.25">
      <c r="B30" s="813" t="s">
        <v>268</v>
      </c>
      <c r="C30" s="813"/>
      <c r="D30" s="813"/>
      <c r="E30" s="813"/>
      <c r="F30" s="813"/>
      <c r="G30" s="813"/>
      <c r="H30" s="813"/>
      <c r="I30" s="813"/>
      <c r="J30" s="813"/>
      <c r="K30" s="813"/>
      <c r="L30" s="813"/>
      <c r="M30" s="813"/>
    </row>
    <row r="31" spans="2:13" s="4" customFormat="1" ht="15" x14ac:dyDescent="0.25"/>
    <row r="32" spans="2:13" s="4" customFormat="1" ht="15" x14ac:dyDescent="0.25"/>
    <row r="33" s="4" customFormat="1" ht="15" x14ac:dyDescent="0.25"/>
    <row r="34" s="4" customFormat="1" ht="15" x14ac:dyDescent="0.25"/>
    <row r="35" s="4" customFormat="1" ht="15" x14ac:dyDescent="0.25"/>
    <row r="36" s="4" customFormat="1" ht="15" x14ac:dyDescent="0.25"/>
    <row r="37" s="4" customFormat="1" ht="15" x14ac:dyDescent="0.25"/>
    <row r="38" s="4" customFormat="1" ht="15" x14ac:dyDescent="0.25"/>
    <row r="39" s="4" customFormat="1" ht="15" x14ac:dyDescent="0.25"/>
    <row r="40" s="4" customFormat="1" ht="15" x14ac:dyDescent="0.25"/>
    <row r="41" s="4" customFormat="1" ht="15" x14ac:dyDescent="0.25"/>
    <row r="42" s="4" customFormat="1" ht="15" x14ac:dyDescent="0.25"/>
    <row r="43" s="4" customFormat="1" ht="15" x14ac:dyDescent="0.25"/>
    <row r="44" s="4" customFormat="1" ht="15" x14ac:dyDescent="0.25"/>
    <row r="45" s="4" customFormat="1" ht="15" x14ac:dyDescent="0.25"/>
    <row r="46" s="4" customFormat="1" ht="15" x14ac:dyDescent="0.25"/>
    <row r="47" s="4" customFormat="1" ht="15" x14ac:dyDescent="0.25"/>
    <row r="48" s="4" customFormat="1" ht="15" x14ac:dyDescent="0.25"/>
    <row r="49" s="4" customFormat="1" ht="15" x14ac:dyDescent="0.25"/>
    <row r="50" s="4" customFormat="1" ht="15" x14ac:dyDescent="0.25"/>
    <row r="51" s="4" customFormat="1" ht="15" x14ac:dyDescent="0.25"/>
    <row r="52" s="4" customFormat="1" ht="15" x14ac:dyDescent="0.25"/>
    <row r="53" s="4" customFormat="1" ht="15" x14ac:dyDescent="0.25"/>
    <row r="54" s="4" customFormat="1" ht="15" x14ac:dyDescent="0.25"/>
    <row r="55" s="4" customFormat="1" ht="15" x14ac:dyDescent="0.25"/>
    <row r="56" s="4" customFormat="1" ht="15" x14ac:dyDescent="0.25"/>
    <row r="57" s="4" customFormat="1" ht="15" x14ac:dyDescent="0.25"/>
    <row r="58" s="4" customFormat="1" ht="15" x14ac:dyDescent="0.25"/>
    <row r="59" s="4" customFormat="1" ht="15" x14ac:dyDescent="0.25"/>
    <row r="60" s="4" customFormat="1" ht="15" x14ac:dyDescent="0.25"/>
    <row r="61" s="4" customFormat="1" ht="15" x14ac:dyDescent="0.25"/>
    <row r="62" s="4" customFormat="1" ht="15" x14ac:dyDescent="0.25"/>
    <row r="63" s="4" customFormat="1" ht="15" x14ac:dyDescent="0.25"/>
    <row r="64" s="4" customFormat="1" ht="15" x14ac:dyDescent="0.25"/>
    <row r="65" s="4" customFormat="1" ht="15" x14ac:dyDescent="0.25"/>
    <row r="66" s="4" customFormat="1" ht="15" x14ac:dyDescent="0.25"/>
    <row r="67" s="4" customFormat="1" ht="15" x14ac:dyDescent="0.25"/>
    <row r="68" s="4" customFormat="1" ht="15" x14ac:dyDescent="0.25"/>
    <row r="69" s="4" customFormat="1" ht="15" x14ac:dyDescent="0.25"/>
    <row r="70" s="4" customFormat="1" ht="15" x14ac:dyDescent="0.25"/>
    <row r="71" s="4" customFormat="1" ht="15" x14ac:dyDescent="0.25"/>
    <row r="72" s="4" customFormat="1" ht="15" x14ac:dyDescent="0.25"/>
    <row r="73" s="4" customFormat="1" ht="15" x14ac:dyDescent="0.25"/>
    <row r="74" s="4" customFormat="1" ht="15" x14ac:dyDescent="0.25"/>
    <row r="75" s="4" customFormat="1" ht="15" x14ac:dyDescent="0.25"/>
    <row r="76" s="4" customFormat="1" ht="15" x14ac:dyDescent="0.25"/>
    <row r="77" s="4" customFormat="1" ht="15" x14ac:dyDescent="0.25"/>
    <row r="78" s="4" customFormat="1" ht="15" x14ac:dyDescent="0.25"/>
    <row r="79" s="4" customFormat="1" ht="15" x14ac:dyDescent="0.25"/>
    <row r="80" s="4" customFormat="1" ht="15" x14ac:dyDescent="0.25"/>
    <row r="81" s="4" customFormat="1" ht="15" x14ac:dyDescent="0.25"/>
    <row r="82" s="4" customFormat="1" ht="15" x14ac:dyDescent="0.25"/>
    <row r="83" s="4" customFormat="1" ht="15" x14ac:dyDescent="0.25"/>
    <row r="84" s="4" customFormat="1" ht="15" x14ac:dyDescent="0.25"/>
    <row r="85" s="4" customFormat="1" ht="15" x14ac:dyDescent="0.25"/>
    <row r="86" s="4" customFormat="1" ht="15" x14ac:dyDescent="0.25"/>
    <row r="87" s="4" customFormat="1" ht="15" x14ac:dyDescent="0.25"/>
    <row r="88" s="4" customFormat="1" ht="15" x14ac:dyDescent="0.25"/>
    <row r="89" s="4" customFormat="1" ht="15" x14ac:dyDescent="0.25"/>
    <row r="90" s="4" customFormat="1" ht="15" x14ac:dyDescent="0.25"/>
    <row r="91" s="4" customFormat="1" ht="15" x14ac:dyDescent="0.25"/>
    <row r="92" s="4" customFormat="1" ht="15" x14ac:dyDescent="0.25"/>
    <row r="93" s="4" customFormat="1" ht="15" x14ac:dyDescent="0.25"/>
    <row r="94" s="4" customFormat="1" ht="15" x14ac:dyDescent="0.25"/>
    <row r="95" s="4" customFormat="1" ht="15" x14ac:dyDescent="0.25"/>
    <row r="96" s="4" customFormat="1" ht="15" x14ac:dyDescent="0.25"/>
    <row r="97" s="4" customFormat="1" ht="15" x14ac:dyDescent="0.25"/>
    <row r="98" s="4" customFormat="1" ht="15" x14ac:dyDescent="0.25"/>
    <row r="99" s="4" customFormat="1" ht="15" x14ac:dyDescent="0.25"/>
    <row r="100" s="4" customFormat="1" ht="15" x14ac:dyDescent="0.25"/>
    <row r="101" s="4" customFormat="1" ht="15" x14ac:dyDescent="0.25"/>
    <row r="102" s="4" customFormat="1" ht="15" x14ac:dyDescent="0.25"/>
    <row r="103" s="4" customFormat="1" ht="15" x14ac:dyDescent="0.25"/>
    <row r="104" s="4" customFormat="1" ht="15" x14ac:dyDescent="0.25"/>
    <row r="105" s="4" customFormat="1" ht="15" x14ac:dyDescent="0.25"/>
    <row r="106" s="4" customFormat="1" ht="15" x14ac:dyDescent="0.25"/>
  </sheetData>
  <sheetProtection algorithmName="SHA-512" hashValue="7k2rkkOmgaQef2MFoiVLnosXZ8b8fLMk8OAVYv55YrJxxTU2Ab5aaGvdwugzYzGM9SUNn6Y3BCmi59GAwqS58A==" saltValue="vlXgU0PmZwrPyWjaxtmKvQ==" spinCount="100000" sheet="1" formatCells="0" formatColumns="0" formatRows="0"/>
  <mergeCells count="72">
    <mergeCell ref="I28:I29"/>
    <mergeCell ref="J28:J29"/>
    <mergeCell ref="K28:K29"/>
    <mergeCell ref="L28:L29"/>
    <mergeCell ref="M28:M29"/>
    <mergeCell ref="D28:D29"/>
    <mergeCell ref="E28:E29"/>
    <mergeCell ref="F28:F29"/>
    <mergeCell ref="G28:G29"/>
    <mergeCell ref="H28:H29"/>
    <mergeCell ref="L20:L21"/>
    <mergeCell ref="M20:M21"/>
    <mergeCell ref="D26:D27"/>
    <mergeCell ref="E26:E27"/>
    <mergeCell ref="F26:F27"/>
    <mergeCell ref="G26:G27"/>
    <mergeCell ref="H26:H27"/>
    <mergeCell ref="I26:I27"/>
    <mergeCell ref="J26:J27"/>
    <mergeCell ref="K26:K27"/>
    <mergeCell ref="L26:L27"/>
    <mergeCell ref="M26:M27"/>
    <mergeCell ref="G20:G21"/>
    <mergeCell ref="H20:H21"/>
    <mergeCell ref="I20:I21"/>
    <mergeCell ref="J20:J21"/>
    <mergeCell ref="K20:K21"/>
    <mergeCell ref="M8:M9"/>
    <mergeCell ref="B10:C10"/>
    <mergeCell ref="B12:C12"/>
    <mergeCell ref="B13:C13"/>
    <mergeCell ref="B15:C15"/>
    <mergeCell ref="B11:C11"/>
    <mergeCell ref="H8:H9"/>
    <mergeCell ref="I8:I9"/>
    <mergeCell ref="J8:J9"/>
    <mergeCell ref="K8:K9"/>
    <mergeCell ref="L8:L9"/>
    <mergeCell ref="B8:C9"/>
    <mergeCell ref="D8:D9"/>
    <mergeCell ref="E8:E9"/>
    <mergeCell ref="F8:F9"/>
    <mergeCell ref="G8:G9"/>
    <mergeCell ref="F1:F2"/>
    <mergeCell ref="A1:A2"/>
    <mergeCell ref="B1:B2"/>
    <mergeCell ref="C1:C2"/>
    <mergeCell ref="D1:D2"/>
    <mergeCell ref="E1:E2"/>
    <mergeCell ref="M1:M2"/>
    <mergeCell ref="G1:G2"/>
    <mergeCell ref="H1:H2"/>
    <mergeCell ref="I1:I2"/>
    <mergeCell ref="J1:J2"/>
    <mergeCell ref="K1:K2"/>
    <mergeCell ref="L1:L2"/>
    <mergeCell ref="B14:C14"/>
    <mergeCell ref="B18:C18"/>
    <mergeCell ref="B19:C19"/>
    <mergeCell ref="B30:M30"/>
    <mergeCell ref="B25:C25"/>
    <mergeCell ref="B23:C23"/>
    <mergeCell ref="B24:C24"/>
    <mergeCell ref="B26:C27"/>
    <mergeCell ref="B28:C29"/>
    <mergeCell ref="B16:C16"/>
    <mergeCell ref="B17:C17"/>
    <mergeCell ref="B22:C22"/>
    <mergeCell ref="B20:C21"/>
    <mergeCell ref="D20:D21"/>
    <mergeCell ref="E20:E21"/>
    <mergeCell ref="F20:F21"/>
  </mergeCells>
  <hyperlinks>
    <hyperlink ref="I1:I2" location="'GRI Index'!A3" display="GRI Index" xr:uid="{A82F7E53-1809-4B50-B531-5A018683AF29}"/>
    <hyperlink ref="J1:J2" location="'SASB Index'!A3" display="SASB Index" xr:uid="{BCD3A56E-CADC-4273-A915-7DB8B75C9818}"/>
    <hyperlink ref="D1:D2" location="'Steel Industry'!A3" display="Steel Industry" xr:uid="{9FCF6F40-9E5C-4DA4-AB32-11F730287AFF}"/>
    <hyperlink ref="B1:B2" location="Home!A3" display="Home" xr:uid="{45EF0EAD-29BD-4807-B452-105E6DF49186}"/>
    <hyperlink ref="C1:C2" location="'CSN Group'!A3" display="CSN Group" xr:uid="{DFD37218-5003-43C3-A88F-F82C3B05662C}"/>
    <hyperlink ref="E1:E2" location="Mining!A3" display="Mining" xr:uid="{5C6F5CA1-C7B0-45EC-9C7A-50E8BA773083}"/>
    <hyperlink ref="F1:F2" location="Cement!A3" display="Cement" xr:uid="{D01DDE13-C339-470F-B1CE-B3F6C9BF05D6}"/>
    <hyperlink ref="G1:G2" location="Logistics!A3" display="Logistics" xr:uid="{28B19A43-06B9-4129-B274-5F9D2623DE2D}"/>
    <hyperlink ref="H1:H2" location="Energy!A3" display="Energy" xr:uid="{093D71B8-69D2-4409-9959-79E8BCC4FDE5}"/>
    <hyperlink ref="K1:K2" location="Materiality!A3" display="Materiality" xr:uid="{3B5AFEFE-7940-4749-A601-EB40A53D7309}"/>
    <hyperlink ref="L1:L2" location="TCFD_TNFD!A3" display="TCFD e TNFD" xr:uid="{9012A858-9584-44EF-BD83-B4825EA9255C}"/>
    <hyperlink ref="M1:M2" location="Ratings!A3" display="Ratings" xr:uid="{141FA3C3-C4B7-44BA-9737-2D89221AEE61}"/>
  </hyperlink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1283-8B79-4CCD-A2BC-8F9EB3FC95CB}">
  <sheetPr>
    <pageSetUpPr fitToPage="1"/>
  </sheetPr>
  <dimension ref="A1:Q790"/>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154" t="s">
        <v>269</v>
      </c>
    </row>
    <row r="6" spans="1:13" s="4" customFormat="1" ht="15" x14ac:dyDescent="0.25"/>
    <row r="7" spans="1:13" s="4" customFormat="1" ht="15" x14ac:dyDescent="0.25"/>
    <row r="8" spans="1:13" s="4" customFormat="1" ht="15" x14ac:dyDescent="0.25">
      <c r="A8" s="7"/>
      <c r="B8" s="7" t="s">
        <v>124</v>
      </c>
      <c r="C8" s="7"/>
      <c r="D8" s="7"/>
      <c r="E8" s="7"/>
      <c r="F8" s="7"/>
      <c r="G8" s="7"/>
      <c r="H8" s="7"/>
      <c r="I8" s="7"/>
      <c r="J8" s="7"/>
      <c r="K8" s="7"/>
      <c r="L8" s="7"/>
      <c r="M8" s="7"/>
    </row>
    <row r="9" spans="1:13" s="4" customFormat="1" ht="15" x14ac:dyDescent="0.25">
      <c r="A9" s="7"/>
      <c r="B9" s="7" t="s">
        <v>133</v>
      </c>
      <c r="C9" s="7"/>
      <c r="D9" s="7"/>
      <c r="E9" s="7"/>
      <c r="F9" s="7"/>
      <c r="G9" s="7"/>
      <c r="H9" s="7"/>
      <c r="I9" s="7"/>
      <c r="J9" s="7"/>
      <c r="K9" s="7"/>
      <c r="L9" s="7"/>
      <c r="M9" s="7"/>
    </row>
    <row r="10" spans="1:13" s="4" customFormat="1" ht="15" x14ac:dyDescent="0.25"/>
    <row r="11" spans="1:13" s="4" customFormat="1" ht="15" customHeight="1" x14ac:dyDescent="0.25">
      <c r="B11" s="714" t="s">
        <v>270</v>
      </c>
      <c r="C11" s="714"/>
      <c r="D11" s="714"/>
      <c r="E11" s="714"/>
      <c r="F11" s="714"/>
      <c r="G11" s="714"/>
      <c r="H11" s="714"/>
      <c r="I11" s="714"/>
      <c r="J11" s="714"/>
      <c r="K11" s="714"/>
      <c r="L11" s="714"/>
      <c r="M11" s="714"/>
    </row>
    <row r="12" spans="1:13" s="4" customFormat="1" ht="15" x14ac:dyDescent="0.25">
      <c r="B12" s="714"/>
      <c r="C12" s="714"/>
      <c r="D12" s="714"/>
      <c r="E12" s="714"/>
      <c r="F12" s="714"/>
      <c r="G12" s="714"/>
      <c r="H12" s="714"/>
      <c r="I12" s="714"/>
      <c r="J12" s="714"/>
      <c r="K12" s="714"/>
      <c r="L12" s="714"/>
      <c r="M12" s="714"/>
    </row>
    <row r="13" spans="1:13" s="4" customFormat="1" ht="15" x14ac:dyDescent="0.25"/>
    <row r="14" spans="1:13" s="4" customFormat="1" ht="15" x14ac:dyDescent="0.25"/>
    <row r="15" spans="1:13" s="4" customFormat="1" ht="15" x14ac:dyDescent="0.25">
      <c r="A15" s="7"/>
      <c r="B15" s="7" t="s">
        <v>131</v>
      </c>
      <c r="C15" s="7"/>
      <c r="D15" s="7"/>
      <c r="E15" s="7"/>
      <c r="F15" s="7"/>
      <c r="G15" s="7"/>
      <c r="H15" s="7"/>
      <c r="I15" s="7"/>
      <c r="J15" s="7"/>
      <c r="K15" s="7"/>
      <c r="L15" s="7"/>
      <c r="M15" s="7"/>
    </row>
    <row r="16" spans="1:13" s="4" customFormat="1" ht="15" x14ac:dyDescent="0.25"/>
    <row r="17" spans="2:13" s="4" customFormat="1" ht="15" customHeight="1" x14ac:dyDescent="0.25">
      <c r="B17" s="717" t="s">
        <v>281</v>
      </c>
      <c r="C17" s="717"/>
      <c r="D17" s="717"/>
      <c r="E17" s="717"/>
      <c r="F17" s="717"/>
      <c r="G17" s="718"/>
      <c r="H17" s="816">
        <v>2021</v>
      </c>
      <c r="I17" s="816"/>
      <c r="J17" s="816">
        <v>2022</v>
      </c>
      <c r="K17" s="816"/>
      <c r="L17" s="816">
        <v>2023</v>
      </c>
      <c r="M17" s="721"/>
    </row>
    <row r="18" spans="2:13" s="4" customFormat="1" ht="41" thickBot="1" x14ac:dyDescent="0.3">
      <c r="B18" s="719"/>
      <c r="C18" s="719"/>
      <c r="D18" s="719"/>
      <c r="E18" s="719"/>
      <c r="F18" s="719"/>
      <c r="G18" s="720"/>
      <c r="H18" s="348" t="s">
        <v>283</v>
      </c>
      <c r="I18" s="349" t="s">
        <v>282</v>
      </c>
      <c r="J18" s="348" t="s">
        <v>283</v>
      </c>
      <c r="K18" s="349" t="s">
        <v>282</v>
      </c>
      <c r="L18" s="348" t="s">
        <v>283</v>
      </c>
      <c r="M18" s="349" t="s">
        <v>282</v>
      </c>
    </row>
    <row r="19" spans="2:13" s="4" customFormat="1" ht="15.5" thickTop="1" x14ac:dyDescent="0.25">
      <c r="B19" s="817" t="s">
        <v>284</v>
      </c>
      <c r="C19" s="817"/>
      <c r="D19" s="817"/>
      <c r="E19" s="817"/>
      <c r="F19" s="817"/>
      <c r="G19" s="817"/>
      <c r="H19" s="817"/>
      <c r="I19" s="817"/>
      <c r="J19" s="817"/>
      <c r="K19" s="817"/>
      <c r="L19" s="414"/>
      <c r="M19" s="414"/>
    </row>
    <row r="20" spans="2:13" s="4" customFormat="1" ht="15" x14ac:dyDescent="0.25">
      <c r="B20" s="762" t="s">
        <v>285</v>
      </c>
      <c r="C20" s="762"/>
      <c r="D20" s="762"/>
      <c r="E20" s="762"/>
      <c r="F20" s="762"/>
      <c r="G20" s="836"/>
      <c r="H20" s="350">
        <v>85</v>
      </c>
      <c r="I20" s="353">
        <v>0.30499999999999999</v>
      </c>
      <c r="J20" s="350">
        <v>296</v>
      </c>
      <c r="K20" s="353">
        <v>0.81299999999999994</v>
      </c>
      <c r="L20" s="350">
        <v>398</v>
      </c>
      <c r="M20" s="518">
        <v>1</v>
      </c>
    </row>
    <row r="21" spans="2:13" s="4" customFormat="1" ht="15" x14ac:dyDescent="0.25">
      <c r="B21" s="750" t="s">
        <v>286</v>
      </c>
      <c r="C21" s="750"/>
      <c r="D21" s="750"/>
      <c r="E21" s="750"/>
      <c r="F21" s="750"/>
      <c r="G21" s="751"/>
      <c r="H21" s="351">
        <v>298</v>
      </c>
      <c r="I21" s="354">
        <v>0.25900000000000001</v>
      </c>
      <c r="J21" s="351">
        <v>1108</v>
      </c>
      <c r="K21" s="354">
        <v>0.60199999999999998</v>
      </c>
      <c r="L21" s="351">
        <v>2115</v>
      </c>
      <c r="M21" s="519">
        <v>1</v>
      </c>
    </row>
    <row r="22" spans="2:13" s="4" customFormat="1" ht="15" x14ac:dyDescent="0.25">
      <c r="B22" s="750" t="s">
        <v>287</v>
      </c>
      <c r="C22" s="750"/>
      <c r="D22" s="750"/>
      <c r="E22" s="750"/>
      <c r="F22" s="750"/>
      <c r="G22" s="751"/>
      <c r="H22" s="359" t="s">
        <v>17</v>
      </c>
      <c r="I22" s="360" t="s">
        <v>17</v>
      </c>
      <c r="J22" s="359" t="s">
        <v>17</v>
      </c>
      <c r="K22" s="360" t="s">
        <v>17</v>
      </c>
      <c r="L22" s="351">
        <v>54</v>
      </c>
      <c r="M22" s="519">
        <v>1</v>
      </c>
    </row>
    <row r="23" spans="2:13" s="4" customFormat="1" ht="15" x14ac:dyDescent="0.25">
      <c r="B23" s="750" t="s">
        <v>288</v>
      </c>
      <c r="C23" s="750"/>
      <c r="D23" s="750"/>
      <c r="E23" s="750"/>
      <c r="F23" s="750"/>
      <c r="G23" s="751"/>
      <c r="H23" s="351">
        <v>17480</v>
      </c>
      <c r="I23" s="354">
        <v>0.75900000000000001</v>
      </c>
      <c r="J23" s="351">
        <v>19707</v>
      </c>
      <c r="K23" s="354">
        <v>0.84299999999999997</v>
      </c>
      <c r="L23" s="351">
        <v>23766</v>
      </c>
      <c r="M23" s="519">
        <v>1</v>
      </c>
    </row>
    <row r="24" spans="2:13" s="4" customFormat="1" ht="15" x14ac:dyDescent="0.25">
      <c r="B24" s="837" t="s">
        <v>289</v>
      </c>
      <c r="C24" s="837"/>
      <c r="D24" s="837"/>
      <c r="E24" s="837"/>
      <c r="F24" s="837"/>
      <c r="G24" s="838"/>
      <c r="H24" s="352">
        <v>183</v>
      </c>
      <c r="I24" s="355">
        <v>0.26600000000000001</v>
      </c>
      <c r="J24" s="352">
        <v>640</v>
      </c>
      <c r="K24" s="355">
        <v>0.93</v>
      </c>
      <c r="L24" s="352">
        <v>1014</v>
      </c>
      <c r="M24" s="520">
        <v>1</v>
      </c>
    </row>
    <row r="25" spans="2:13" s="4" customFormat="1" ht="15" x14ac:dyDescent="0.25">
      <c r="B25" s="841" t="s">
        <v>290</v>
      </c>
      <c r="C25" s="841"/>
      <c r="D25" s="841"/>
      <c r="E25" s="841"/>
      <c r="F25" s="841"/>
      <c r="G25" s="841"/>
      <c r="H25" s="841"/>
      <c r="I25" s="841"/>
      <c r="J25" s="841"/>
      <c r="K25" s="841"/>
      <c r="L25" s="414"/>
      <c r="M25" s="414"/>
    </row>
    <row r="26" spans="2:13" s="4" customFormat="1" ht="15" x14ac:dyDescent="0.25">
      <c r="B26" s="762" t="s">
        <v>291</v>
      </c>
      <c r="C26" s="762"/>
      <c r="D26" s="762"/>
      <c r="E26" s="762"/>
      <c r="F26" s="762"/>
      <c r="G26" s="836"/>
      <c r="H26" s="356">
        <v>20</v>
      </c>
      <c r="I26" s="357">
        <v>1.0529999999999999</v>
      </c>
      <c r="J26" s="356">
        <v>23</v>
      </c>
      <c r="K26" s="357">
        <v>0.67600000000000005</v>
      </c>
      <c r="L26" s="358">
        <v>32</v>
      </c>
      <c r="M26" s="515">
        <v>1</v>
      </c>
    </row>
    <row r="27" spans="2:13" s="4" customFormat="1" ht="15" x14ac:dyDescent="0.25">
      <c r="B27" s="750" t="s">
        <v>292</v>
      </c>
      <c r="C27" s="750"/>
      <c r="D27" s="750"/>
      <c r="E27" s="750"/>
      <c r="F27" s="750"/>
      <c r="G27" s="751"/>
      <c r="H27" s="359">
        <v>1147</v>
      </c>
      <c r="I27" s="360">
        <v>1.01</v>
      </c>
      <c r="J27" s="359">
        <v>1165</v>
      </c>
      <c r="K27" s="360">
        <v>0.94799999999999995</v>
      </c>
      <c r="L27" s="361">
        <v>1533</v>
      </c>
      <c r="M27" s="516">
        <v>1</v>
      </c>
    </row>
    <row r="28" spans="2:13" s="4" customFormat="1" ht="15" x14ac:dyDescent="0.25">
      <c r="B28" s="750" t="s">
        <v>293</v>
      </c>
      <c r="C28" s="750"/>
      <c r="D28" s="750"/>
      <c r="E28" s="750"/>
      <c r="F28" s="750"/>
      <c r="G28" s="751"/>
      <c r="H28" s="766">
        <v>1101</v>
      </c>
      <c r="I28" s="765">
        <v>1.0169999999999999</v>
      </c>
      <c r="J28" s="359">
        <v>236</v>
      </c>
      <c r="K28" s="360">
        <v>0.93700000000000006</v>
      </c>
      <c r="L28" s="361">
        <v>353</v>
      </c>
      <c r="M28" s="516">
        <v>1</v>
      </c>
    </row>
    <row r="29" spans="2:13" s="4" customFormat="1" ht="15" x14ac:dyDescent="0.25">
      <c r="B29" s="750" t="s">
        <v>294</v>
      </c>
      <c r="C29" s="750"/>
      <c r="D29" s="750"/>
      <c r="E29" s="750"/>
      <c r="F29" s="750"/>
      <c r="G29" s="751"/>
      <c r="H29" s="766"/>
      <c r="I29" s="765"/>
      <c r="J29" s="359">
        <v>891</v>
      </c>
      <c r="K29" s="360">
        <v>0.97799999999999998</v>
      </c>
      <c r="L29" s="361">
        <v>1005</v>
      </c>
      <c r="M29" s="516">
        <v>1</v>
      </c>
    </row>
    <row r="30" spans="2:13" s="4" customFormat="1" ht="15" x14ac:dyDescent="0.25">
      <c r="B30" s="750" t="s">
        <v>295</v>
      </c>
      <c r="C30" s="750"/>
      <c r="D30" s="750"/>
      <c r="E30" s="750"/>
      <c r="F30" s="750"/>
      <c r="G30" s="751"/>
      <c r="H30" s="359">
        <v>1226</v>
      </c>
      <c r="I30" s="360">
        <v>1.0669999999999999</v>
      </c>
      <c r="J30" s="359">
        <v>1228</v>
      </c>
      <c r="K30" s="360">
        <v>0.95299999999999996</v>
      </c>
      <c r="L30" s="361">
        <v>1634</v>
      </c>
      <c r="M30" s="516">
        <v>1</v>
      </c>
    </row>
    <row r="31" spans="2:13" s="4" customFormat="1" ht="15" x14ac:dyDescent="0.25">
      <c r="B31" s="750" t="s">
        <v>296</v>
      </c>
      <c r="C31" s="750"/>
      <c r="D31" s="750"/>
      <c r="E31" s="750"/>
      <c r="F31" s="750"/>
      <c r="G31" s="751"/>
      <c r="H31" s="359">
        <v>3083</v>
      </c>
      <c r="I31" s="360">
        <v>0.89900000000000002</v>
      </c>
      <c r="J31" s="359">
        <v>2719</v>
      </c>
      <c r="K31" s="360">
        <v>0.88400000000000001</v>
      </c>
      <c r="L31" s="361">
        <v>3505</v>
      </c>
      <c r="M31" s="516">
        <v>1</v>
      </c>
    </row>
    <row r="32" spans="2:13" s="4" customFormat="1" ht="15" x14ac:dyDescent="0.25">
      <c r="B32" s="750" t="s">
        <v>297</v>
      </c>
      <c r="C32" s="750"/>
      <c r="D32" s="750"/>
      <c r="E32" s="750"/>
      <c r="F32" s="750"/>
      <c r="G32" s="751"/>
      <c r="H32" s="359">
        <v>988</v>
      </c>
      <c r="I32" s="360">
        <v>1.601</v>
      </c>
      <c r="J32" s="359">
        <v>640</v>
      </c>
      <c r="K32" s="360">
        <v>0.92100000000000004</v>
      </c>
      <c r="L32" s="361">
        <v>853</v>
      </c>
      <c r="M32" s="516">
        <v>1</v>
      </c>
    </row>
    <row r="33" spans="1:13" s="4" customFormat="1" ht="15" x14ac:dyDescent="0.25">
      <c r="B33" s="750" t="s">
        <v>298</v>
      </c>
      <c r="C33" s="750"/>
      <c r="D33" s="750"/>
      <c r="E33" s="750"/>
      <c r="F33" s="750"/>
      <c r="G33" s="751"/>
      <c r="H33" s="359">
        <v>9311</v>
      </c>
      <c r="I33" s="360">
        <v>0.55100000000000005</v>
      </c>
      <c r="J33" s="359">
        <v>13458</v>
      </c>
      <c r="K33" s="360">
        <v>0.79500000000000004</v>
      </c>
      <c r="L33" s="361">
        <v>17726</v>
      </c>
      <c r="M33" s="516">
        <v>1</v>
      </c>
    </row>
    <row r="34" spans="1:13" s="4" customFormat="1" ht="15" customHeight="1" x14ac:dyDescent="0.25">
      <c r="B34" s="750" t="s">
        <v>299</v>
      </c>
      <c r="C34" s="750"/>
      <c r="D34" s="750"/>
      <c r="E34" s="750"/>
      <c r="F34" s="750"/>
      <c r="G34" s="751"/>
      <c r="H34" s="766">
        <v>1170</v>
      </c>
      <c r="I34" s="765">
        <v>1.4159999999999999</v>
      </c>
      <c r="J34" s="359">
        <v>238</v>
      </c>
      <c r="K34" s="360">
        <v>0.5</v>
      </c>
      <c r="L34" s="361">
        <v>379</v>
      </c>
      <c r="M34" s="516">
        <v>1</v>
      </c>
    </row>
    <row r="35" spans="1:13" s="4" customFormat="1" ht="15" customHeight="1" x14ac:dyDescent="0.25">
      <c r="B35" s="750" t="s">
        <v>300</v>
      </c>
      <c r="C35" s="750"/>
      <c r="D35" s="750"/>
      <c r="E35" s="750"/>
      <c r="F35" s="750"/>
      <c r="G35" s="751"/>
      <c r="H35" s="766"/>
      <c r="I35" s="765"/>
      <c r="J35" s="359">
        <v>618</v>
      </c>
      <c r="K35" s="360">
        <v>0.77600000000000002</v>
      </c>
      <c r="L35" s="361">
        <v>267</v>
      </c>
      <c r="M35" s="516">
        <v>1</v>
      </c>
    </row>
    <row r="36" spans="1:13" s="4" customFormat="1" ht="15" customHeight="1" x14ac:dyDescent="0.25">
      <c r="B36" s="750" t="s">
        <v>301</v>
      </c>
      <c r="C36" s="750"/>
      <c r="D36" s="750"/>
      <c r="E36" s="750"/>
      <c r="F36" s="750"/>
      <c r="G36" s="751"/>
      <c r="H36" s="359" t="s">
        <v>17</v>
      </c>
      <c r="I36" s="360" t="s">
        <v>17</v>
      </c>
      <c r="J36" s="359">
        <v>49</v>
      </c>
      <c r="K36" s="360">
        <v>1</v>
      </c>
      <c r="L36" s="361">
        <v>60</v>
      </c>
      <c r="M36" s="516">
        <v>1</v>
      </c>
    </row>
    <row r="37" spans="1:13" s="4" customFormat="1" ht="15" customHeight="1" x14ac:dyDescent="0.25">
      <c r="B37" s="750" t="s">
        <v>302</v>
      </c>
      <c r="C37" s="750"/>
      <c r="D37" s="750"/>
      <c r="E37" s="750"/>
      <c r="F37" s="750"/>
      <c r="G37" s="751"/>
      <c r="H37" s="359" t="s">
        <v>17</v>
      </c>
      <c r="I37" s="360" t="s">
        <v>17</v>
      </c>
      <c r="J37" s="359">
        <v>486</v>
      </c>
      <c r="K37" s="360">
        <v>0.95499999999999996</v>
      </c>
      <c r="L37" s="361" t="s">
        <v>17</v>
      </c>
      <c r="M37" s="516" t="s">
        <v>17</v>
      </c>
    </row>
    <row r="38" spans="1:13" s="4" customFormat="1" ht="15" x14ac:dyDescent="0.25">
      <c r="B38" s="839" t="s">
        <v>2</v>
      </c>
      <c r="C38" s="839"/>
      <c r="D38" s="839"/>
      <c r="E38" s="839"/>
      <c r="F38" s="839"/>
      <c r="G38" s="840"/>
      <c r="H38" s="362">
        <v>18046</v>
      </c>
      <c r="I38" s="363">
        <v>0.71799999999999997</v>
      </c>
      <c r="J38" s="362">
        <v>21751</v>
      </c>
      <c r="K38" s="363">
        <v>0.83</v>
      </c>
      <c r="L38" s="364">
        <v>27347</v>
      </c>
      <c r="M38" s="517">
        <v>1.0000000000000002</v>
      </c>
    </row>
    <row r="39" spans="1:13" s="4" customFormat="1" ht="15" customHeight="1" x14ac:dyDescent="0.25">
      <c r="B39" s="747" t="s">
        <v>303</v>
      </c>
      <c r="C39" s="747"/>
      <c r="D39" s="747"/>
      <c r="E39" s="747"/>
      <c r="F39" s="747"/>
      <c r="G39" s="747"/>
      <c r="H39" s="747"/>
      <c r="I39" s="747"/>
      <c r="J39" s="747"/>
      <c r="K39" s="747"/>
      <c r="L39" s="747"/>
      <c r="M39" s="747"/>
    </row>
    <row r="40" spans="1:13" s="4" customFormat="1" ht="15" customHeight="1" x14ac:dyDescent="0.25">
      <c r="B40" s="748"/>
      <c r="C40" s="748"/>
      <c r="D40" s="748"/>
      <c r="E40" s="748"/>
      <c r="F40" s="748"/>
      <c r="G40" s="748"/>
      <c r="H40" s="748"/>
      <c r="I40" s="748"/>
      <c r="J40" s="748"/>
      <c r="K40" s="748"/>
      <c r="L40" s="748"/>
      <c r="M40" s="748"/>
    </row>
    <row r="41" spans="1:13" s="4" customFormat="1" ht="15" x14ac:dyDescent="0.25">
      <c r="B41" s="749"/>
      <c r="C41" s="749"/>
      <c r="D41" s="749"/>
      <c r="E41" s="749"/>
      <c r="F41" s="749"/>
      <c r="G41" s="749"/>
      <c r="H41" s="749"/>
      <c r="I41" s="749"/>
      <c r="J41" s="749"/>
      <c r="K41" s="749"/>
      <c r="L41" s="749"/>
      <c r="M41" s="749"/>
    </row>
    <row r="42" spans="1:13" s="4" customFormat="1" ht="15" x14ac:dyDescent="0.25"/>
    <row r="43" spans="1:13" s="4" customFormat="1" ht="15" x14ac:dyDescent="0.25"/>
    <row r="44" spans="1:13" s="4" customFormat="1" ht="15" x14ac:dyDescent="0.25">
      <c r="A44" s="7"/>
      <c r="B44" s="7" t="s">
        <v>135</v>
      </c>
      <c r="C44" s="7"/>
      <c r="D44" s="7"/>
      <c r="E44" s="7"/>
      <c r="F44" s="7"/>
      <c r="G44" s="7"/>
      <c r="H44" s="7"/>
      <c r="I44" s="7"/>
      <c r="J44" s="7"/>
      <c r="K44" s="7"/>
      <c r="L44" s="7"/>
      <c r="M44" s="7"/>
    </row>
    <row r="45" spans="1:13" s="4" customFormat="1" ht="15" x14ac:dyDescent="0.25"/>
    <row r="46" spans="1:13" s="4" customFormat="1" ht="15" x14ac:dyDescent="0.25">
      <c r="B46" s="717" t="s">
        <v>304</v>
      </c>
      <c r="C46" s="717"/>
      <c r="D46" s="717"/>
      <c r="E46" s="718"/>
      <c r="F46" s="760" t="s">
        <v>305</v>
      </c>
      <c r="G46" s="760" t="s">
        <v>306</v>
      </c>
      <c r="H46" s="760" t="s">
        <v>307</v>
      </c>
      <c r="I46" s="760" t="s">
        <v>308</v>
      </c>
      <c r="J46" s="816" t="s">
        <v>309</v>
      </c>
      <c r="K46" s="760" t="s">
        <v>310</v>
      </c>
      <c r="L46" s="760" t="s">
        <v>43</v>
      </c>
      <c r="M46" s="761" t="s">
        <v>311</v>
      </c>
    </row>
    <row r="47" spans="1:13" s="4" customFormat="1" ht="15.5" thickBot="1" x14ac:dyDescent="0.3">
      <c r="B47" s="719"/>
      <c r="C47" s="719"/>
      <c r="D47" s="719"/>
      <c r="E47" s="720"/>
      <c r="F47" s="767"/>
      <c r="G47" s="767"/>
      <c r="H47" s="767"/>
      <c r="I47" s="767"/>
      <c r="J47" s="811"/>
      <c r="K47" s="767"/>
      <c r="L47" s="767"/>
      <c r="M47" s="771"/>
    </row>
    <row r="48" spans="1:13" s="4" customFormat="1" ht="15.5" thickTop="1" x14ac:dyDescent="0.25">
      <c r="B48" s="725" t="s">
        <v>312</v>
      </c>
      <c r="C48" s="725"/>
      <c r="D48" s="725"/>
      <c r="E48" s="726"/>
      <c r="F48" s="372" t="s">
        <v>17</v>
      </c>
      <c r="G48" s="372" t="s">
        <v>17</v>
      </c>
      <c r="H48" s="372">
        <v>314656.73992000002</v>
      </c>
      <c r="I48" s="372" t="s">
        <v>17</v>
      </c>
      <c r="J48" s="372" t="s">
        <v>17</v>
      </c>
      <c r="K48" s="372" t="s">
        <v>17</v>
      </c>
      <c r="L48" s="372" t="s">
        <v>17</v>
      </c>
      <c r="M48" s="472">
        <f t="shared" ref="M48:M53" si="0">SUM(F48:L48)</f>
        <v>314656.73992000002</v>
      </c>
    </row>
    <row r="49" spans="2:13" s="4" customFormat="1" ht="15" x14ac:dyDescent="0.25">
      <c r="B49" s="737" t="s">
        <v>313</v>
      </c>
      <c r="C49" s="737" t="s">
        <v>45</v>
      </c>
      <c r="D49" s="737"/>
      <c r="E49" s="738"/>
      <c r="F49" s="68">
        <v>284265.09610999998</v>
      </c>
      <c r="G49" s="68">
        <v>88.638720000000006</v>
      </c>
      <c r="H49" s="68">
        <v>1692541.8879800001</v>
      </c>
      <c r="I49" s="68">
        <v>427.59751999999997</v>
      </c>
      <c r="J49" s="68">
        <v>82025.529769999994</v>
      </c>
      <c r="K49" s="68">
        <v>8.4007900000000006</v>
      </c>
      <c r="L49" s="68">
        <v>15133.3382</v>
      </c>
      <c r="M49" s="473">
        <f t="shared" si="0"/>
        <v>2074490.4890900003</v>
      </c>
    </row>
    <row r="50" spans="2:13" s="4" customFormat="1" ht="15" x14ac:dyDescent="0.25">
      <c r="B50" s="737" t="s">
        <v>314</v>
      </c>
      <c r="C50" s="737" t="s">
        <v>44</v>
      </c>
      <c r="D50" s="737"/>
      <c r="E50" s="738"/>
      <c r="F50" s="68" t="s">
        <v>17</v>
      </c>
      <c r="G50" s="68" t="s">
        <v>17</v>
      </c>
      <c r="H50" s="68">
        <v>728789.83038000006</v>
      </c>
      <c r="I50" s="68" t="s">
        <v>17</v>
      </c>
      <c r="J50" s="68" t="s">
        <v>17</v>
      </c>
      <c r="K50" s="68" t="s">
        <v>17</v>
      </c>
      <c r="L50" s="68" t="s">
        <v>17</v>
      </c>
      <c r="M50" s="473">
        <f t="shared" si="0"/>
        <v>728789.83038000006</v>
      </c>
    </row>
    <row r="51" spans="2:13" s="4" customFormat="1" ht="15" x14ac:dyDescent="0.25">
      <c r="B51" s="737" t="s">
        <v>315</v>
      </c>
      <c r="C51" s="737"/>
      <c r="D51" s="737"/>
      <c r="E51" s="738"/>
      <c r="F51" s="68">
        <v>63114.571530000001</v>
      </c>
      <c r="G51" s="68" t="s">
        <v>17</v>
      </c>
      <c r="H51" s="68">
        <v>3021617.3823500001</v>
      </c>
      <c r="I51" s="68">
        <v>7908.9663499999997</v>
      </c>
      <c r="J51" s="68" t="s">
        <v>17</v>
      </c>
      <c r="K51" s="68" t="s">
        <v>17</v>
      </c>
      <c r="L51" s="68">
        <v>249993.31534999999</v>
      </c>
      <c r="M51" s="473">
        <f t="shared" si="0"/>
        <v>3342634.2355799996</v>
      </c>
    </row>
    <row r="52" spans="2:13" s="4" customFormat="1" ht="15" x14ac:dyDescent="0.25">
      <c r="B52" s="737" t="s">
        <v>316</v>
      </c>
      <c r="C52" s="737"/>
      <c r="D52" s="737"/>
      <c r="E52" s="738"/>
      <c r="F52" s="68" t="s">
        <v>17</v>
      </c>
      <c r="G52" s="68" t="s">
        <v>17</v>
      </c>
      <c r="H52" s="68">
        <v>228323.92996000001</v>
      </c>
      <c r="I52" s="68" t="s">
        <v>17</v>
      </c>
      <c r="J52" s="68" t="s">
        <v>17</v>
      </c>
      <c r="K52" s="68" t="s">
        <v>17</v>
      </c>
      <c r="L52" s="68" t="s">
        <v>17</v>
      </c>
      <c r="M52" s="473">
        <f t="shared" si="0"/>
        <v>228323.92996000001</v>
      </c>
    </row>
    <row r="53" spans="2:13" s="4" customFormat="1" ht="15" x14ac:dyDescent="0.25">
      <c r="B53" s="743" t="s">
        <v>311</v>
      </c>
      <c r="C53" s="743"/>
      <c r="D53" s="743"/>
      <c r="E53" s="744"/>
      <c r="F53" s="474">
        <f t="shared" ref="F53:L53" si="1">SUM(F48:F52)</f>
        <v>347379.66764</v>
      </c>
      <c r="G53" s="474">
        <f t="shared" si="1"/>
        <v>88.638720000000006</v>
      </c>
      <c r="H53" s="474">
        <f t="shared" si="1"/>
        <v>5985929.7705900008</v>
      </c>
      <c r="I53" s="474">
        <f t="shared" si="1"/>
        <v>8336.56387</v>
      </c>
      <c r="J53" s="474">
        <f t="shared" si="1"/>
        <v>82025.529769999994</v>
      </c>
      <c r="K53" s="474">
        <f t="shared" si="1"/>
        <v>8.4007900000000006</v>
      </c>
      <c r="L53" s="474">
        <f t="shared" si="1"/>
        <v>265126.65354999999</v>
      </c>
      <c r="M53" s="475">
        <f t="shared" si="0"/>
        <v>6688895.2249300005</v>
      </c>
    </row>
    <row r="54" spans="2:13" s="4" customFormat="1" ht="15" x14ac:dyDescent="0.25"/>
    <row r="55" spans="2:13" s="4" customFormat="1" ht="15" customHeight="1" x14ac:dyDescent="0.25">
      <c r="B55" s="717" t="s">
        <v>317</v>
      </c>
      <c r="C55" s="717"/>
      <c r="D55" s="717"/>
      <c r="E55" s="717"/>
      <c r="F55" s="718"/>
      <c r="G55" s="760" t="s">
        <v>305</v>
      </c>
      <c r="H55" s="760" t="s">
        <v>307</v>
      </c>
      <c r="I55" s="760" t="s">
        <v>308</v>
      </c>
      <c r="J55" s="816" t="s">
        <v>309</v>
      </c>
      <c r="K55" s="760" t="s">
        <v>318</v>
      </c>
      <c r="L55" s="760" t="s">
        <v>43</v>
      </c>
      <c r="M55" s="761" t="s">
        <v>311</v>
      </c>
    </row>
    <row r="56" spans="2:13" s="4" customFormat="1" ht="15.5" thickBot="1" x14ac:dyDescent="0.3">
      <c r="B56" s="719"/>
      <c r="C56" s="719"/>
      <c r="D56" s="719"/>
      <c r="E56" s="719"/>
      <c r="F56" s="720"/>
      <c r="G56" s="767"/>
      <c r="H56" s="767"/>
      <c r="I56" s="767"/>
      <c r="J56" s="811"/>
      <c r="K56" s="767"/>
      <c r="L56" s="767"/>
      <c r="M56" s="771"/>
    </row>
    <row r="57" spans="2:13" s="4" customFormat="1" ht="15.5" thickTop="1" x14ac:dyDescent="0.25">
      <c r="B57" s="725" t="s">
        <v>312</v>
      </c>
      <c r="C57" s="725"/>
      <c r="D57" s="725"/>
      <c r="E57" s="725"/>
      <c r="F57" s="726"/>
      <c r="G57" s="372" t="s">
        <v>17</v>
      </c>
      <c r="H57" s="372">
        <v>445588.83912000002</v>
      </c>
      <c r="I57" s="372" t="s">
        <v>17</v>
      </c>
      <c r="J57" s="372" t="s">
        <v>17</v>
      </c>
      <c r="K57" s="372" t="s">
        <v>17</v>
      </c>
      <c r="L57" s="372" t="s">
        <v>17</v>
      </c>
      <c r="M57" s="472">
        <f t="shared" ref="M57:M62" si="2">SUM(F57:L57)</f>
        <v>445588.83912000002</v>
      </c>
    </row>
    <row r="58" spans="2:13" s="4" customFormat="1" ht="15" x14ac:dyDescent="0.25">
      <c r="B58" s="737" t="s">
        <v>313</v>
      </c>
      <c r="C58" s="737"/>
      <c r="D58" s="737"/>
      <c r="E58" s="737"/>
      <c r="F58" s="738"/>
      <c r="G58" s="68">
        <v>81383.092340000003</v>
      </c>
      <c r="H58" s="68">
        <v>1137640.8331800001</v>
      </c>
      <c r="I58" s="68">
        <v>13.28464</v>
      </c>
      <c r="J58" s="68">
        <v>23283.002659999998</v>
      </c>
      <c r="K58" s="68">
        <v>1422.02711</v>
      </c>
      <c r="L58" s="68">
        <v>51.150379999999998</v>
      </c>
      <c r="M58" s="473">
        <f>SUM(F58:L58)</f>
        <v>1243793.3903099999</v>
      </c>
    </row>
    <row r="59" spans="2:13" s="4" customFormat="1" ht="15" x14ac:dyDescent="0.25">
      <c r="B59" s="737" t="s">
        <v>314</v>
      </c>
      <c r="C59" s="737"/>
      <c r="D59" s="737"/>
      <c r="E59" s="737"/>
      <c r="F59" s="738"/>
      <c r="G59" s="68" t="s">
        <v>17</v>
      </c>
      <c r="H59" s="68">
        <v>1004558.78815</v>
      </c>
      <c r="I59" s="68" t="s">
        <v>17</v>
      </c>
      <c r="J59" s="68" t="s">
        <v>17</v>
      </c>
      <c r="K59" s="68" t="s">
        <v>17</v>
      </c>
      <c r="L59" s="68" t="s">
        <v>17</v>
      </c>
      <c r="M59" s="473">
        <f t="shared" si="2"/>
        <v>1004558.78815</v>
      </c>
    </row>
    <row r="60" spans="2:13" s="4" customFormat="1" ht="15" x14ac:dyDescent="0.25">
      <c r="B60" s="737" t="s">
        <v>315</v>
      </c>
      <c r="C60" s="737"/>
      <c r="D60" s="737"/>
      <c r="E60" s="737"/>
      <c r="F60" s="738"/>
      <c r="G60" s="68">
        <v>6285.3118599999998</v>
      </c>
      <c r="H60" s="68">
        <v>4365706.5973100001</v>
      </c>
      <c r="I60" s="68">
        <v>1498.9135000000001</v>
      </c>
      <c r="J60" s="68" t="s">
        <v>17</v>
      </c>
      <c r="K60" s="68" t="s">
        <v>17</v>
      </c>
      <c r="L60" s="68">
        <v>33891.52089</v>
      </c>
      <c r="M60" s="473">
        <f t="shared" si="2"/>
        <v>4407382.34356</v>
      </c>
    </row>
    <row r="61" spans="2:13" s="4" customFormat="1" ht="15" x14ac:dyDescent="0.25">
      <c r="B61" s="737" t="s">
        <v>316</v>
      </c>
      <c r="C61" s="737"/>
      <c r="D61" s="737"/>
      <c r="E61" s="737"/>
      <c r="F61" s="738"/>
      <c r="G61" s="68" t="s">
        <v>17</v>
      </c>
      <c r="H61" s="68">
        <v>349566.79755999998</v>
      </c>
      <c r="I61" s="68" t="s">
        <v>17</v>
      </c>
      <c r="J61" s="68" t="s">
        <v>17</v>
      </c>
      <c r="K61" s="68" t="s">
        <v>17</v>
      </c>
      <c r="L61" s="68" t="s">
        <v>17</v>
      </c>
      <c r="M61" s="473">
        <f t="shared" si="2"/>
        <v>349566.79755999998</v>
      </c>
    </row>
    <row r="62" spans="2:13" s="4" customFormat="1" ht="15" x14ac:dyDescent="0.25">
      <c r="B62" s="743" t="s">
        <v>311</v>
      </c>
      <c r="C62" s="743"/>
      <c r="D62" s="743"/>
      <c r="E62" s="743"/>
      <c r="F62" s="744"/>
      <c r="G62" s="474">
        <f t="shared" ref="G62:L62" si="3">SUM(G57:G61)</f>
        <v>87668.404200000004</v>
      </c>
      <c r="H62" s="474">
        <f t="shared" si="3"/>
        <v>7303061.8553200001</v>
      </c>
      <c r="I62" s="474">
        <f t="shared" si="3"/>
        <v>1512.1981400000002</v>
      </c>
      <c r="J62" s="474">
        <f t="shared" si="3"/>
        <v>23283.002659999998</v>
      </c>
      <c r="K62" s="474">
        <f t="shared" si="3"/>
        <v>1422.02711</v>
      </c>
      <c r="L62" s="474">
        <f t="shared" si="3"/>
        <v>33942.671269999999</v>
      </c>
      <c r="M62" s="475">
        <f t="shared" si="2"/>
        <v>7450890.1586999996</v>
      </c>
    </row>
    <row r="63" spans="2:13" s="4" customFormat="1" ht="15" x14ac:dyDescent="0.25">
      <c r="B63" s="1"/>
      <c r="C63" s="1"/>
      <c r="D63" s="1"/>
      <c r="E63" s="1"/>
      <c r="F63" s="1"/>
      <c r="G63" s="1"/>
      <c r="H63" s="1"/>
      <c r="I63" s="1"/>
      <c r="J63" s="1"/>
      <c r="K63" s="1"/>
      <c r="L63" s="1"/>
      <c r="M63" s="1"/>
    </row>
    <row r="64" spans="2:13" s="4" customFormat="1" ht="15" x14ac:dyDescent="0.25">
      <c r="B64" s="1"/>
      <c r="C64" s="1"/>
      <c r="D64" s="1"/>
      <c r="E64" s="1"/>
      <c r="F64" s="1"/>
      <c r="G64" s="1"/>
      <c r="H64" s="1"/>
      <c r="I64" s="1"/>
      <c r="J64" s="1"/>
      <c r="K64" s="1"/>
      <c r="L64" s="1"/>
      <c r="M64" s="1"/>
    </row>
    <row r="65" spans="1:13" s="4" customFormat="1" ht="15" x14ac:dyDescent="0.25">
      <c r="A65" s="7"/>
      <c r="B65" s="7" t="s">
        <v>125</v>
      </c>
      <c r="C65" s="7"/>
      <c r="D65" s="7"/>
      <c r="E65" s="7"/>
      <c r="F65" s="7"/>
      <c r="G65" s="7"/>
      <c r="H65" s="7"/>
      <c r="I65" s="7"/>
      <c r="J65" s="7"/>
      <c r="K65" s="7"/>
      <c r="L65" s="7"/>
      <c r="M65" s="7"/>
    </row>
    <row r="66" spans="1:13" s="4" customFormat="1" ht="15" x14ac:dyDescent="0.25"/>
    <row r="67" spans="1:13" s="4" customFormat="1" ht="15" customHeight="1" x14ac:dyDescent="0.25">
      <c r="B67" s="714" t="s">
        <v>319</v>
      </c>
      <c r="C67" s="714"/>
      <c r="D67" s="714"/>
      <c r="E67" s="714"/>
      <c r="F67" s="714"/>
      <c r="G67" s="714"/>
      <c r="H67" s="714"/>
      <c r="I67" s="714"/>
      <c r="J67" s="714"/>
      <c r="K67" s="714"/>
      <c r="L67" s="714"/>
      <c r="M67" s="714"/>
    </row>
    <row r="68" spans="1:13" s="4" customFormat="1" ht="15" customHeight="1" x14ac:dyDescent="0.25">
      <c r="B68" s="714"/>
      <c r="C68" s="714"/>
      <c r="D68" s="714"/>
      <c r="E68" s="714"/>
      <c r="F68" s="714"/>
      <c r="G68" s="714"/>
      <c r="H68" s="714"/>
      <c r="I68" s="714"/>
      <c r="J68" s="714"/>
      <c r="K68" s="714"/>
      <c r="L68" s="714"/>
      <c r="M68" s="714"/>
    </row>
    <row r="69" spans="1:13" s="4" customFormat="1" ht="15" customHeight="1" x14ac:dyDescent="0.25">
      <c r="B69" s="714"/>
      <c r="C69" s="714"/>
      <c r="D69" s="714"/>
      <c r="E69" s="714"/>
      <c r="F69" s="714"/>
      <c r="G69" s="714"/>
      <c r="H69" s="714"/>
      <c r="I69" s="714"/>
      <c r="J69" s="714"/>
      <c r="K69" s="714"/>
      <c r="L69" s="714"/>
      <c r="M69" s="714"/>
    </row>
    <row r="70" spans="1:13" s="4" customFormat="1" ht="15" customHeight="1" x14ac:dyDescent="0.25">
      <c r="B70" s="714"/>
      <c r="C70" s="714"/>
      <c r="D70" s="714"/>
      <c r="E70" s="714"/>
      <c r="F70" s="714"/>
      <c r="G70" s="714"/>
      <c r="H70" s="714"/>
      <c r="I70" s="714"/>
      <c r="J70" s="714"/>
      <c r="K70" s="714"/>
      <c r="L70" s="714"/>
      <c r="M70" s="714"/>
    </row>
    <row r="71" spans="1:13" s="4" customFormat="1" ht="15" customHeight="1" x14ac:dyDescent="0.25">
      <c r="B71" s="714"/>
      <c r="C71" s="714"/>
      <c r="D71" s="714"/>
      <c r="E71" s="714"/>
      <c r="F71" s="714"/>
      <c r="G71" s="714"/>
      <c r="H71" s="714"/>
      <c r="I71" s="714"/>
      <c r="J71" s="714"/>
      <c r="K71" s="714"/>
      <c r="L71" s="714"/>
      <c r="M71" s="714"/>
    </row>
    <row r="72" spans="1:13" s="4" customFormat="1" ht="15" customHeight="1" x14ac:dyDescent="0.25">
      <c r="B72" s="714"/>
      <c r="C72" s="714"/>
      <c r="D72" s="714"/>
      <c r="E72" s="714"/>
      <c r="F72" s="714"/>
      <c r="G72" s="714"/>
      <c r="H72" s="714"/>
      <c r="I72" s="714"/>
      <c r="J72" s="714"/>
      <c r="K72" s="714"/>
      <c r="L72" s="714"/>
      <c r="M72" s="714"/>
    </row>
    <row r="73" spans="1:13" s="4" customFormat="1" ht="15" x14ac:dyDescent="0.25"/>
    <row r="74" spans="1:13" s="4" customFormat="1" ht="15" x14ac:dyDescent="0.25"/>
    <row r="75" spans="1:13" s="4" customFormat="1" ht="15" x14ac:dyDescent="0.25"/>
    <row r="76" spans="1:13" s="4" customFormat="1" ht="15" x14ac:dyDescent="0.25"/>
    <row r="77" spans="1:13" s="153" customFormat="1" ht="24.5" x14ac:dyDescent="0.25">
      <c r="B77" s="154" t="s">
        <v>271</v>
      </c>
    </row>
    <row r="78" spans="1:13" s="4" customFormat="1" ht="15" x14ac:dyDescent="0.25"/>
    <row r="79" spans="1:13" s="4" customFormat="1" ht="15" x14ac:dyDescent="0.25"/>
    <row r="80" spans="1:13" s="4" customFormat="1" ht="15" x14ac:dyDescent="0.25">
      <c r="A80" s="7"/>
      <c r="B80" s="7" t="s">
        <v>121</v>
      </c>
      <c r="C80" s="7"/>
      <c r="D80" s="7"/>
      <c r="E80" s="7"/>
      <c r="F80" s="7"/>
      <c r="G80" s="7"/>
      <c r="H80" s="7"/>
      <c r="I80" s="7"/>
      <c r="J80" s="7"/>
      <c r="K80" s="7"/>
      <c r="L80" s="7"/>
      <c r="M80" s="7"/>
    </row>
    <row r="81" spans="2:17" s="4" customFormat="1" ht="15" x14ac:dyDescent="0.25"/>
    <row r="82" spans="2:17" s="4" customFormat="1" ht="15" customHeight="1" x14ac:dyDescent="0.25">
      <c r="B82" s="717" t="s">
        <v>320</v>
      </c>
      <c r="C82" s="717"/>
      <c r="D82" s="718"/>
      <c r="E82" s="818">
        <v>2021</v>
      </c>
      <c r="F82" s="818"/>
      <c r="G82" s="818"/>
      <c r="H82" s="818">
        <v>2022</v>
      </c>
      <c r="I82" s="818"/>
      <c r="J82" s="818"/>
      <c r="K82" s="818">
        <v>2023</v>
      </c>
      <c r="L82" s="818"/>
      <c r="M82" s="820"/>
    </row>
    <row r="83" spans="2:17" s="4" customFormat="1" ht="15" x14ac:dyDescent="0.25">
      <c r="B83" s="717"/>
      <c r="C83" s="717"/>
      <c r="D83" s="718"/>
      <c r="E83" s="819"/>
      <c r="F83" s="819"/>
      <c r="G83" s="819"/>
      <c r="H83" s="819"/>
      <c r="I83" s="819"/>
      <c r="J83" s="819"/>
      <c r="K83" s="819"/>
      <c r="L83" s="819"/>
      <c r="M83" s="821"/>
    </row>
    <row r="84" spans="2:17" s="4" customFormat="1" ht="15" x14ac:dyDescent="0.25">
      <c r="B84" s="717"/>
      <c r="C84" s="717"/>
      <c r="D84" s="718"/>
      <c r="E84" s="795" t="s">
        <v>321</v>
      </c>
      <c r="F84" s="797" t="s">
        <v>322</v>
      </c>
      <c r="G84" s="793" t="s">
        <v>2</v>
      </c>
      <c r="H84" s="795" t="s">
        <v>321</v>
      </c>
      <c r="I84" s="797" t="s">
        <v>322</v>
      </c>
      <c r="J84" s="793" t="s">
        <v>2</v>
      </c>
      <c r="K84" s="795" t="s">
        <v>321</v>
      </c>
      <c r="L84" s="797" t="s">
        <v>322</v>
      </c>
      <c r="M84" s="799" t="s">
        <v>2</v>
      </c>
    </row>
    <row r="85" spans="2:17" s="4" customFormat="1" ht="15.5" thickBot="1" x14ac:dyDescent="0.3">
      <c r="B85" s="719"/>
      <c r="C85" s="719"/>
      <c r="D85" s="720"/>
      <c r="E85" s="796"/>
      <c r="F85" s="798"/>
      <c r="G85" s="794"/>
      <c r="H85" s="796"/>
      <c r="I85" s="798"/>
      <c r="J85" s="794"/>
      <c r="K85" s="796"/>
      <c r="L85" s="798"/>
      <c r="M85" s="800"/>
    </row>
    <row r="86" spans="2:17" s="4" customFormat="1" ht="15.5" thickTop="1" x14ac:dyDescent="0.25">
      <c r="B86" s="770" t="s">
        <v>323</v>
      </c>
      <c r="C86" s="770"/>
      <c r="D86" s="770"/>
      <c r="E86" s="770"/>
      <c r="F86" s="770"/>
      <c r="G86" s="770"/>
      <c r="H86" s="770"/>
      <c r="I86" s="770"/>
      <c r="J86" s="770"/>
      <c r="K86" s="770"/>
      <c r="L86" s="770"/>
      <c r="M86" s="770"/>
    </row>
    <row r="87" spans="2:17" s="4" customFormat="1" ht="15" x14ac:dyDescent="0.25">
      <c r="B87" s="763" t="s">
        <v>285</v>
      </c>
      <c r="C87" s="763"/>
      <c r="D87" s="764"/>
      <c r="E87" s="18">
        <v>241</v>
      </c>
      <c r="F87" s="9">
        <v>37</v>
      </c>
      <c r="G87" s="19">
        <f>SUM(E87:F87)</f>
        <v>278</v>
      </c>
      <c r="H87" s="15">
        <v>291</v>
      </c>
      <c r="I87" s="9">
        <v>70</v>
      </c>
      <c r="J87" s="19">
        <f>SUM(H87:I87)</f>
        <v>361</v>
      </c>
      <c r="K87" s="18">
        <v>320</v>
      </c>
      <c r="L87" s="9">
        <v>76</v>
      </c>
      <c r="M87" s="10">
        <f>SUM(K87:L87)</f>
        <v>396</v>
      </c>
      <c r="O87" s="469"/>
      <c r="P87" s="469"/>
      <c r="Q87" s="469"/>
    </row>
    <row r="88" spans="2:17" s="4" customFormat="1" ht="15" x14ac:dyDescent="0.25">
      <c r="B88" s="737" t="s">
        <v>324</v>
      </c>
      <c r="C88" s="737"/>
      <c r="D88" s="738"/>
      <c r="E88" s="143">
        <v>1010</v>
      </c>
      <c r="F88" s="162">
        <v>116</v>
      </c>
      <c r="G88" s="21">
        <f t="shared" ref="G88:G92" si="4">SUM(E88:F88)</f>
        <v>1126</v>
      </c>
      <c r="H88" s="367">
        <v>1522</v>
      </c>
      <c r="I88" s="162">
        <v>189</v>
      </c>
      <c r="J88" s="21">
        <f t="shared" ref="J88:J92" si="5">SUM(H88:I88)</f>
        <v>1711</v>
      </c>
      <c r="K88" s="143">
        <v>1820</v>
      </c>
      <c r="L88" s="162">
        <v>271</v>
      </c>
      <c r="M88" s="12">
        <f t="shared" ref="M88:M90" si="6">SUM(K88:L88)</f>
        <v>2091</v>
      </c>
      <c r="O88" s="469"/>
      <c r="P88" s="469"/>
      <c r="Q88" s="469"/>
    </row>
    <row r="89" spans="2:17" s="4" customFormat="1" ht="15" x14ac:dyDescent="0.25">
      <c r="B89" s="737" t="s">
        <v>325</v>
      </c>
      <c r="C89" s="737"/>
      <c r="D89" s="738"/>
      <c r="E89" s="400" t="s">
        <v>17</v>
      </c>
      <c r="F89" s="446" t="s">
        <v>17</v>
      </c>
      <c r="G89" s="391" t="s">
        <v>17</v>
      </c>
      <c r="H89" s="400" t="s">
        <v>17</v>
      </c>
      <c r="I89" s="446" t="s">
        <v>17</v>
      </c>
      <c r="J89" s="391" t="s">
        <v>17</v>
      </c>
      <c r="K89" s="143">
        <v>55</v>
      </c>
      <c r="L89" s="162">
        <v>6</v>
      </c>
      <c r="M89" s="12">
        <f t="shared" si="6"/>
        <v>61</v>
      </c>
      <c r="O89" s="469"/>
      <c r="P89" s="469"/>
      <c r="Q89" s="469"/>
    </row>
    <row r="90" spans="2:17" s="4" customFormat="1" ht="15" x14ac:dyDescent="0.25">
      <c r="B90" s="737" t="s">
        <v>288</v>
      </c>
      <c r="C90" s="737"/>
      <c r="D90" s="738"/>
      <c r="E90" s="143">
        <v>18507</v>
      </c>
      <c r="F90" s="162">
        <v>3227</v>
      </c>
      <c r="G90" s="21">
        <f t="shared" si="4"/>
        <v>21734</v>
      </c>
      <c r="H90" s="367">
        <v>17603</v>
      </c>
      <c r="I90" s="162">
        <v>3351</v>
      </c>
      <c r="J90" s="21">
        <f t="shared" si="5"/>
        <v>20954</v>
      </c>
      <c r="K90" s="143">
        <v>18696</v>
      </c>
      <c r="L90" s="162">
        <v>3971</v>
      </c>
      <c r="M90" s="12">
        <f t="shared" si="6"/>
        <v>22667</v>
      </c>
      <c r="O90" s="469"/>
      <c r="P90" s="469"/>
      <c r="Q90" s="469"/>
    </row>
    <row r="91" spans="2:17" s="4" customFormat="1" ht="15" x14ac:dyDescent="0.25">
      <c r="B91" s="737" t="s">
        <v>326</v>
      </c>
      <c r="C91" s="737"/>
      <c r="D91" s="738"/>
      <c r="E91" s="20">
        <v>542</v>
      </c>
      <c r="F91" s="11">
        <v>125</v>
      </c>
      <c r="G91" s="21">
        <f t="shared" si="4"/>
        <v>667</v>
      </c>
      <c r="H91" s="16">
        <v>516</v>
      </c>
      <c r="I91" s="11">
        <v>145</v>
      </c>
      <c r="J91" s="21">
        <f t="shared" si="5"/>
        <v>661</v>
      </c>
      <c r="K91" s="20">
        <v>655</v>
      </c>
      <c r="L91" s="11">
        <v>183</v>
      </c>
      <c r="M91" s="12">
        <f t="shared" ref="M91:M92" si="7">SUM(K91:L91)</f>
        <v>838</v>
      </c>
      <c r="O91" s="469"/>
      <c r="P91" s="469"/>
      <c r="Q91" s="469"/>
    </row>
    <row r="92" spans="2:17" s="4" customFormat="1" ht="15" x14ac:dyDescent="0.25">
      <c r="B92" s="737" t="s">
        <v>327</v>
      </c>
      <c r="C92" s="737"/>
      <c r="D92" s="738"/>
      <c r="E92" s="20">
        <v>629</v>
      </c>
      <c r="F92" s="11">
        <v>82</v>
      </c>
      <c r="G92" s="21">
        <f t="shared" si="4"/>
        <v>711</v>
      </c>
      <c r="H92" s="16">
        <v>888</v>
      </c>
      <c r="I92" s="11">
        <v>110</v>
      </c>
      <c r="J92" s="21">
        <f t="shared" si="5"/>
        <v>998</v>
      </c>
      <c r="K92" s="20">
        <v>891</v>
      </c>
      <c r="L92" s="11">
        <v>113</v>
      </c>
      <c r="M92" s="12">
        <f t="shared" si="7"/>
        <v>1004</v>
      </c>
      <c r="O92" s="469"/>
      <c r="P92" s="469"/>
      <c r="Q92" s="469"/>
    </row>
    <row r="93" spans="2:17" s="4" customFormat="1" ht="15" x14ac:dyDescent="0.25">
      <c r="B93" s="743" t="s">
        <v>2</v>
      </c>
      <c r="C93" s="743"/>
      <c r="D93" s="744"/>
      <c r="E93" s="416">
        <v>20929</v>
      </c>
      <c r="F93" s="417">
        <f>SUM(F87:F92)</f>
        <v>3587</v>
      </c>
      <c r="G93" s="418">
        <f>SUM(G87:G92)</f>
        <v>24516</v>
      </c>
      <c r="H93" s="420">
        <f>SUM(H87:H92)</f>
        <v>20820</v>
      </c>
      <c r="I93" s="417">
        <v>3865</v>
      </c>
      <c r="J93" s="418">
        <f>SUM(J87:J92)</f>
        <v>24685</v>
      </c>
      <c r="K93" s="416">
        <v>22437</v>
      </c>
      <c r="L93" s="417">
        <v>4620</v>
      </c>
      <c r="M93" s="419">
        <f>SUM(M87:M92)</f>
        <v>27057</v>
      </c>
      <c r="O93" s="469"/>
      <c r="P93" s="469"/>
      <c r="Q93" s="469"/>
    </row>
    <row r="94" spans="2:17" s="4" customFormat="1" ht="15" x14ac:dyDescent="0.25">
      <c r="B94" s="759" t="s">
        <v>328</v>
      </c>
      <c r="C94" s="759"/>
      <c r="D94" s="759"/>
      <c r="E94" s="759"/>
      <c r="F94" s="759"/>
      <c r="G94" s="759"/>
      <c r="H94" s="759"/>
      <c r="I94" s="759"/>
      <c r="J94" s="759"/>
      <c r="K94" s="759"/>
      <c r="L94" s="759"/>
      <c r="M94" s="759"/>
    </row>
    <row r="95" spans="2:17" s="4" customFormat="1" ht="15" x14ac:dyDescent="0.25">
      <c r="B95" s="763" t="s">
        <v>285</v>
      </c>
      <c r="C95" s="763"/>
      <c r="D95" s="764"/>
      <c r="E95" s="18">
        <v>1</v>
      </c>
      <c r="F95" s="9">
        <v>0</v>
      </c>
      <c r="G95" s="19">
        <f>SUM(E95:F95)</f>
        <v>1</v>
      </c>
      <c r="H95" s="18">
        <v>0</v>
      </c>
      <c r="I95" s="9">
        <v>0</v>
      </c>
      <c r="J95" s="19">
        <f>SUM(H95:I95)</f>
        <v>0</v>
      </c>
      <c r="K95" s="18">
        <v>0</v>
      </c>
      <c r="L95" s="9">
        <v>3</v>
      </c>
      <c r="M95" s="10">
        <f>SUM(K95:L95)</f>
        <v>3</v>
      </c>
      <c r="O95" s="469"/>
      <c r="P95" s="469"/>
      <c r="Q95" s="469"/>
    </row>
    <row r="96" spans="2:17" s="4" customFormat="1" ht="15" x14ac:dyDescent="0.25">
      <c r="B96" s="737" t="s">
        <v>286</v>
      </c>
      <c r="C96" s="737"/>
      <c r="D96" s="738"/>
      <c r="E96" s="143">
        <v>0</v>
      </c>
      <c r="F96" s="162">
        <v>2</v>
      </c>
      <c r="G96" s="21">
        <f t="shared" ref="G96:G100" si="8">SUM(E96:F96)</f>
        <v>2</v>
      </c>
      <c r="H96" s="143">
        <v>3</v>
      </c>
      <c r="I96" s="162">
        <v>5</v>
      </c>
      <c r="J96" s="21">
        <f t="shared" ref="J96:J100" si="9">SUM(H96:I96)</f>
        <v>8</v>
      </c>
      <c r="K96" s="143">
        <v>3</v>
      </c>
      <c r="L96" s="162">
        <v>20</v>
      </c>
      <c r="M96" s="12">
        <f t="shared" ref="M96:M98" si="10">SUM(K96:L96)</f>
        <v>23</v>
      </c>
      <c r="O96" s="469"/>
      <c r="P96" s="469"/>
      <c r="Q96" s="469"/>
    </row>
    <row r="97" spans="2:17" s="4" customFormat="1" ht="15" x14ac:dyDescent="0.25">
      <c r="B97" s="737" t="s">
        <v>287</v>
      </c>
      <c r="C97" s="737"/>
      <c r="D97" s="738"/>
      <c r="E97" s="400" t="s">
        <v>17</v>
      </c>
      <c r="F97" s="446" t="s">
        <v>17</v>
      </c>
      <c r="G97" s="391" t="s">
        <v>17</v>
      </c>
      <c r="H97" s="400" t="s">
        <v>17</v>
      </c>
      <c r="I97" s="446" t="s">
        <v>17</v>
      </c>
      <c r="J97" s="391" t="s">
        <v>17</v>
      </c>
      <c r="K97" s="143">
        <v>0</v>
      </c>
      <c r="L97" s="162">
        <v>0</v>
      </c>
      <c r="M97" s="12">
        <f t="shared" si="10"/>
        <v>0</v>
      </c>
      <c r="O97" s="469"/>
      <c r="P97" s="469"/>
      <c r="Q97" s="469"/>
    </row>
    <row r="98" spans="2:17" s="4" customFormat="1" ht="15" x14ac:dyDescent="0.25">
      <c r="B98" s="737" t="s">
        <v>288</v>
      </c>
      <c r="C98" s="737"/>
      <c r="D98" s="738"/>
      <c r="E98" s="143">
        <v>12</v>
      </c>
      <c r="F98" s="162">
        <v>12</v>
      </c>
      <c r="G98" s="21">
        <f t="shared" si="8"/>
        <v>24</v>
      </c>
      <c r="H98" s="143">
        <v>48</v>
      </c>
      <c r="I98" s="162">
        <v>52</v>
      </c>
      <c r="J98" s="21">
        <f t="shared" si="9"/>
        <v>100</v>
      </c>
      <c r="K98" s="143">
        <v>61</v>
      </c>
      <c r="L98" s="162">
        <v>100</v>
      </c>
      <c r="M98" s="12">
        <f t="shared" si="10"/>
        <v>161</v>
      </c>
      <c r="O98" s="469"/>
      <c r="P98" s="469"/>
      <c r="Q98" s="469"/>
    </row>
    <row r="99" spans="2:17" s="4" customFormat="1" ht="15" x14ac:dyDescent="0.25">
      <c r="B99" s="737" t="s">
        <v>289</v>
      </c>
      <c r="C99" s="737"/>
      <c r="D99" s="738"/>
      <c r="E99" s="20">
        <v>0</v>
      </c>
      <c r="F99" s="11">
        <v>0</v>
      </c>
      <c r="G99" s="21">
        <f t="shared" si="8"/>
        <v>0</v>
      </c>
      <c r="H99" s="20">
        <v>0</v>
      </c>
      <c r="I99" s="11">
        <v>0</v>
      </c>
      <c r="J99" s="21">
        <f t="shared" si="9"/>
        <v>0</v>
      </c>
      <c r="K99" s="20">
        <v>0</v>
      </c>
      <c r="L99" s="11">
        <v>0</v>
      </c>
      <c r="M99" s="12">
        <f t="shared" ref="M99:M100" si="11">SUM(K99:L99)</f>
        <v>0</v>
      </c>
      <c r="O99" s="469"/>
      <c r="P99" s="469"/>
      <c r="Q99" s="469"/>
    </row>
    <row r="100" spans="2:17" s="4" customFormat="1" ht="15" x14ac:dyDescent="0.25">
      <c r="B100" s="737" t="s">
        <v>327</v>
      </c>
      <c r="C100" s="737"/>
      <c r="D100" s="738"/>
      <c r="E100" s="20">
        <v>232</v>
      </c>
      <c r="F100" s="11">
        <v>29</v>
      </c>
      <c r="G100" s="21">
        <f t="shared" si="8"/>
        <v>261</v>
      </c>
      <c r="H100" s="20">
        <v>45</v>
      </c>
      <c r="I100" s="11">
        <v>3</v>
      </c>
      <c r="J100" s="21">
        <f t="shared" si="9"/>
        <v>48</v>
      </c>
      <c r="K100" s="20">
        <v>45</v>
      </c>
      <c r="L100" s="11">
        <v>2</v>
      </c>
      <c r="M100" s="12">
        <f t="shared" si="11"/>
        <v>47</v>
      </c>
      <c r="O100" s="469"/>
      <c r="P100" s="469"/>
      <c r="Q100" s="469"/>
    </row>
    <row r="101" spans="2:17" s="4" customFormat="1" ht="15" x14ac:dyDescent="0.25">
      <c r="B101" s="743" t="s">
        <v>2</v>
      </c>
      <c r="C101" s="743"/>
      <c r="D101" s="744"/>
      <c r="E101" s="416">
        <f t="shared" ref="E101:M101" si="12">SUM(E95:E100)</f>
        <v>245</v>
      </c>
      <c r="F101" s="417">
        <f t="shared" si="12"/>
        <v>43</v>
      </c>
      <c r="G101" s="418">
        <f t="shared" si="12"/>
        <v>288</v>
      </c>
      <c r="H101" s="416">
        <f t="shared" si="12"/>
        <v>96</v>
      </c>
      <c r="I101" s="417">
        <f t="shared" si="12"/>
        <v>60</v>
      </c>
      <c r="J101" s="418">
        <f t="shared" si="12"/>
        <v>156</v>
      </c>
      <c r="K101" s="416">
        <v>109</v>
      </c>
      <c r="L101" s="417">
        <v>125</v>
      </c>
      <c r="M101" s="419">
        <f t="shared" si="12"/>
        <v>234</v>
      </c>
      <c r="O101" s="469"/>
      <c r="P101" s="469"/>
      <c r="Q101" s="469"/>
    </row>
    <row r="102" spans="2:17" s="4" customFormat="1" ht="15" x14ac:dyDescent="0.25">
      <c r="B102" s="759" t="s">
        <v>329</v>
      </c>
      <c r="C102" s="759"/>
      <c r="D102" s="759"/>
      <c r="E102" s="759"/>
      <c r="F102" s="759"/>
      <c r="G102" s="759"/>
      <c r="H102" s="759"/>
      <c r="I102" s="759"/>
      <c r="J102" s="759"/>
      <c r="K102" s="759"/>
      <c r="L102" s="759"/>
      <c r="M102" s="759"/>
    </row>
    <row r="103" spans="2:17" s="4" customFormat="1" ht="15" x14ac:dyDescent="0.25">
      <c r="B103" s="763" t="s">
        <v>285</v>
      </c>
      <c r="C103" s="763"/>
      <c r="D103" s="764"/>
      <c r="E103" s="18">
        <v>0</v>
      </c>
      <c r="F103" s="9">
        <v>0</v>
      </c>
      <c r="G103" s="19">
        <f>SUM(E103:F103)</f>
        <v>0</v>
      </c>
      <c r="H103" s="18">
        <v>0</v>
      </c>
      <c r="I103" s="9">
        <v>2</v>
      </c>
      <c r="J103" s="19">
        <f>SUM(H103:I103)</f>
        <v>2</v>
      </c>
      <c r="K103" s="18">
        <v>1</v>
      </c>
      <c r="L103" s="9">
        <v>2</v>
      </c>
      <c r="M103" s="10">
        <v>3</v>
      </c>
      <c r="O103" s="469"/>
      <c r="P103" s="469"/>
      <c r="Q103" s="469"/>
    </row>
    <row r="104" spans="2:17" s="4" customFormat="1" ht="15" x14ac:dyDescent="0.25">
      <c r="B104" s="737" t="s">
        <v>286</v>
      </c>
      <c r="C104" s="737"/>
      <c r="D104" s="738"/>
      <c r="E104" s="143">
        <v>3</v>
      </c>
      <c r="F104" s="162">
        <v>20</v>
      </c>
      <c r="G104" s="21">
        <f t="shared" ref="G104:G107" si="13">SUM(E104:F104)</f>
        <v>23</v>
      </c>
      <c r="H104" s="143">
        <v>6</v>
      </c>
      <c r="I104" s="162">
        <v>50</v>
      </c>
      <c r="J104" s="21">
        <f t="shared" ref="J104:J108" si="14">SUM(H104:I104)</f>
        <v>56</v>
      </c>
      <c r="K104" s="143">
        <v>5</v>
      </c>
      <c r="L104" s="162">
        <v>75</v>
      </c>
      <c r="M104" s="12">
        <v>80</v>
      </c>
      <c r="O104" s="469"/>
      <c r="P104" s="469"/>
      <c r="Q104" s="469"/>
    </row>
    <row r="105" spans="2:17" s="4" customFormat="1" ht="15" x14ac:dyDescent="0.25">
      <c r="B105" s="737" t="s">
        <v>287</v>
      </c>
      <c r="C105" s="737"/>
      <c r="D105" s="738"/>
      <c r="E105" s="400" t="s">
        <v>17</v>
      </c>
      <c r="F105" s="446" t="s">
        <v>17</v>
      </c>
      <c r="G105" s="391" t="s">
        <v>17</v>
      </c>
      <c r="H105" s="400" t="s">
        <v>17</v>
      </c>
      <c r="I105" s="446" t="s">
        <v>17</v>
      </c>
      <c r="J105" s="391" t="s">
        <v>17</v>
      </c>
      <c r="K105" s="143">
        <v>1</v>
      </c>
      <c r="L105" s="162">
        <v>0</v>
      </c>
      <c r="M105" s="12">
        <v>1</v>
      </c>
      <c r="O105" s="469"/>
      <c r="P105" s="469"/>
      <c r="Q105" s="469"/>
    </row>
    <row r="106" spans="2:17" s="4" customFormat="1" ht="15" x14ac:dyDescent="0.25">
      <c r="B106" s="737" t="s">
        <v>288</v>
      </c>
      <c r="C106" s="737"/>
      <c r="D106" s="738"/>
      <c r="E106" s="143">
        <v>508</v>
      </c>
      <c r="F106" s="162">
        <v>763</v>
      </c>
      <c r="G106" s="21">
        <f t="shared" si="13"/>
        <v>1271</v>
      </c>
      <c r="H106" s="143">
        <v>635</v>
      </c>
      <c r="I106" s="162">
        <v>1222</v>
      </c>
      <c r="J106" s="21">
        <f t="shared" si="14"/>
        <v>1857</v>
      </c>
      <c r="K106" s="143">
        <v>600</v>
      </c>
      <c r="L106" s="162">
        <v>1560</v>
      </c>
      <c r="M106" s="12">
        <v>2160</v>
      </c>
      <c r="O106" s="469"/>
      <c r="P106" s="469"/>
      <c r="Q106" s="469"/>
    </row>
    <row r="107" spans="2:17" s="4" customFormat="1" ht="15" x14ac:dyDescent="0.25">
      <c r="B107" s="737" t="s">
        <v>289</v>
      </c>
      <c r="C107" s="737"/>
      <c r="D107" s="738"/>
      <c r="E107" s="20">
        <v>9</v>
      </c>
      <c r="F107" s="11">
        <v>12</v>
      </c>
      <c r="G107" s="21">
        <f t="shared" si="13"/>
        <v>21</v>
      </c>
      <c r="H107" s="20">
        <v>4</v>
      </c>
      <c r="I107" s="11">
        <v>6</v>
      </c>
      <c r="J107" s="21">
        <f t="shared" si="14"/>
        <v>10</v>
      </c>
      <c r="K107" s="20">
        <v>12</v>
      </c>
      <c r="L107" s="11">
        <v>16</v>
      </c>
      <c r="M107" s="12">
        <v>28</v>
      </c>
      <c r="O107" s="469"/>
      <c r="P107" s="469"/>
      <c r="Q107" s="469"/>
    </row>
    <row r="108" spans="2:17" s="4" customFormat="1" ht="15" x14ac:dyDescent="0.25">
      <c r="B108" s="737" t="s">
        <v>327</v>
      </c>
      <c r="C108" s="737"/>
      <c r="D108" s="738"/>
      <c r="E108" s="131" t="s">
        <v>3</v>
      </c>
      <c r="F108" s="126" t="s">
        <v>3</v>
      </c>
      <c r="G108" s="21">
        <v>42</v>
      </c>
      <c r="H108" s="20">
        <v>0</v>
      </c>
      <c r="I108" s="11">
        <v>0</v>
      </c>
      <c r="J108" s="21">
        <f t="shared" si="14"/>
        <v>0</v>
      </c>
      <c r="K108" s="20">
        <v>0</v>
      </c>
      <c r="L108" s="11">
        <v>0</v>
      </c>
      <c r="M108" s="12">
        <v>0</v>
      </c>
      <c r="O108" s="469"/>
      <c r="P108" s="469"/>
      <c r="Q108" s="469"/>
    </row>
    <row r="109" spans="2:17" s="4" customFormat="1" ht="15" x14ac:dyDescent="0.25">
      <c r="B109" s="772" t="s">
        <v>2</v>
      </c>
      <c r="C109" s="772"/>
      <c r="D109" s="773"/>
      <c r="E109" s="210">
        <f t="shared" ref="E109:J109" si="15">SUM(E103:E108)</f>
        <v>520</v>
      </c>
      <c r="F109" s="269">
        <f t="shared" si="15"/>
        <v>795</v>
      </c>
      <c r="G109" s="21">
        <f t="shared" si="15"/>
        <v>1357</v>
      </c>
      <c r="H109" s="210">
        <f t="shared" si="15"/>
        <v>645</v>
      </c>
      <c r="I109" s="269">
        <f t="shared" si="15"/>
        <v>1280</v>
      </c>
      <c r="J109" s="21">
        <f t="shared" si="15"/>
        <v>1925</v>
      </c>
      <c r="K109" s="210">
        <v>619</v>
      </c>
      <c r="L109" s="269">
        <v>1653</v>
      </c>
      <c r="M109" s="12">
        <v>2272</v>
      </c>
      <c r="O109" s="469"/>
      <c r="P109" s="469"/>
      <c r="Q109" s="469"/>
    </row>
    <row r="110" spans="2:17" s="4" customFormat="1" ht="15" x14ac:dyDescent="0.25">
      <c r="B110" s="814" t="s">
        <v>330</v>
      </c>
      <c r="C110" s="814"/>
      <c r="D110" s="815"/>
      <c r="E110" s="368">
        <v>21694</v>
      </c>
      <c r="F110" s="369">
        <v>4425</v>
      </c>
      <c r="G110" s="370">
        <v>26161</v>
      </c>
      <c r="H110" s="368">
        <v>21561</v>
      </c>
      <c r="I110" s="369">
        <v>5250</v>
      </c>
      <c r="J110" s="370">
        <v>26766</v>
      </c>
      <c r="K110" s="368">
        <f>K93+K101+K109</f>
        <v>23165</v>
      </c>
      <c r="L110" s="369">
        <f>L93+L101+L109</f>
        <v>6398</v>
      </c>
      <c r="M110" s="371">
        <f>M93+M101+M109</f>
        <v>29563</v>
      </c>
      <c r="O110" s="469"/>
      <c r="P110" s="469"/>
      <c r="Q110" s="469"/>
    </row>
    <row r="111" spans="2:17" s="4" customFormat="1" ht="15" customHeight="1" x14ac:dyDescent="0.25">
      <c r="B111" s="747" t="s">
        <v>331</v>
      </c>
      <c r="C111" s="747"/>
      <c r="D111" s="747"/>
      <c r="E111" s="747"/>
      <c r="F111" s="747"/>
      <c r="G111" s="747"/>
      <c r="H111" s="747"/>
      <c r="I111" s="747"/>
      <c r="J111" s="747"/>
      <c r="K111" s="747"/>
      <c r="L111" s="747"/>
      <c r="M111" s="747"/>
    </row>
    <row r="112" spans="2:17" s="4" customFormat="1" ht="15" customHeight="1" x14ac:dyDescent="0.25">
      <c r="B112" s="748"/>
      <c r="C112" s="748"/>
      <c r="D112" s="748"/>
      <c r="E112" s="748"/>
      <c r="F112" s="748"/>
      <c r="G112" s="748"/>
      <c r="H112" s="748"/>
      <c r="I112" s="748"/>
      <c r="J112" s="748"/>
      <c r="K112" s="748"/>
      <c r="L112" s="748"/>
      <c r="M112" s="748"/>
    </row>
    <row r="113" spans="1:13" s="4" customFormat="1" ht="15" x14ac:dyDescent="0.25">
      <c r="B113" s="748"/>
      <c r="C113" s="748"/>
      <c r="D113" s="748"/>
      <c r="E113" s="748"/>
      <c r="F113" s="748"/>
      <c r="G113" s="748"/>
      <c r="H113" s="748"/>
      <c r="I113" s="748"/>
      <c r="J113" s="748"/>
      <c r="K113" s="748"/>
      <c r="L113" s="748"/>
      <c r="M113" s="748"/>
    </row>
    <row r="114" spans="1:13" s="4" customFormat="1" ht="15" x14ac:dyDescent="0.25">
      <c r="B114" s="749"/>
      <c r="C114" s="749"/>
      <c r="D114" s="749"/>
      <c r="E114" s="749"/>
      <c r="F114" s="749"/>
      <c r="G114" s="749"/>
      <c r="H114" s="749"/>
      <c r="I114" s="749"/>
      <c r="J114" s="749"/>
      <c r="K114" s="749"/>
      <c r="L114" s="749"/>
      <c r="M114" s="749"/>
    </row>
    <row r="115" spans="1:13" s="4" customFormat="1" ht="15" x14ac:dyDescent="0.25"/>
    <row r="116" spans="1:13" s="4" customFormat="1" ht="15" x14ac:dyDescent="0.25"/>
    <row r="117" spans="1:13" s="4" customFormat="1" ht="15" x14ac:dyDescent="0.25">
      <c r="A117" s="7"/>
      <c r="B117" s="7" t="s">
        <v>122</v>
      </c>
      <c r="C117" s="7"/>
      <c r="D117" s="7"/>
      <c r="E117" s="7"/>
      <c r="F117" s="7"/>
      <c r="G117" s="7"/>
      <c r="H117" s="7"/>
      <c r="I117" s="7"/>
      <c r="J117" s="7"/>
      <c r="K117" s="7"/>
      <c r="L117" s="7"/>
      <c r="M117" s="7"/>
    </row>
    <row r="118" spans="1:13" s="4" customFormat="1" ht="15" x14ac:dyDescent="0.25"/>
    <row r="119" spans="1:13" s="4" customFormat="1" ht="15" customHeight="1" x14ac:dyDescent="0.25">
      <c r="B119" s="842" t="s">
        <v>332</v>
      </c>
      <c r="C119" s="842"/>
      <c r="D119" s="842"/>
      <c r="E119" s="842"/>
      <c r="F119" s="842"/>
      <c r="G119" s="842"/>
      <c r="H119" s="842"/>
      <c r="I119" s="842"/>
      <c r="J119" s="842"/>
      <c r="K119" s="842"/>
      <c r="L119" s="842"/>
      <c r="M119" s="842"/>
    </row>
    <row r="120" spans="1:13" s="4" customFormat="1" ht="15" x14ac:dyDescent="0.25">
      <c r="B120" s="842"/>
      <c r="C120" s="842"/>
      <c r="D120" s="842"/>
      <c r="E120" s="842"/>
      <c r="F120" s="842"/>
      <c r="G120" s="842"/>
      <c r="H120" s="842"/>
      <c r="I120" s="842"/>
      <c r="J120" s="842"/>
      <c r="K120" s="842"/>
      <c r="L120" s="842"/>
      <c r="M120" s="842"/>
    </row>
    <row r="121" spans="1:13" s="4" customFormat="1" ht="15" x14ac:dyDescent="0.25">
      <c r="B121" s="842"/>
      <c r="C121" s="842"/>
      <c r="D121" s="842"/>
      <c r="E121" s="842"/>
      <c r="F121" s="842"/>
      <c r="G121" s="842"/>
      <c r="H121" s="842"/>
      <c r="I121" s="842"/>
      <c r="J121" s="842"/>
      <c r="K121" s="842"/>
      <c r="L121" s="842"/>
      <c r="M121" s="842"/>
    </row>
    <row r="122" spans="1:13" s="4" customFormat="1" ht="15" x14ac:dyDescent="0.25">
      <c r="B122" s="1"/>
      <c r="C122" s="1"/>
      <c r="D122" s="1"/>
      <c r="E122" s="1"/>
      <c r="F122" s="1"/>
      <c r="G122" s="1"/>
      <c r="H122" s="1"/>
      <c r="I122" s="1"/>
      <c r="J122" s="1"/>
      <c r="K122" s="1"/>
      <c r="L122" s="1"/>
      <c r="M122" s="1"/>
    </row>
    <row r="123" spans="1:13" s="4" customFormat="1" ht="15.5" thickBot="1" x14ac:dyDescent="0.3">
      <c r="B123" s="843" t="s">
        <v>333</v>
      </c>
      <c r="C123" s="767"/>
      <c r="D123" s="767"/>
      <c r="E123" s="287">
        <v>2021</v>
      </c>
      <c r="F123" s="287">
        <v>2022</v>
      </c>
      <c r="G123" s="288">
        <v>2023</v>
      </c>
      <c r="H123" s="1"/>
      <c r="I123" s="1"/>
      <c r="J123" s="1"/>
      <c r="K123" s="1"/>
      <c r="L123" s="1"/>
      <c r="M123" s="1"/>
    </row>
    <row r="124" spans="1:13" s="4" customFormat="1" ht="15.5" thickTop="1" x14ac:dyDescent="0.25">
      <c r="B124" s="823" t="s">
        <v>93</v>
      </c>
      <c r="C124" s="844"/>
      <c r="D124" s="844"/>
      <c r="E124" s="303">
        <v>11608</v>
      </c>
      <c r="F124" s="303">
        <v>9726</v>
      </c>
      <c r="G124" s="304">
        <f>19630+43</f>
        <v>19673</v>
      </c>
      <c r="H124" s="1"/>
      <c r="I124" s="1"/>
      <c r="J124" s="1"/>
      <c r="K124" s="1"/>
      <c r="L124" s="1"/>
      <c r="M124" s="1"/>
    </row>
    <row r="125" spans="1:13" s="4" customFormat="1" ht="15" x14ac:dyDescent="0.25">
      <c r="B125" s="747" t="s">
        <v>334</v>
      </c>
      <c r="C125" s="747"/>
      <c r="D125" s="747"/>
      <c r="E125" s="747"/>
      <c r="F125" s="747"/>
      <c r="G125" s="747"/>
      <c r="H125" s="1"/>
      <c r="I125" s="1"/>
      <c r="J125" s="1"/>
      <c r="K125" s="1"/>
      <c r="L125" s="1"/>
      <c r="M125" s="1"/>
    </row>
    <row r="126" spans="1:13" s="4" customFormat="1" ht="15" x14ac:dyDescent="0.25">
      <c r="B126" s="748"/>
      <c r="C126" s="748"/>
      <c r="D126" s="748"/>
      <c r="E126" s="748"/>
      <c r="F126" s="748"/>
      <c r="G126" s="748"/>
      <c r="H126" s="1"/>
      <c r="I126" s="1"/>
      <c r="J126" s="1"/>
      <c r="K126" s="1"/>
      <c r="L126" s="1"/>
      <c r="M126" s="1"/>
    </row>
    <row r="127" spans="1:13" s="4" customFormat="1" ht="15" x14ac:dyDescent="0.25">
      <c r="B127" s="749"/>
      <c r="C127" s="749"/>
      <c r="D127" s="749"/>
      <c r="E127" s="749"/>
      <c r="F127" s="749"/>
      <c r="G127" s="749"/>
      <c r="H127" s="1"/>
      <c r="I127" s="1"/>
      <c r="J127" s="1"/>
      <c r="K127" s="1"/>
      <c r="L127" s="1"/>
      <c r="M127" s="1"/>
    </row>
    <row r="128" spans="1:13" s="4" customFormat="1" ht="15" x14ac:dyDescent="0.25"/>
    <row r="129" spans="1:13" s="4" customFormat="1" ht="15" x14ac:dyDescent="0.25"/>
    <row r="130" spans="1:13" s="4" customFormat="1" ht="15" x14ac:dyDescent="0.25">
      <c r="A130" s="7"/>
      <c r="B130" s="7" t="s">
        <v>123</v>
      </c>
      <c r="C130" s="7"/>
      <c r="D130" s="7"/>
      <c r="E130" s="7"/>
      <c r="F130" s="7"/>
      <c r="G130" s="7"/>
      <c r="H130" s="7"/>
      <c r="I130" s="7"/>
      <c r="J130" s="7"/>
      <c r="K130" s="7"/>
      <c r="L130" s="7"/>
      <c r="M130" s="7"/>
    </row>
    <row r="131" spans="1:13" s="4" customFormat="1" ht="15" x14ac:dyDescent="0.25"/>
    <row r="132" spans="1:13" s="4" customFormat="1" ht="15.5" thickBot="1" x14ac:dyDescent="0.3">
      <c r="B132" s="826" t="s">
        <v>335</v>
      </c>
      <c r="C132" s="826"/>
      <c r="D132" s="826"/>
      <c r="E132" s="826"/>
      <c r="F132" s="826"/>
      <c r="G132" s="826"/>
      <c r="H132" s="826"/>
      <c r="I132" s="826"/>
      <c r="J132" s="843"/>
      <c r="K132" s="287">
        <v>2021</v>
      </c>
      <c r="L132" s="287">
        <v>2022</v>
      </c>
      <c r="M132" s="288">
        <v>2023</v>
      </c>
    </row>
    <row r="133" spans="1:13" s="4" customFormat="1" ht="15.5" thickTop="1" x14ac:dyDescent="0.25">
      <c r="B133" s="725" t="s">
        <v>336</v>
      </c>
      <c r="C133" s="725"/>
      <c r="D133" s="725"/>
      <c r="E133" s="725"/>
      <c r="F133" s="725"/>
      <c r="G133" s="725"/>
      <c r="H133" s="725"/>
      <c r="I133" s="725"/>
      <c r="J133" s="726"/>
      <c r="K133" s="372">
        <v>32.4</v>
      </c>
      <c r="L133" s="372">
        <v>31.7</v>
      </c>
      <c r="M133" s="373">
        <v>29.4</v>
      </c>
    </row>
    <row r="134" spans="1:13" s="4" customFormat="1" ht="15" x14ac:dyDescent="0.25">
      <c r="B134" s="768" t="s">
        <v>337</v>
      </c>
      <c r="C134" s="768"/>
      <c r="D134" s="768"/>
      <c r="E134" s="768"/>
      <c r="F134" s="768"/>
      <c r="G134" s="768"/>
      <c r="H134" s="768"/>
      <c r="I134" s="768"/>
      <c r="J134" s="769"/>
      <c r="K134" s="322" t="s">
        <v>17</v>
      </c>
      <c r="L134" s="316">
        <v>0.81399999999999995</v>
      </c>
      <c r="M134" s="317">
        <v>0.309</v>
      </c>
    </row>
    <row r="135" spans="1:13" s="4" customFormat="1" ht="15" x14ac:dyDescent="0.25">
      <c r="B135" s="747" t="s">
        <v>338</v>
      </c>
      <c r="C135" s="747"/>
      <c r="D135" s="747"/>
      <c r="E135" s="747"/>
      <c r="F135" s="747"/>
      <c r="G135" s="747"/>
      <c r="H135" s="747"/>
      <c r="I135" s="747"/>
      <c r="J135" s="747"/>
      <c r="K135" s="747"/>
      <c r="L135" s="747"/>
      <c r="M135" s="747"/>
    </row>
    <row r="136" spans="1:13" s="4" customFormat="1" ht="15" x14ac:dyDescent="0.25">
      <c r="B136" s="748"/>
      <c r="C136" s="748"/>
      <c r="D136" s="748"/>
      <c r="E136" s="748"/>
      <c r="F136" s="748"/>
      <c r="G136" s="748"/>
      <c r="H136" s="748"/>
      <c r="I136" s="748"/>
      <c r="J136" s="748"/>
      <c r="K136" s="748"/>
      <c r="L136" s="748"/>
      <c r="M136" s="748"/>
    </row>
    <row r="137" spans="1:13" s="4" customFormat="1" ht="15" x14ac:dyDescent="0.25">
      <c r="B137" s="748"/>
      <c r="C137" s="748"/>
      <c r="D137" s="748"/>
      <c r="E137" s="748"/>
      <c r="F137" s="748"/>
      <c r="G137" s="748"/>
      <c r="H137" s="748"/>
      <c r="I137" s="748"/>
      <c r="J137" s="748"/>
      <c r="K137" s="748"/>
      <c r="L137" s="748"/>
      <c r="M137" s="748"/>
    </row>
    <row r="138" spans="1:13" s="4" customFormat="1" ht="15" x14ac:dyDescent="0.25">
      <c r="B138" s="749"/>
      <c r="C138" s="749"/>
      <c r="D138" s="749"/>
      <c r="E138" s="749"/>
      <c r="F138" s="749"/>
      <c r="G138" s="749"/>
      <c r="H138" s="749"/>
      <c r="I138" s="749"/>
      <c r="J138" s="749"/>
      <c r="K138" s="749"/>
      <c r="L138" s="749"/>
      <c r="M138" s="749"/>
    </row>
    <row r="139" spans="1:13" s="4" customFormat="1" ht="15" x14ac:dyDescent="0.25"/>
    <row r="140" spans="1:13" s="4" customFormat="1" ht="15" x14ac:dyDescent="0.25"/>
    <row r="141" spans="1:13" s="4" customFormat="1" ht="15" hidden="1" x14ac:dyDescent="0.25"/>
    <row r="142" spans="1:13" s="4" customFormat="1" ht="15" x14ac:dyDescent="0.25">
      <c r="A142" s="7"/>
      <c r="B142" s="7" t="s">
        <v>165</v>
      </c>
      <c r="C142" s="7"/>
      <c r="D142" s="7"/>
      <c r="E142" s="7"/>
      <c r="F142" s="7"/>
      <c r="G142" s="7"/>
      <c r="H142" s="7"/>
      <c r="I142" s="7"/>
      <c r="J142" s="7"/>
      <c r="K142" s="7"/>
      <c r="L142" s="7"/>
      <c r="M142" s="7"/>
    </row>
    <row r="143" spans="1:13" s="4" customFormat="1" ht="15" x14ac:dyDescent="0.25"/>
    <row r="144" spans="1:13" s="4" customFormat="1" ht="15" customHeight="1" x14ac:dyDescent="0.25">
      <c r="A144" s="1"/>
      <c r="B144" s="717" t="s">
        <v>339</v>
      </c>
      <c r="C144" s="717"/>
      <c r="D144" s="717"/>
      <c r="E144" s="717"/>
      <c r="F144" s="717"/>
      <c r="G144" s="718"/>
      <c r="H144" s="760">
        <v>2021</v>
      </c>
      <c r="I144" s="760"/>
      <c r="J144" s="760" t="s">
        <v>87</v>
      </c>
      <c r="K144" s="760"/>
      <c r="L144" s="760">
        <v>2023</v>
      </c>
      <c r="M144" s="761"/>
    </row>
    <row r="145" spans="1:13" s="4" customFormat="1" ht="15.5" thickBot="1" x14ac:dyDescent="0.3">
      <c r="A145" s="1"/>
      <c r="B145" s="719"/>
      <c r="C145" s="719"/>
      <c r="D145" s="719"/>
      <c r="E145" s="719"/>
      <c r="F145" s="719"/>
      <c r="G145" s="720"/>
      <c r="H145" s="374" t="s">
        <v>340</v>
      </c>
      <c r="I145" s="375" t="s">
        <v>341</v>
      </c>
      <c r="J145" s="374" t="s">
        <v>340</v>
      </c>
      <c r="K145" s="375" t="s">
        <v>341</v>
      </c>
      <c r="L145" s="374" t="s">
        <v>340</v>
      </c>
      <c r="M145" s="376" t="s">
        <v>341</v>
      </c>
    </row>
    <row r="146" spans="1:13" s="4" customFormat="1" ht="15.5" thickTop="1" x14ac:dyDescent="0.25">
      <c r="A146" s="1"/>
      <c r="B146" s="770" t="s">
        <v>342</v>
      </c>
      <c r="C146" s="770"/>
      <c r="D146" s="770"/>
      <c r="E146" s="770"/>
      <c r="F146" s="770"/>
      <c r="G146" s="770"/>
      <c r="H146" s="770"/>
      <c r="I146" s="770"/>
      <c r="J146" s="770"/>
      <c r="K146" s="770"/>
      <c r="L146" s="770"/>
      <c r="M146" s="770"/>
    </row>
    <row r="147" spans="1:13" s="4" customFormat="1" ht="15" x14ac:dyDescent="0.25">
      <c r="A147" s="1"/>
      <c r="B147" s="763" t="s">
        <v>321</v>
      </c>
      <c r="C147" s="763"/>
      <c r="D147" s="763"/>
      <c r="E147" s="763"/>
      <c r="F147" s="763"/>
      <c r="G147" s="764"/>
      <c r="H147" s="18">
        <v>4131</v>
      </c>
      <c r="I147" s="30">
        <v>3487</v>
      </c>
      <c r="J147" s="15">
        <v>3293</v>
      </c>
      <c r="K147" s="30">
        <v>3858</v>
      </c>
      <c r="L147" s="18">
        <v>3010</v>
      </c>
      <c r="M147" s="31">
        <v>2950</v>
      </c>
    </row>
    <row r="148" spans="1:13" s="4" customFormat="1" ht="15" x14ac:dyDescent="0.25">
      <c r="A148" s="1"/>
      <c r="B148" s="768" t="s">
        <v>322</v>
      </c>
      <c r="C148" s="768"/>
      <c r="D148" s="768"/>
      <c r="E148" s="768"/>
      <c r="F148" s="768"/>
      <c r="G148" s="769"/>
      <c r="H148" s="32">
        <v>1919</v>
      </c>
      <c r="I148" s="33">
        <v>987</v>
      </c>
      <c r="J148" s="34">
        <v>1841</v>
      </c>
      <c r="K148" s="33">
        <v>1082</v>
      </c>
      <c r="L148" s="32">
        <v>2067</v>
      </c>
      <c r="M148" s="35">
        <v>1178</v>
      </c>
    </row>
    <row r="149" spans="1:13" s="4" customFormat="1" ht="15" x14ac:dyDescent="0.25">
      <c r="A149" s="1"/>
      <c r="B149" s="759" t="s">
        <v>343</v>
      </c>
      <c r="C149" s="759"/>
      <c r="D149" s="759"/>
      <c r="E149" s="759"/>
      <c r="F149" s="759"/>
      <c r="G149" s="759"/>
      <c r="H149" s="759"/>
      <c r="I149" s="759"/>
      <c r="J149" s="759"/>
      <c r="K149" s="759"/>
      <c r="L149" s="759"/>
      <c r="M149" s="759"/>
    </row>
    <row r="150" spans="1:13" s="4" customFormat="1" ht="15" x14ac:dyDescent="0.25">
      <c r="A150" s="1"/>
      <c r="B150" s="762" t="s">
        <v>344</v>
      </c>
      <c r="C150" s="763"/>
      <c r="D150" s="763"/>
      <c r="E150" s="763"/>
      <c r="F150" s="763"/>
      <c r="G150" s="764"/>
      <c r="H150" s="18">
        <v>3674</v>
      </c>
      <c r="I150" s="30">
        <v>2018</v>
      </c>
      <c r="J150" s="15">
        <v>3212</v>
      </c>
      <c r="K150" s="30">
        <v>2130</v>
      </c>
      <c r="L150" s="18">
        <v>3018</v>
      </c>
      <c r="M150" s="31">
        <v>2069</v>
      </c>
    </row>
    <row r="151" spans="1:13" s="4" customFormat="1" ht="15" x14ac:dyDescent="0.25">
      <c r="A151" s="1"/>
      <c r="B151" s="737" t="s">
        <v>345</v>
      </c>
      <c r="C151" s="737"/>
      <c r="D151" s="737"/>
      <c r="E151" s="737"/>
      <c r="F151" s="737"/>
      <c r="G151" s="738"/>
      <c r="H151" s="20">
        <v>2191</v>
      </c>
      <c r="I151" s="36">
        <v>2102</v>
      </c>
      <c r="J151" s="16">
        <v>1760</v>
      </c>
      <c r="K151" s="36">
        <v>2500</v>
      </c>
      <c r="L151" s="20">
        <v>1897</v>
      </c>
      <c r="M151" s="37">
        <v>1811</v>
      </c>
    </row>
    <row r="152" spans="1:13" s="4" customFormat="1" ht="15" x14ac:dyDescent="0.25">
      <c r="A152" s="1"/>
      <c r="B152" s="768" t="s">
        <v>346</v>
      </c>
      <c r="C152" s="768"/>
      <c r="D152" s="768"/>
      <c r="E152" s="768"/>
      <c r="F152" s="768"/>
      <c r="G152" s="769"/>
      <c r="H152" s="32">
        <v>185</v>
      </c>
      <c r="I152" s="33">
        <v>355</v>
      </c>
      <c r="J152" s="34">
        <v>162</v>
      </c>
      <c r="K152" s="33">
        <v>310</v>
      </c>
      <c r="L152" s="32">
        <v>162</v>
      </c>
      <c r="M152" s="35">
        <v>248</v>
      </c>
    </row>
    <row r="153" spans="1:13" s="4" customFormat="1" ht="15" x14ac:dyDescent="0.25">
      <c r="A153" s="1"/>
      <c r="B153" s="759" t="s">
        <v>284</v>
      </c>
      <c r="C153" s="759"/>
      <c r="D153" s="759"/>
      <c r="E153" s="759"/>
      <c r="F153" s="759"/>
      <c r="G153" s="759"/>
      <c r="H153" s="759"/>
      <c r="I153" s="759"/>
      <c r="J153" s="759"/>
      <c r="K153" s="759"/>
      <c r="L153" s="759"/>
      <c r="M153" s="759"/>
    </row>
    <row r="154" spans="1:13" s="4" customFormat="1" ht="15" x14ac:dyDescent="0.25">
      <c r="A154" s="1"/>
      <c r="B154" s="763" t="s">
        <v>285</v>
      </c>
      <c r="C154" s="763"/>
      <c r="D154" s="763"/>
      <c r="E154" s="763"/>
      <c r="F154" s="763"/>
      <c r="G154" s="764"/>
      <c r="H154" s="18">
        <v>76</v>
      </c>
      <c r="I154" s="30">
        <v>81</v>
      </c>
      <c r="J154" s="15">
        <v>196</v>
      </c>
      <c r="K154" s="30">
        <v>110</v>
      </c>
      <c r="L154" s="18">
        <v>192</v>
      </c>
      <c r="M154" s="31">
        <v>151</v>
      </c>
    </row>
    <row r="155" spans="1:13" s="4" customFormat="1" ht="15" x14ac:dyDescent="0.25">
      <c r="A155" s="1"/>
      <c r="B155" s="737" t="s">
        <v>286</v>
      </c>
      <c r="C155" s="737"/>
      <c r="D155" s="737"/>
      <c r="E155" s="737"/>
      <c r="F155" s="737"/>
      <c r="G155" s="738"/>
      <c r="H155" s="143">
        <v>269</v>
      </c>
      <c r="I155" s="144">
        <v>195</v>
      </c>
      <c r="J155" s="367">
        <v>506</v>
      </c>
      <c r="K155" s="144">
        <v>204</v>
      </c>
      <c r="L155" s="143">
        <v>390</v>
      </c>
      <c r="M155" s="145">
        <v>221</v>
      </c>
    </row>
    <row r="156" spans="1:13" s="4" customFormat="1" ht="15" x14ac:dyDescent="0.25">
      <c r="A156" s="1"/>
      <c r="B156" s="737" t="s">
        <v>287</v>
      </c>
      <c r="C156" s="737"/>
      <c r="D156" s="737"/>
      <c r="E156" s="737"/>
      <c r="F156" s="737"/>
      <c r="G156" s="738"/>
      <c r="H156" s="400" t="s">
        <v>17</v>
      </c>
      <c r="I156" s="402" t="s">
        <v>17</v>
      </c>
      <c r="J156" s="661" t="s">
        <v>17</v>
      </c>
      <c r="K156" s="402" t="s">
        <v>17</v>
      </c>
      <c r="L156" s="143">
        <v>2</v>
      </c>
      <c r="M156" s="145">
        <v>1</v>
      </c>
    </row>
    <row r="157" spans="1:13" s="4" customFormat="1" ht="15" x14ac:dyDescent="0.25">
      <c r="A157" s="1"/>
      <c r="B157" s="737" t="s">
        <v>288</v>
      </c>
      <c r="C157" s="737"/>
      <c r="D157" s="737"/>
      <c r="E157" s="737"/>
      <c r="F157" s="737"/>
      <c r="G157" s="738"/>
      <c r="H157" s="143">
        <v>5552</v>
      </c>
      <c r="I157" s="144">
        <v>4064</v>
      </c>
      <c r="J157" s="367">
        <v>4354</v>
      </c>
      <c r="K157" s="144">
        <v>4535</v>
      </c>
      <c r="L157" s="143">
        <v>4416</v>
      </c>
      <c r="M157" s="145">
        <v>3687</v>
      </c>
    </row>
    <row r="158" spans="1:13" s="4" customFormat="1" ht="15" x14ac:dyDescent="0.25">
      <c r="A158" s="1"/>
      <c r="B158" s="737" t="s">
        <v>289</v>
      </c>
      <c r="C158" s="737"/>
      <c r="D158" s="737"/>
      <c r="E158" s="737"/>
      <c r="F158" s="737"/>
      <c r="G158" s="738"/>
      <c r="H158" s="20">
        <v>153</v>
      </c>
      <c r="I158" s="36">
        <v>134</v>
      </c>
      <c r="J158" s="16">
        <v>78</v>
      </c>
      <c r="K158" s="36">
        <v>91</v>
      </c>
      <c r="L158" s="20">
        <v>77</v>
      </c>
      <c r="M158" s="37">
        <v>68</v>
      </c>
    </row>
    <row r="159" spans="1:13" s="4" customFormat="1" ht="15" x14ac:dyDescent="0.25">
      <c r="A159" s="1"/>
      <c r="B159" s="743" t="s">
        <v>2</v>
      </c>
      <c r="C159" s="743"/>
      <c r="D159" s="743"/>
      <c r="E159" s="743"/>
      <c r="F159" s="743"/>
      <c r="G159" s="744"/>
      <c r="H159" s="22">
        <v>6050</v>
      </c>
      <c r="I159" s="23">
        <f>SUM(I154:I158)</f>
        <v>4474</v>
      </c>
      <c r="J159" s="22">
        <f>SUM(J154:J158)</f>
        <v>5134</v>
      </c>
      <c r="K159" s="23">
        <v>4940</v>
      </c>
      <c r="L159" s="22">
        <v>5077</v>
      </c>
      <c r="M159" s="14">
        <v>4128</v>
      </c>
    </row>
    <row r="160" spans="1:13" s="4" customFormat="1" ht="15" customHeight="1" x14ac:dyDescent="0.25">
      <c r="A160" s="1"/>
      <c r="B160" s="747" t="s">
        <v>347</v>
      </c>
      <c r="C160" s="747"/>
      <c r="D160" s="747"/>
      <c r="E160" s="747"/>
      <c r="F160" s="747"/>
      <c r="G160" s="747"/>
      <c r="H160" s="747"/>
      <c r="I160" s="747"/>
      <c r="J160" s="747"/>
      <c r="K160" s="747"/>
      <c r="L160" s="747"/>
      <c r="M160" s="747"/>
    </row>
    <row r="161" spans="1:13" s="4" customFormat="1" ht="15" customHeight="1" x14ac:dyDescent="0.25">
      <c r="A161" s="1"/>
      <c r="B161" s="748"/>
      <c r="C161" s="748"/>
      <c r="D161" s="748"/>
      <c r="E161" s="748"/>
      <c r="F161" s="748"/>
      <c r="G161" s="748"/>
      <c r="H161" s="748"/>
      <c r="I161" s="748"/>
      <c r="J161" s="748"/>
      <c r="K161" s="748"/>
      <c r="L161" s="748"/>
      <c r="M161" s="748"/>
    </row>
    <row r="162" spans="1:13" s="4" customFormat="1" ht="15" customHeight="1" x14ac:dyDescent="0.25">
      <c r="A162" s="1"/>
      <c r="B162" s="749"/>
      <c r="C162" s="749"/>
      <c r="D162" s="749"/>
      <c r="E162" s="749"/>
      <c r="F162" s="749"/>
      <c r="G162" s="749"/>
      <c r="H162" s="749"/>
      <c r="I162" s="749"/>
      <c r="J162" s="749"/>
      <c r="K162" s="749"/>
      <c r="L162" s="749"/>
      <c r="M162" s="749"/>
    </row>
    <row r="163" spans="1:13" s="4" customFormat="1" ht="15" x14ac:dyDescent="0.25">
      <c r="A163" s="1"/>
      <c r="B163" s="1"/>
      <c r="C163" s="1"/>
      <c r="D163" s="1"/>
      <c r="E163" s="1"/>
      <c r="F163" s="1"/>
      <c r="G163" s="1"/>
      <c r="H163" s="1"/>
      <c r="I163" s="1"/>
      <c r="J163" s="1"/>
      <c r="K163" s="1"/>
      <c r="L163" s="1"/>
      <c r="M163" s="1"/>
    </row>
    <row r="164" spans="1:13" s="4" customFormat="1" ht="15" customHeight="1" x14ac:dyDescent="0.25">
      <c r="A164" s="1"/>
      <c r="B164" s="717" t="s">
        <v>889</v>
      </c>
      <c r="C164" s="717"/>
      <c r="D164" s="717"/>
      <c r="E164" s="717"/>
      <c r="F164" s="717"/>
      <c r="G164" s="718"/>
      <c r="H164" s="760">
        <v>2021</v>
      </c>
      <c r="I164" s="760"/>
      <c r="J164" s="760" t="s">
        <v>87</v>
      </c>
      <c r="K164" s="760"/>
      <c r="L164" s="760">
        <v>2023</v>
      </c>
      <c r="M164" s="761"/>
    </row>
    <row r="165" spans="1:13" s="4" customFormat="1" ht="28.5" thickBot="1" x14ac:dyDescent="0.3">
      <c r="A165" s="1"/>
      <c r="B165" s="719"/>
      <c r="C165" s="719"/>
      <c r="D165" s="719"/>
      <c r="E165" s="719"/>
      <c r="F165" s="719"/>
      <c r="G165" s="720"/>
      <c r="H165" s="348" t="s">
        <v>348</v>
      </c>
      <c r="I165" s="349" t="s">
        <v>349</v>
      </c>
      <c r="J165" s="348" t="s">
        <v>348</v>
      </c>
      <c r="K165" s="349" t="s">
        <v>349</v>
      </c>
      <c r="L165" s="348" t="s">
        <v>348</v>
      </c>
      <c r="M165" s="648" t="s">
        <v>349</v>
      </c>
    </row>
    <row r="166" spans="1:13" s="4" customFormat="1" ht="15.5" thickTop="1" x14ac:dyDescent="0.25">
      <c r="A166" s="1"/>
      <c r="B166" s="770" t="s">
        <v>342</v>
      </c>
      <c r="C166" s="770"/>
      <c r="D166" s="770"/>
      <c r="E166" s="770"/>
      <c r="F166" s="770"/>
      <c r="G166" s="770"/>
      <c r="H166" s="770"/>
      <c r="I166" s="770"/>
      <c r="J166" s="770"/>
      <c r="K166" s="770"/>
      <c r="L166" s="770"/>
      <c r="M166" s="770"/>
    </row>
    <row r="167" spans="1:13" s="4" customFormat="1" ht="15" x14ac:dyDescent="0.25">
      <c r="A167" s="1"/>
      <c r="B167" s="737" t="s">
        <v>321</v>
      </c>
      <c r="C167" s="737"/>
      <c r="D167" s="737"/>
      <c r="E167" s="737"/>
      <c r="F167" s="737"/>
      <c r="G167" s="738"/>
      <c r="H167" s="38">
        <v>0.19800000000000001</v>
      </c>
      <c r="I167" s="39">
        <v>0.16700000000000001</v>
      </c>
      <c r="J167" s="40">
        <v>0.16</v>
      </c>
      <c r="K167" s="39">
        <v>0.188</v>
      </c>
      <c r="L167" s="38">
        <v>0.14363549407492959</v>
      </c>
      <c r="M167" s="41">
        <v>0.14055495434757515</v>
      </c>
    </row>
    <row r="168" spans="1:13" s="4" customFormat="1" ht="15" x14ac:dyDescent="0.25">
      <c r="A168" s="1"/>
      <c r="B168" s="737" t="s">
        <v>322</v>
      </c>
      <c r="C168" s="737"/>
      <c r="D168" s="737"/>
      <c r="E168" s="737"/>
      <c r="F168" s="737"/>
      <c r="G168" s="738"/>
      <c r="H168" s="42">
        <v>0.47699999999999998</v>
      </c>
      <c r="I168" s="43">
        <v>0.23799999999999999</v>
      </c>
      <c r="J168" s="44">
        <v>0.39200000000000002</v>
      </c>
      <c r="K168" s="43">
        <v>0.23400000000000001</v>
      </c>
      <c r="L168" s="42">
        <v>0.37226018733572136</v>
      </c>
      <c r="M168" s="45">
        <v>0.21660398304081407</v>
      </c>
    </row>
    <row r="169" spans="1:13" s="4" customFormat="1" ht="15" x14ac:dyDescent="0.25">
      <c r="A169" s="1"/>
      <c r="B169" s="759" t="s">
        <v>343</v>
      </c>
      <c r="C169" s="759"/>
      <c r="D169" s="759"/>
      <c r="E169" s="759"/>
      <c r="F169" s="759"/>
      <c r="G169" s="759"/>
      <c r="H169" s="759"/>
      <c r="I169" s="759"/>
      <c r="J169" s="759"/>
      <c r="K169" s="759"/>
      <c r="L169" s="759"/>
      <c r="M169" s="759"/>
    </row>
    <row r="170" spans="1:13" s="4" customFormat="1" ht="15" x14ac:dyDescent="0.25">
      <c r="A170" s="1"/>
      <c r="B170" s="762" t="s">
        <v>344</v>
      </c>
      <c r="C170" s="763"/>
      <c r="D170" s="763"/>
      <c r="E170" s="763"/>
      <c r="F170" s="763"/>
      <c r="G170" s="764"/>
      <c r="H170" s="52">
        <v>0.505</v>
      </c>
      <c r="I170" s="53">
        <v>0.27500000000000002</v>
      </c>
      <c r="J170" s="40">
        <v>0.42699999999999999</v>
      </c>
      <c r="K170" s="39">
        <v>0.28499999999999998</v>
      </c>
      <c r="L170" s="38">
        <v>0.38433250729632817</v>
      </c>
      <c r="M170" s="41">
        <v>0.26466379234148918</v>
      </c>
    </row>
    <row r="171" spans="1:13" s="4" customFormat="1" ht="15" x14ac:dyDescent="0.25">
      <c r="A171" s="1"/>
      <c r="B171" s="737" t="s">
        <v>345</v>
      </c>
      <c r="C171" s="737"/>
      <c r="D171" s="737"/>
      <c r="E171" s="737"/>
      <c r="F171" s="737"/>
      <c r="G171" s="738"/>
      <c r="H171" s="54">
        <v>0.14699999999999999</v>
      </c>
      <c r="I171" s="55">
        <v>0.14099999999999999</v>
      </c>
      <c r="J171" s="48">
        <v>0.11899999999999999</v>
      </c>
      <c r="K171" s="47">
        <v>0.16900000000000001</v>
      </c>
      <c r="L171" s="46">
        <v>0.1230829622528781</v>
      </c>
      <c r="M171" s="49">
        <v>0.11805496508041832</v>
      </c>
    </row>
    <row r="172" spans="1:13" s="4" customFormat="1" ht="15" x14ac:dyDescent="0.25">
      <c r="A172" s="1"/>
      <c r="B172" s="768" t="s">
        <v>346</v>
      </c>
      <c r="C172" s="768"/>
      <c r="D172" s="768"/>
      <c r="E172" s="768"/>
      <c r="F172" s="768"/>
      <c r="G172" s="769"/>
      <c r="H172" s="56">
        <v>6.9000000000000006E-2</v>
      </c>
      <c r="I172" s="57">
        <v>0.13200000000000001</v>
      </c>
      <c r="J172" s="44">
        <v>5.7000000000000002E-2</v>
      </c>
      <c r="K172" s="43">
        <v>0.11</v>
      </c>
      <c r="L172" s="42">
        <v>5.0753703608003069E-2</v>
      </c>
      <c r="M172" s="45">
        <v>7.657697834980591E-2</v>
      </c>
    </row>
    <row r="173" spans="1:13" s="4" customFormat="1" ht="15" x14ac:dyDescent="0.25">
      <c r="A173" s="1"/>
      <c r="B173" s="759" t="s">
        <v>284</v>
      </c>
      <c r="C173" s="759"/>
      <c r="D173" s="759"/>
      <c r="E173" s="759"/>
      <c r="F173" s="759"/>
      <c r="G173" s="759"/>
      <c r="H173" s="759"/>
      <c r="I173" s="759"/>
      <c r="J173" s="759"/>
      <c r="K173" s="759"/>
      <c r="L173" s="759"/>
      <c r="M173" s="759"/>
    </row>
    <row r="174" spans="1:13" s="4" customFormat="1" ht="15" x14ac:dyDescent="0.25">
      <c r="A174" s="1"/>
      <c r="B174" s="763" t="s">
        <v>285</v>
      </c>
      <c r="C174" s="763"/>
      <c r="D174" s="763"/>
      <c r="E174" s="763"/>
      <c r="F174" s="763"/>
      <c r="G174" s="764"/>
      <c r="H174" s="38">
        <v>0.26600000000000001</v>
      </c>
      <c r="I174" s="39">
        <v>0.28499999999999998</v>
      </c>
      <c r="J174" s="40">
        <v>0.58899999999999997</v>
      </c>
      <c r="K174" s="40">
        <v>0.32600000000000001</v>
      </c>
      <c r="L174" s="38">
        <v>0.47348419884953991</v>
      </c>
      <c r="M174" s="41">
        <v>0.37294448206561465</v>
      </c>
    </row>
    <row r="175" spans="1:13" s="4" customFormat="1" ht="15" x14ac:dyDescent="0.25">
      <c r="A175" s="1"/>
      <c r="B175" s="737" t="s">
        <v>286</v>
      </c>
      <c r="C175" s="737"/>
      <c r="D175" s="737"/>
      <c r="E175" s="737"/>
      <c r="F175" s="737"/>
      <c r="G175" s="738"/>
      <c r="H175" s="377">
        <v>0.24</v>
      </c>
      <c r="I175" s="378">
        <v>0.17499999999999999</v>
      </c>
      <c r="J175" s="662">
        <v>0.34899999999999998</v>
      </c>
      <c r="K175" s="378">
        <v>0.13600000000000001</v>
      </c>
      <c r="L175" s="377">
        <v>0.20233464150578739</v>
      </c>
      <c r="M175" s="379">
        <v>0.11511097964850917</v>
      </c>
    </row>
    <row r="176" spans="1:13" s="4" customFormat="1" ht="15" x14ac:dyDescent="0.25">
      <c r="A176" s="1"/>
      <c r="B176" s="737" t="s">
        <v>287</v>
      </c>
      <c r="C176" s="737"/>
      <c r="D176" s="737"/>
      <c r="E176" s="737"/>
      <c r="F176" s="737"/>
      <c r="G176" s="738"/>
      <c r="H176" s="462" t="s">
        <v>17</v>
      </c>
      <c r="I176" s="463" t="s">
        <v>17</v>
      </c>
      <c r="J176" s="663" t="s">
        <v>17</v>
      </c>
      <c r="K176" s="463" t="s">
        <v>17</v>
      </c>
      <c r="L176" s="377">
        <v>3.5087719298245612E-2</v>
      </c>
      <c r="M176" s="379">
        <v>1.7543859649122806E-2</v>
      </c>
    </row>
    <row r="177" spans="1:13" s="4" customFormat="1" ht="15" x14ac:dyDescent="0.25">
      <c r="A177" s="1"/>
      <c r="B177" s="737" t="s">
        <v>288</v>
      </c>
      <c r="C177" s="737"/>
      <c r="D177" s="737"/>
      <c r="E177" s="737"/>
      <c r="F177" s="737"/>
      <c r="G177" s="738"/>
      <c r="H177" s="46">
        <v>0.24399999999999999</v>
      </c>
      <c r="I177" s="47">
        <v>0.17699999999999999</v>
      </c>
      <c r="J177" s="48">
        <v>0.192</v>
      </c>
      <c r="K177" s="47">
        <v>0.2</v>
      </c>
      <c r="L177" s="46">
        <v>0.18787815774988731</v>
      </c>
      <c r="M177" s="49">
        <v>0.15747535508524024</v>
      </c>
    </row>
    <row r="178" spans="1:13" s="4" customFormat="1" ht="15" x14ac:dyDescent="0.25">
      <c r="A178" s="1"/>
      <c r="B178" s="737" t="s">
        <v>289</v>
      </c>
      <c r="C178" s="737"/>
      <c r="D178" s="737"/>
      <c r="E178" s="737"/>
      <c r="F178" s="737"/>
      <c r="G178" s="738"/>
      <c r="H178" s="46">
        <v>0.22600000000000001</v>
      </c>
      <c r="I178" s="47">
        <v>0.19900000000000001</v>
      </c>
      <c r="J178" s="48">
        <v>0.115</v>
      </c>
      <c r="K178" s="47">
        <v>0.13500000000000001</v>
      </c>
      <c r="L178" s="46">
        <v>0.11352843195445406</v>
      </c>
      <c r="M178" s="49">
        <v>0.10043775008718672</v>
      </c>
    </row>
    <row r="179" spans="1:13" s="4" customFormat="1" ht="15" x14ac:dyDescent="0.25">
      <c r="A179" s="1"/>
      <c r="B179" s="772" t="s">
        <v>2</v>
      </c>
      <c r="C179" s="772"/>
      <c r="D179" s="772"/>
      <c r="E179" s="772"/>
      <c r="F179" s="772"/>
      <c r="G179" s="773"/>
      <c r="H179" s="50">
        <v>0.24299999999999999</v>
      </c>
      <c r="I179" s="51">
        <v>0.17899999999999999</v>
      </c>
      <c r="J179" s="50">
        <v>0.20399999999999999</v>
      </c>
      <c r="K179" s="51">
        <v>0.19700000000000001</v>
      </c>
      <c r="L179" s="50">
        <v>0.19148121682598288</v>
      </c>
      <c r="M179" s="208">
        <v>0.15616455196316259</v>
      </c>
    </row>
    <row r="180" spans="1:13" s="4" customFormat="1" ht="15" customHeight="1" x14ac:dyDescent="0.25">
      <c r="A180" s="1"/>
      <c r="B180" s="747" t="s">
        <v>350</v>
      </c>
      <c r="C180" s="747"/>
      <c r="D180" s="747"/>
      <c r="E180" s="747"/>
      <c r="F180" s="747"/>
      <c r="G180" s="747"/>
      <c r="H180" s="747"/>
      <c r="I180" s="747"/>
      <c r="J180" s="747"/>
      <c r="K180" s="747"/>
      <c r="L180" s="747"/>
      <c r="M180" s="747"/>
    </row>
    <row r="181" spans="1:13" s="4" customFormat="1" ht="15" customHeight="1" x14ac:dyDescent="0.25">
      <c r="A181" s="1"/>
      <c r="B181" s="748"/>
      <c r="C181" s="748"/>
      <c r="D181" s="748"/>
      <c r="E181" s="748"/>
      <c r="F181" s="748"/>
      <c r="G181" s="748"/>
      <c r="H181" s="748"/>
      <c r="I181" s="748"/>
      <c r="J181" s="748"/>
      <c r="K181" s="748"/>
      <c r="L181" s="748"/>
      <c r="M181" s="748"/>
    </row>
    <row r="182" spans="1:13" s="4" customFormat="1" ht="15" customHeight="1" x14ac:dyDescent="0.25">
      <c r="A182" s="1"/>
      <c r="B182" s="748"/>
      <c r="C182" s="748"/>
      <c r="D182" s="748"/>
      <c r="E182" s="748"/>
      <c r="F182" s="748"/>
      <c r="G182" s="748"/>
      <c r="H182" s="748"/>
      <c r="I182" s="748"/>
      <c r="J182" s="748"/>
      <c r="K182" s="748"/>
      <c r="L182" s="748"/>
      <c r="M182" s="748"/>
    </row>
    <row r="183" spans="1:13" s="4" customFormat="1" ht="15" x14ac:dyDescent="0.25">
      <c r="A183" s="1"/>
      <c r="B183" s="748"/>
      <c r="C183" s="748"/>
      <c r="D183" s="748"/>
      <c r="E183" s="748"/>
      <c r="F183" s="748"/>
      <c r="G183" s="748"/>
      <c r="H183" s="748"/>
      <c r="I183" s="748"/>
      <c r="J183" s="748"/>
      <c r="K183" s="748"/>
      <c r="L183" s="748"/>
      <c r="M183" s="748"/>
    </row>
    <row r="184" spans="1:13" s="4" customFormat="1" ht="15" x14ac:dyDescent="0.25">
      <c r="A184" s="1"/>
      <c r="B184" s="749"/>
      <c r="C184" s="749"/>
      <c r="D184" s="749"/>
      <c r="E184" s="749"/>
      <c r="F184" s="749"/>
      <c r="G184" s="749"/>
      <c r="H184" s="749"/>
      <c r="I184" s="749"/>
      <c r="J184" s="749"/>
      <c r="K184" s="749"/>
      <c r="L184" s="749"/>
      <c r="M184" s="749"/>
    </row>
    <row r="185" spans="1:13" s="4" customFormat="1" ht="15" x14ac:dyDescent="0.25">
      <c r="A185" s="1"/>
      <c r="B185" s="1"/>
      <c r="C185" s="1"/>
      <c r="D185" s="1"/>
      <c r="E185" s="1"/>
      <c r="F185" s="1"/>
      <c r="G185" s="1"/>
      <c r="H185" s="1"/>
      <c r="I185" s="1"/>
      <c r="J185" s="1"/>
      <c r="K185" s="1"/>
      <c r="L185" s="1"/>
      <c r="M185" s="1"/>
    </row>
    <row r="186" spans="1:13" s="4" customFormat="1" ht="15" customHeight="1" x14ac:dyDescent="0.25"/>
    <row r="187" spans="1:13" s="4" customFormat="1" ht="15" x14ac:dyDescent="0.25">
      <c r="A187" s="7"/>
      <c r="B187" s="7" t="s">
        <v>170</v>
      </c>
      <c r="C187" s="7"/>
      <c r="D187" s="7"/>
      <c r="E187" s="7"/>
      <c r="F187" s="7"/>
      <c r="G187" s="7"/>
      <c r="H187" s="7"/>
      <c r="I187" s="7"/>
      <c r="J187" s="7"/>
      <c r="K187" s="7"/>
      <c r="L187" s="7"/>
      <c r="M187" s="7"/>
    </row>
    <row r="188" spans="1:13" s="4" customFormat="1" ht="15" x14ac:dyDescent="0.25"/>
    <row r="189" spans="1:13" s="4" customFormat="1" ht="15" customHeight="1" x14ac:dyDescent="0.25">
      <c r="B189" s="717" t="s">
        <v>351</v>
      </c>
      <c r="C189" s="717"/>
      <c r="D189" s="718"/>
      <c r="E189" s="760">
        <v>2021</v>
      </c>
      <c r="F189" s="760">
        <v>2022</v>
      </c>
      <c r="G189" s="761">
        <v>2023</v>
      </c>
    </row>
    <row r="190" spans="1:13" s="4" customFormat="1" ht="15.5" thickBot="1" x14ac:dyDescent="0.3">
      <c r="B190" s="719"/>
      <c r="C190" s="719"/>
      <c r="D190" s="720"/>
      <c r="E190" s="767"/>
      <c r="F190" s="767"/>
      <c r="G190" s="771"/>
    </row>
    <row r="191" spans="1:13" s="4" customFormat="1" ht="15.5" thickTop="1" x14ac:dyDescent="0.25">
      <c r="B191" s="770" t="s">
        <v>342</v>
      </c>
      <c r="C191" s="770"/>
      <c r="D191" s="770"/>
      <c r="E191" s="770"/>
      <c r="F191" s="770"/>
      <c r="G191" s="770"/>
    </row>
    <row r="192" spans="1:13" s="4" customFormat="1" ht="15" x14ac:dyDescent="0.25">
      <c r="B192" s="763" t="s">
        <v>321</v>
      </c>
      <c r="C192" s="763"/>
      <c r="D192" s="764"/>
      <c r="E192" s="62">
        <v>14</v>
      </c>
      <c r="F192" s="62">
        <v>17.3</v>
      </c>
      <c r="G192" s="63">
        <v>21.8</v>
      </c>
    </row>
    <row r="193" spans="2:7" s="4" customFormat="1" ht="15" x14ac:dyDescent="0.25">
      <c r="B193" s="768" t="s">
        <v>322</v>
      </c>
      <c r="C193" s="768"/>
      <c r="D193" s="769"/>
      <c r="E193" s="64">
        <v>11.5</v>
      </c>
      <c r="F193" s="64">
        <v>14.8</v>
      </c>
      <c r="G193" s="65">
        <v>19.899999999999999</v>
      </c>
    </row>
    <row r="194" spans="2:7" s="4" customFormat="1" ht="15" x14ac:dyDescent="0.25">
      <c r="B194" s="759" t="s">
        <v>290</v>
      </c>
      <c r="C194" s="759"/>
      <c r="D194" s="759"/>
      <c r="E194" s="759"/>
      <c r="F194" s="759"/>
      <c r="G194" s="759"/>
    </row>
    <row r="195" spans="2:7" s="4" customFormat="1" ht="15" x14ac:dyDescent="0.25">
      <c r="B195" s="763" t="s">
        <v>291</v>
      </c>
      <c r="C195" s="763"/>
      <c r="D195" s="764"/>
      <c r="E195" s="62">
        <v>2</v>
      </c>
      <c r="F195" s="62">
        <v>0.6</v>
      </c>
      <c r="G195" s="63">
        <v>8.4621568627450987</v>
      </c>
    </row>
    <row r="196" spans="2:7" s="4" customFormat="1" ht="15" x14ac:dyDescent="0.25">
      <c r="B196" s="737" t="s">
        <v>352</v>
      </c>
      <c r="C196" s="737"/>
      <c r="D196" s="738"/>
      <c r="E196" s="66">
        <v>10.7</v>
      </c>
      <c r="F196" s="66">
        <v>10.7</v>
      </c>
      <c r="G196" s="67">
        <v>20.82785804597701</v>
      </c>
    </row>
    <row r="197" spans="2:7" s="4" customFormat="1" ht="15" x14ac:dyDescent="0.25">
      <c r="B197" s="737" t="s">
        <v>293</v>
      </c>
      <c r="C197" s="737"/>
      <c r="D197" s="738"/>
      <c r="E197" s="66">
        <v>7.5</v>
      </c>
      <c r="F197" s="66">
        <v>7.2</v>
      </c>
      <c r="G197" s="67">
        <v>25.043791208791205</v>
      </c>
    </row>
    <row r="198" spans="2:7" s="4" customFormat="1" ht="15" x14ac:dyDescent="0.25">
      <c r="B198" s="737" t="s">
        <v>294</v>
      </c>
      <c r="C198" s="737"/>
      <c r="D198" s="738"/>
      <c r="E198" s="66">
        <v>15.2</v>
      </c>
      <c r="F198" s="66">
        <v>20.7</v>
      </c>
      <c r="G198" s="67">
        <v>36.584003849855627</v>
      </c>
    </row>
    <row r="199" spans="2:7" s="4" customFormat="1" ht="15" x14ac:dyDescent="0.25">
      <c r="B199" s="737" t="s">
        <v>295</v>
      </c>
      <c r="C199" s="737"/>
      <c r="D199" s="738"/>
      <c r="E199" s="66">
        <v>8.5</v>
      </c>
      <c r="F199" s="66">
        <v>7.6</v>
      </c>
      <c r="G199" s="67">
        <v>11.430387766247952</v>
      </c>
    </row>
    <row r="200" spans="2:7" s="4" customFormat="1" ht="15" x14ac:dyDescent="0.25">
      <c r="B200" s="737" t="s">
        <v>296</v>
      </c>
      <c r="C200" s="737"/>
      <c r="D200" s="738"/>
      <c r="E200" s="66">
        <v>13.1</v>
      </c>
      <c r="F200" s="66">
        <v>19.399999999999999</v>
      </c>
      <c r="G200" s="67">
        <v>21.210010069930068</v>
      </c>
    </row>
    <row r="201" spans="2:7" s="4" customFormat="1" ht="15" x14ac:dyDescent="0.25">
      <c r="B201" s="737" t="s">
        <v>353</v>
      </c>
      <c r="C201" s="737"/>
      <c r="D201" s="738"/>
      <c r="E201" s="66">
        <v>5.7</v>
      </c>
      <c r="F201" s="66">
        <v>9.8000000000000007</v>
      </c>
      <c r="G201" s="67">
        <v>11.011672025723472</v>
      </c>
    </row>
    <row r="202" spans="2:7" s="4" customFormat="1" ht="15" x14ac:dyDescent="0.25">
      <c r="B202" s="737" t="s">
        <v>354</v>
      </c>
      <c r="C202" s="737"/>
      <c r="D202" s="738"/>
      <c r="E202" s="66">
        <v>14.6</v>
      </c>
      <c r="F202" s="66">
        <v>17.2</v>
      </c>
      <c r="G202" s="67">
        <v>20.328904667488345</v>
      </c>
    </row>
    <row r="203" spans="2:7" s="4" customFormat="1" ht="15" x14ac:dyDescent="0.25">
      <c r="B203" s="737" t="s">
        <v>301</v>
      </c>
      <c r="C203" s="737"/>
      <c r="D203" s="738"/>
      <c r="E203" s="68" t="s">
        <v>17</v>
      </c>
      <c r="F203" s="68">
        <v>77.7</v>
      </c>
      <c r="G203" s="67">
        <v>7.9063333333333334</v>
      </c>
    </row>
    <row r="204" spans="2:7" s="4" customFormat="1" ht="15" x14ac:dyDescent="0.25">
      <c r="B204" s="737" t="s">
        <v>355</v>
      </c>
      <c r="C204" s="737"/>
      <c r="D204" s="738"/>
      <c r="E204" s="68" t="s">
        <v>17</v>
      </c>
      <c r="F204" s="68">
        <v>33.4</v>
      </c>
      <c r="G204" s="67">
        <v>26.782186629526464</v>
      </c>
    </row>
    <row r="205" spans="2:7" s="4" customFormat="1" ht="15" x14ac:dyDescent="0.25">
      <c r="B205" s="737" t="s">
        <v>299</v>
      </c>
      <c r="C205" s="737"/>
      <c r="D205" s="738"/>
      <c r="E205" s="68">
        <v>19.2</v>
      </c>
      <c r="F205" s="68">
        <v>24.8</v>
      </c>
      <c r="G205" s="67">
        <v>35.141113043478263</v>
      </c>
    </row>
    <row r="206" spans="2:7" s="4" customFormat="1" ht="15" x14ac:dyDescent="0.25">
      <c r="B206" s="737" t="s">
        <v>300</v>
      </c>
      <c r="C206" s="737"/>
      <c r="D206" s="738"/>
      <c r="E206" s="66">
        <v>7.1</v>
      </c>
      <c r="F206" s="66">
        <v>8.6</v>
      </c>
      <c r="G206" s="67">
        <v>10.35724342105263</v>
      </c>
    </row>
    <row r="207" spans="2:7" s="4" customFormat="1" ht="15" x14ac:dyDescent="0.25">
      <c r="B207" s="743" t="s">
        <v>2</v>
      </c>
      <c r="C207" s="743"/>
      <c r="D207" s="744"/>
      <c r="E207" s="69">
        <v>13.6</v>
      </c>
      <c r="F207" s="69">
        <v>16.8</v>
      </c>
      <c r="G207" s="70">
        <v>21.409437368628481</v>
      </c>
    </row>
    <row r="208" spans="2:7" s="4" customFormat="1" ht="15" customHeight="1" x14ac:dyDescent="0.25">
      <c r="B208" s="747" t="s">
        <v>356</v>
      </c>
      <c r="C208" s="747"/>
      <c r="D208" s="747"/>
      <c r="E208" s="747"/>
      <c r="F208" s="747"/>
      <c r="G208" s="747"/>
    </row>
    <row r="209" spans="2:13" s="4" customFormat="1" ht="15" customHeight="1" x14ac:dyDescent="0.25">
      <c r="B209" s="748"/>
      <c r="C209" s="748"/>
      <c r="D209" s="748"/>
      <c r="E209" s="748"/>
      <c r="F209" s="748"/>
      <c r="G209" s="748"/>
    </row>
    <row r="210" spans="2:13" s="4" customFormat="1" ht="15" customHeight="1" x14ac:dyDescent="0.25">
      <c r="B210" s="748"/>
      <c r="C210" s="748"/>
      <c r="D210" s="748"/>
      <c r="E210" s="748"/>
      <c r="F210" s="748"/>
      <c r="G210" s="748"/>
    </row>
    <row r="211" spans="2:13" s="4" customFormat="1" ht="15" customHeight="1" x14ac:dyDescent="0.25">
      <c r="B211" s="748"/>
      <c r="C211" s="748"/>
      <c r="D211" s="748"/>
      <c r="E211" s="748"/>
      <c r="F211" s="748"/>
      <c r="G211" s="748"/>
    </row>
    <row r="212" spans="2:13" s="4" customFormat="1" ht="15" customHeight="1" x14ac:dyDescent="0.25">
      <c r="B212" s="748"/>
      <c r="C212" s="748"/>
      <c r="D212" s="748"/>
      <c r="E212" s="748"/>
      <c r="F212" s="748"/>
      <c r="G212" s="748"/>
    </row>
    <row r="213" spans="2:13" s="4" customFormat="1" ht="15" customHeight="1" x14ac:dyDescent="0.25">
      <c r="B213" s="748"/>
      <c r="C213" s="748"/>
      <c r="D213" s="748"/>
      <c r="E213" s="748"/>
      <c r="F213" s="748"/>
      <c r="G213" s="748"/>
    </row>
    <row r="214" spans="2:13" s="4" customFormat="1" ht="15" x14ac:dyDescent="0.25">
      <c r="B214" s="748"/>
      <c r="C214" s="748"/>
      <c r="D214" s="748"/>
      <c r="E214" s="748"/>
      <c r="F214" s="748"/>
      <c r="G214" s="748"/>
    </row>
    <row r="215" spans="2:13" s="4" customFormat="1" ht="15" x14ac:dyDescent="0.25">
      <c r="B215" s="749"/>
      <c r="C215" s="749"/>
      <c r="D215" s="749"/>
      <c r="E215" s="749"/>
      <c r="F215" s="749"/>
      <c r="G215" s="749"/>
    </row>
    <row r="216" spans="2:13" s="4" customFormat="1" ht="15" x14ac:dyDescent="0.25"/>
    <row r="217" spans="2:13" s="4" customFormat="1" ht="15" customHeight="1" x14ac:dyDescent="0.25">
      <c r="B217" s="717" t="s">
        <v>357</v>
      </c>
      <c r="C217" s="717"/>
      <c r="D217" s="718"/>
      <c r="E217" s="760">
        <v>2021</v>
      </c>
      <c r="F217" s="760">
        <v>2022</v>
      </c>
      <c r="G217" s="761">
        <v>2023</v>
      </c>
      <c r="I217" s="1"/>
      <c r="J217" s="1"/>
      <c r="K217" s="1"/>
      <c r="L217" s="1"/>
      <c r="M217" s="1"/>
    </row>
    <row r="218" spans="2:13" s="4" customFormat="1" ht="28.5" customHeight="1" thickBot="1" x14ac:dyDescent="0.3">
      <c r="B218" s="719"/>
      <c r="C218" s="719"/>
      <c r="D218" s="720"/>
      <c r="E218" s="767"/>
      <c r="F218" s="767"/>
      <c r="G218" s="771"/>
      <c r="H218" s="1"/>
      <c r="I218" s="1"/>
      <c r="J218" s="1"/>
      <c r="K218" s="1"/>
      <c r="L218" s="1"/>
      <c r="M218" s="1"/>
    </row>
    <row r="219" spans="2:13" s="4" customFormat="1" ht="15.5" thickTop="1" x14ac:dyDescent="0.25">
      <c r="B219" s="770" t="s">
        <v>342</v>
      </c>
      <c r="C219" s="770"/>
      <c r="D219" s="770"/>
      <c r="E219" s="770"/>
      <c r="F219" s="770"/>
      <c r="G219" s="770"/>
      <c r="H219" s="1"/>
      <c r="I219" s="1"/>
      <c r="J219" s="1"/>
      <c r="K219" s="1"/>
      <c r="L219" s="1"/>
      <c r="M219" s="1"/>
    </row>
    <row r="220" spans="2:13" s="4" customFormat="1" ht="15" x14ac:dyDescent="0.25">
      <c r="B220" s="763" t="s">
        <v>321</v>
      </c>
      <c r="C220" s="763"/>
      <c r="D220" s="764"/>
      <c r="E220" s="62">
        <v>6</v>
      </c>
      <c r="F220" s="62">
        <v>8.6999999999999993</v>
      </c>
      <c r="G220" s="63">
        <v>14.897715827338132</v>
      </c>
      <c r="H220" s="1"/>
      <c r="I220" s="1"/>
      <c r="J220" s="1"/>
      <c r="K220" s="1"/>
      <c r="L220" s="1"/>
      <c r="M220" s="1"/>
    </row>
    <row r="221" spans="2:13" s="4" customFormat="1" ht="15" x14ac:dyDescent="0.25">
      <c r="B221" s="768" t="s">
        <v>322</v>
      </c>
      <c r="C221" s="768"/>
      <c r="D221" s="769"/>
      <c r="E221" s="64">
        <v>4</v>
      </c>
      <c r="F221" s="64">
        <v>9.4</v>
      </c>
      <c r="G221" s="65">
        <v>13.193370607028752</v>
      </c>
      <c r="H221" s="1"/>
      <c r="I221" s="1"/>
      <c r="J221" s="1"/>
      <c r="K221" s="1"/>
      <c r="L221" s="1"/>
      <c r="M221" s="1"/>
    </row>
    <row r="222" spans="2:13" s="4" customFormat="1" ht="15" x14ac:dyDescent="0.25">
      <c r="B222" s="759" t="s">
        <v>290</v>
      </c>
      <c r="C222" s="759"/>
      <c r="D222" s="759"/>
      <c r="E222" s="759"/>
      <c r="F222" s="759"/>
      <c r="G222" s="759"/>
      <c r="H222" s="1"/>
      <c r="I222" s="1"/>
      <c r="J222" s="1"/>
      <c r="K222" s="1"/>
      <c r="L222" s="1"/>
      <c r="M222" s="1"/>
    </row>
    <row r="223" spans="2:13" s="4" customFormat="1" ht="15" x14ac:dyDescent="0.25">
      <c r="B223" s="763" t="s">
        <v>291</v>
      </c>
      <c r="C223" s="763"/>
      <c r="D223" s="764"/>
      <c r="E223" s="62">
        <v>1</v>
      </c>
      <c r="F223" s="62">
        <v>0.4</v>
      </c>
      <c r="G223" s="63">
        <v>0.5808695652173913</v>
      </c>
      <c r="H223" s="1"/>
      <c r="I223" s="1"/>
      <c r="J223" s="1"/>
      <c r="K223" s="1"/>
      <c r="L223" s="1"/>
      <c r="M223" s="1"/>
    </row>
    <row r="224" spans="2:13" s="4" customFormat="1" ht="15" x14ac:dyDescent="0.25">
      <c r="B224" s="737" t="s">
        <v>292</v>
      </c>
      <c r="C224" s="737"/>
      <c r="D224" s="738"/>
      <c r="E224" s="66">
        <v>2.9</v>
      </c>
      <c r="F224" s="66">
        <v>4</v>
      </c>
      <c r="G224" s="67">
        <v>13.319432624113475</v>
      </c>
      <c r="H224" s="1"/>
      <c r="I224" s="1"/>
      <c r="J224" s="1"/>
      <c r="K224" s="1"/>
      <c r="L224" s="1"/>
      <c r="M224" s="1"/>
    </row>
    <row r="225" spans="2:13" s="4" customFormat="1" ht="15" x14ac:dyDescent="0.25">
      <c r="B225" s="737" t="s">
        <v>293</v>
      </c>
      <c r="C225" s="737"/>
      <c r="D225" s="738"/>
      <c r="E225" s="66">
        <v>4.5</v>
      </c>
      <c r="F225" s="66">
        <v>2.7</v>
      </c>
      <c r="G225" s="67">
        <v>33.311125827814564</v>
      </c>
      <c r="H225" s="1"/>
      <c r="I225" s="1"/>
      <c r="J225" s="1"/>
      <c r="K225" s="1"/>
      <c r="L225" s="1"/>
      <c r="M225" s="1"/>
    </row>
    <row r="226" spans="2:13" s="4" customFormat="1" ht="15" x14ac:dyDescent="0.25">
      <c r="B226" s="737" t="s">
        <v>294</v>
      </c>
      <c r="C226" s="737"/>
      <c r="D226" s="738"/>
      <c r="E226" s="66">
        <v>90</v>
      </c>
      <c r="F226" s="66">
        <v>11.3</v>
      </c>
      <c r="G226" s="67">
        <v>11.321428571428571</v>
      </c>
      <c r="H226" s="1"/>
      <c r="I226" s="1"/>
      <c r="J226" s="1"/>
      <c r="K226" s="1"/>
      <c r="L226" s="1"/>
      <c r="M226" s="1"/>
    </row>
    <row r="227" spans="2:13" s="4" customFormat="1" ht="15" x14ac:dyDescent="0.25">
      <c r="B227" s="737" t="s">
        <v>295</v>
      </c>
      <c r="C227" s="737"/>
      <c r="D227" s="738"/>
      <c r="E227" s="66">
        <v>3.8</v>
      </c>
      <c r="F227" s="66">
        <v>5.2</v>
      </c>
      <c r="G227" s="67">
        <v>10.984417293233083</v>
      </c>
      <c r="H227" s="1"/>
      <c r="I227" s="1"/>
      <c r="J227" s="1"/>
      <c r="K227" s="1"/>
      <c r="L227" s="1"/>
      <c r="M227" s="1"/>
    </row>
    <row r="228" spans="2:13" s="4" customFormat="1" ht="15" x14ac:dyDescent="0.25">
      <c r="B228" s="737" t="s">
        <v>296</v>
      </c>
      <c r="C228" s="737"/>
      <c r="D228" s="738"/>
      <c r="E228" s="66">
        <v>9.6999999999999993</v>
      </c>
      <c r="F228" s="66">
        <v>100.7</v>
      </c>
      <c r="G228" s="67">
        <v>1.083</v>
      </c>
      <c r="H228" s="1"/>
      <c r="I228" s="1"/>
      <c r="J228" s="1"/>
      <c r="K228" s="1"/>
      <c r="L228" s="1"/>
      <c r="M228" s="1"/>
    </row>
    <row r="229" spans="2:13" s="4" customFormat="1" ht="15" x14ac:dyDescent="0.25">
      <c r="B229" s="737" t="s">
        <v>297</v>
      </c>
      <c r="C229" s="737"/>
      <c r="D229" s="738"/>
      <c r="E229" s="66">
        <v>3.5</v>
      </c>
      <c r="F229" s="66">
        <v>10.3</v>
      </c>
      <c r="G229" s="67">
        <v>7.4555454545454545</v>
      </c>
      <c r="H229" s="1"/>
      <c r="I229" s="1"/>
      <c r="J229" s="1"/>
      <c r="K229" s="1"/>
      <c r="L229" s="1"/>
      <c r="M229" s="1"/>
    </row>
    <row r="230" spans="2:13" s="4" customFormat="1" ht="15" x14ac:dyDescent="0.25">
      <c r="B230" s="737" t="s">
        <v>298</v>
      </c>
      <c r="C230" s="737"/>
      <c r="D230" s="738"/>
      <c r="E230" s="66">
        <v>10.4</v>
      </c>
      <c r="F230" s="66">
        <v>13.9</v>
      </c>
      <c r="G230" s="67">
        <v>27.636363636363637</v>
      </c>
      <c r="H230" s="1"/>
      <c r="I230" s="1"/>
      <c r="J230" s="1"/>
      <c r="K230" s="1"/>
      <c r="L230" s="1"/>
      <c r="M230" s="1"/>
    </row>
    <row r="231" spans="2:13" s="4" customFormat="1" ht="15" x14ac:dyDescent="0.25">
      <c r="B231" s="737" t="s">
        <v>301</v>
      </c>
      <c r="C231" s="737"/>
      <c r="D231" s="738"/>
      <c r="E231" s="68" t="s">
        <v>17</v>
      </c>
      <c r="F231" s="68">
        <v>77.7</v>
      </c>
      <c r="G231" s="67">
        <v>7.9063333333333334</v>
      </c>
      <c r="H231" s="1"/>
      <c r="I231" s="1"/>
      <c r="J231" s="1"/>
      <c r="K231" s="1"/>
      <c r="L231" s="1"/>
      <c r="M231" s="1"/>
    </row>
    <row r="232" spans="2:13" s="4" customFormat="1" ht="15" x14ac:dyDescent="0.25">
      <c r="B232" s="737" t="s">
        <v>358</v>
      </c>
      <c r="C232" s="737"/>
      <c r="D232" s="738"/>
      <c r="E232" s="68" t="s">
        <v>17</v>
      </c>
      <c r="F232" s="68">
        <v>7</v>
      </c>
      <c r="G232" s="67">
        <v>13.461200000000002</v>
      </c>
      <c r="H232" s="1"/>
      <c r="I232" s="1"/>
      <c r="J232" s="1"/>
      <c r="K232" s="1"/>
      <c r="L232" s="1"/>
      <c r="M232" s="1"/>
    </row>
    <row r="233" spans="2:13" s="4" customFormat="1" ht="15" x14ac:dyDescent="0.25">
      <c r="B233" s="737" t="s">
        <v>300</v>
      </c>
      <c r="C233" s="737"/>
      <c r="D233" s="738"/>
      <c r="E233" s="66">
        <v>3.6</v>
      </c>
      <c r="F233" s="66">
        <v>1</v>
      </c>
      <c r="G233" s="305">
        <v>25.8</v>
      </c>
      <c r="H233" s="1"/>
      <c r="I233" s="1"/>
      <c r="J233" s="1"/>
      <c r="K233" s="1"/>
      <c r="L233" s="1"/>
      <c r="M233" s="1"/>
    </row>
    <row r="234" spans="2:13" s="4" customFormat="1" ht="15" x14ac:dyDescent="0.25">
      <c r="B234" s="743" t="s">
        <v>2</v>
      </c>
      <c r="C234" s="743"/>
      <c r="D234" s="744"/>
      <c r="E234" s="69">
        <v>5.2</v>
      </c>
      <c r="F234" s="69">
        <v>9</v>
      </c>
      <c r="G234" s="70">
        <v>14</v>
      </c>
      <c r="H234" s="1"/>
      <c r="I234" s="1"/>
      <c r="J234" s="1"/>
      <c r="K234" s="1"/>
      <c r="L234" s="1"/>
      <c r="M234" s="1"/>
    </row>
    <row r="235" spans="2:13" s="4" customFormat="1" ht="15" customHeight="1" x14ac:dyDescent="0.25">
      <c r="B235" s="747" t="s">
        <v>359</v>
      </c>
      <c r="C235" s="747"/>
      <c r="D235" s="747"/>
      <c r="E235" s="747"/>
      <c r="F235" s="747"/>
      <c r="G235" s="747"/>
      <c r="H235" s="1"/>
      <c r="I235" s="1"/>
      <c r="J235" s="1"/>
      <c r="K235" s="1"/>
      <c r="L235" s="1"/>
      <c r="M235" s="1"/>
    </row>
    <row r="236" spans="2:13" s="4" customFormat="1" ht="15" customHeight="1" x14ac:dyDescent="0.25">
      <c r="B236" s="748"/>
      <c r="C236" s="748"/>
      <c r="D236" s="748"/>
      <c r="E236" s="748"/>
      <c r="F236" s="748"/>
      <c r="G236" s="748"/>
      <c r="H236" s="1"/>
      <c r="I236" s="1"/>
      <c r="J236" s="1"/>
      <c r="K236" s="1"/>
      <c r="L236" s="1"/>
      <c r="M236" s="1"/>
    </row>
    <row r="237" spans="2:13" s="4" customFormat="1" ht="15" customHeight="1" x14ac:dyDescent="0.25">
      <c r="B237" s="748"/>
      <c r="C237" s="748"/>
      <c r="D237" s="748"/>
      <c r="E237" s="748"/>
      <c r="F237" s="748"/>
      <c r="G237" s="748"/>
      <c r="H237" s="1"/>
      <c r="I237" s="1"/>
      <c r="J237" s="1"/>
      <c r="K237" s="1"/>
      <c r="L237" s="1"/>
      <c r="M237" s="1"/>
    </row>
    <row r="238" spans="2:13" s="4" customFormat="1" ht="15" x14ac:dyDescent="0.25">
      <c r="B238" s="748"/>
      <c r="C238" s="748"/>
      <c r="D238" s="748"/>
      <c r="E238" s="748"/>
      <c r="F238" s="748"/>
      <c r="G238" s="748"/>
      <c r="H238" s="1"/>
      <c r="I238" s="1"/>
      <c r="J238" s="1"/>
      <c r="K238" s="1"/>
      <c r="L238" s="1"/>
      <c r="M238" s="1"/>
    </row>
    <row r="239" spans="2:13" s="4" customFormat="1" ht="15" x14ac:dyDescent="0.25">
      <c r="B239" s="749"/>
      <c r="C239" s="749"/>
      <c r="D239" s="749"/>
      <c r="E239" s="749"/>
      <c r="F239" s="749"/>
      <c r="G239" s="749"/>
      <c r="H239" s="1"/>
      <c r="I239" s="1"/>
      <c r="J239" s="1"/>
      <c r="K239" s="1"/>
      <c r="L239" s="1"/>
      <c r="M239" s="1"/>
    </row>
    <row r="240" spans="2:13" s="4" customFormat="1" ht="15" x14ac:dyDescent="0.25">
      <c r="B240" s="1"/>
      <c r="C240" s="1"/>
      <c r="D240" s="1"/>
      <c r="E240" s="1"/>
      <c r="F240" s="1"/>
      <c r="G240" s="1"/>
      <c r="H240" s="1"/>
      <c r="I240" s="1"/>
      <c r="J240" s="1"/>
      <c r="K240" s="1"/>
      <c r="L240" s="1"/>
      <c r="M240" s="1"/>
    </row>
    <row r="241" spans="1:13" s="4" customFormat="1" ht="15" x14ac:dyDescent="0.25"/>
    <row r="242" spans="1:13" s="4" customFormat="1" ht="15" x14ac:dyDescent="0.25">
      <c r="A242" s="7"/>
      <c r="B242" s="7" t="s">
        <v>171</v>
      </c>
      <c r="C242" s="7"/>
      <c r="D242" s="7"/>
      <c r="E242" s="7"/>
      <c r="F242" s="7"/>
      <c r="G242" s="7"/>
      <c r="H242" s="7"/>
      <c r="I242" s="7"/>
      <c r="J242" s="7"/>
      <c r="K242" s="7"/>
      <c r="L242" s="7"/>
      <c r="M242" s="7"/>
    </row>
    <row r="243" spans="1:13" s="4" customFormat="1" ht="15" x14ac:dyDescent="0.25"/>
    <row r="244" spans="1:13" s="4" customFormat="1" ht="15" customHeight="1" x14ac:dyDescent="0.25">
      <c r="B244" s="717" t="s">
        <v>360</v>
      </c>
      <c r="C244" s="717"/>
      <c r="D244" s="717"/>
      <c r="E244" s="760">
        <v>2021</v>
      </c>
      <c r="F244" s="760">
        <v>2022</v>
      </c>
      <c r="G244" s="761">
        <v>2023</v>
      </c>
    </row>
    <row r="245" spans="1:13" s="4" customFormat="1" ht="15" customHeight="1" x14ac:dyDescent="0.25">
      <c r="B245" s="717"/>
      <c r="C245" s="717"/>
      <c r="D245" s="717"/>
      <c r="E245" s="760"/>
      <c r="F245" s="760"/>
      <c r="G245" s="761"/>
    </row>
    <row r="246" spans="1:13" s="4" customFormat="1" ht="15.5" thickBot="1" x14ac:dyDescent="0.3">
      <c r="B246" s="719"/>
      <c r="C246" s="719"/>
      <c r="D246" s="719"/>
      <c r="E246" s="767"/>
      <c r="F246" s="767"/>
      <c r="G246" s="771"/>
    </row>
    <row r="247" spans="1:13" s="4" customFormat="1" ht="15.5" thickTop="1" x14ac:dyDescent="0.25">
      <c r="B247" s="415" t="s">
        <v>342</v>
      </c>
      <c r="C247" s="415"/>
      <c r="D247" s="415"/>
      <c r="E247" s="415"/>
      <c r="F247" s="415"/>
      <c r="G247" s="415"/>
    </row>
    <row r="248" spans="1:13" s="4" customFormat="1" ht="15" x14ac:dyDescent="0.25">
      <c r="B248" s="737" t="s">
        <v>321</v>
      </c>
      <c r="C248" s="737"/>
      <c r="D248" s="738"/>
      <c r="E248" s="483">
        <v>0.85</v>
      </c>
      <c r="F248" s="483">
        <v>0.90781387181738371</v>
      </c>
      <c r="G248" s="484">
        <v>0.99072617820923048</v>
      </c>
    </row>
    <row r="249" spans="1:13" s="4" customFormat="1" ht="15" x14ac:dyDescent="0.25">
      <c r="B249" s="737" t="s">
        <v>322</v>
      </c>
      <c r="C249" s="737"/>
      <c r="D249" s="738"/>
      <c r="E249" s="485">
        <v>0.74</v>
      </c>
      <c r="F249" s="485">
        <v>0.92826159492826155</v>
      </c>
      <c r="G249" s="486">
        <v>0.96474098182804446</v>
      </c>
    </row>
    <row r="250" spans="1:13" s="4" customFormat="1" ht="15" x14ac:dyDescent="0.25">
      <c r="B250" s="424" t="s">
        <v>290</v>
      </c>
      <c r="C250" s="424"/>
      <c r="D250" s="424"/>
      <c r="E250" s="424"/>
      <c r="F250" s="424"/>
      <c r="G250" s="424"/>
    </row>
    <row r="251" spans="1:13" s="4" customFormat="1" ht="15" x14ac:dyDescent="0.25">
      <c r="B251" s="737" t="s">
        <v>291</v>
      </c>
      <c r="C251" s="737"/>
      <c r="D251" s="738"/>
      <c r="E251" s="483">
        <v>0.78900000000000003</v>
      </c>
      <c r="F251" s="483">
        <v>1</v>
      </c>
      <c r="G251" s="484">
        <v>1</v>
      </c>
    </row>
    <row r="252" spans="1:13" s="4" customFormat="1" ht="15" x14ac:dyDescent="0.25">
      <c r="B252" s="737" t="s">
        <v>292</v>
      </c>
      <c r="C252" s="737"/>
      <c r="D252" s="738"/>
      <c r="E252" s="487">
        <v>0.95</v>
      </c>
      <c r="F252" s="487">
        <v>0.99207746478873238</v>
      </c>
      <c r="G252" s="488">
        <v>0.98937677053824358</v>
      </c>
    </row>
    <row r="253" spans="1:13" s="4" customFormat="1" ht="15" x14ac:dyDescent="0.25">
      <c r="B253" s="737" t="s">
        <v>293</v>
      </c>
      <c r="C253" s="737"/>
      <c r="D253" s="738"/>
      <c r="E253" s="487">
        <v>0.9</v>
      </c>
      <c r="F253" s="487">
        <v>0.97235023041474655</v>
      </c>
      <c r="G253" s="488">
        <v>0.9932432432432432</v>
      </c>
    </row>
    <row r="254" spans="1:13" s="4" customFormat="1" ht="15" x14ac:dyDescent="0.25">
      <c r="B254" s="737" t="s">
        <v>294</v>
      </c>
      <c r="C254" s="737"/>
      <c r="D254" s="738"/>
      <c r="E254" s="487">
        <v>0.92200000000000004</v>
      </c>
      <c r="F254" s="487">
        <v>0.97828863346104722</v>
      </c>
      <c r="G254" s="488">
        <v>0.99195402298850577</v>
      </c>
    </row>
    <row r="255" spans="1:13" s="4" customFormat="1" ht="15" x14ac:dyDescent="0.25">
      <c r="B255" s="737" t="s">
        <v>295</v>
      </c>
      <c r="C255" s="737"/>
      <c r="D255" s="738"/>
      <c r="E255" s="487">
        <v>0.91400000000000003</v>
      </c>
      <c r="F255" s="487">
        <v>0.97122302158273377</v>
      </c>
      <c r="G255" s="488">
        <v>0.98078462770216168</v>
      </c>
    </row>
    <row r="256" spans="1:13" s="4" customFormat="1" ht="15" x14ac:dyDescent="0.25">
      <c r="B256" s="737" t="s">
        <v>296</v>
      </c>
      <c r="C256" s="737"/>
      <c r="D256" s="738"/>
      <c r="E256" s="487">
        <v>0.92</v>
      </c>
      <c r="F256" s="487">
        <v>0.95489781536293161</v>
      </c>
      <c r="G256" s="488">
        <v>0.99093466708346356</v>
      </c>
    </row>
    <row r="257" spans="1:13" s="4" customFormat="1" ht="15" x14ac:dyDescent="0.25">
      <c r="B257" s="737" t="s">
        <v>297</v>
      </c>
      <c r="C257" s="737"/>
      <c r="D257" s="738"/>
      <c r="E257" s="487">
        <v>0.85899999999999999</v>
      </c>
      <c r="F257" s="487">
        <v>0.93711967545638941</v>
      </c>
      <c r="G257" s="488">
        <v>0.97785977859778594</v>
      </c>
    </row>
    <row r="258" spans="1:13" s="4" customFormat="1" ht="15" x14ac:dyDescent="0.25">
      <c r="B258" s="737" t="s">
        <v>298</v>
      </c>
      <c r="C258" s="737"/>
      <c r="D258" s="738"/>
      <c r="E258" s="487">
        <v>0.82399999999999995</v>
      </c>
      <c r="F258" s="487">
        <v>0.88467765675596111</v>
      </c>
      <c r="G258" s="488">
        <v>0.98551724137931029</v>
      </c>
    </row>
    <row r="259" spans="1:13" s="4" customFormat="1" ht="15" x14ac:dyDescent="0.25">
      <c r="B259" s="737" t="s">
        <v>299</v>
      </c>
      <c r="C259" s="737"/>
      <c r="D259" s="738"/>
      <c r="E259" s="487">
        <v>0.47799999999999998</v>
      </c>
      <c r="F259" s="487">
        <v>0.84615384615384615</v>
      </c>
      <c r="G259" s="488">
        <v>0.88888888888888884</v>
      </c>
    </row>
    <row r="260" spans="1:13" s="4" customFormat="1" ht="15" x14ac:dyDescent="0.25">
      <c r="B260" s="772" t="s">
        <v>2</v>
      </c>
      <c r="C260" s="772"/>
      <c r="D260" s="773"/>
      <c r="E260" s="87">
        <v>0.83099999999999996</v>
      </c>
      <c r="F260" s="87">
        <v>0.91086545164824217</v>
      </c>
      <c r="G260" s="88">
        <v>0.9863960950917473</v>
      </c>
    </row>
    <row r="261" spans="1:13" s="4" customFormat="1" ht="15" customHeight="1" x14ac:dyDescent="0.25">
      <c r="B261" s="747" t="s">
        <v>361</v>
      </c>
      <c r="C261" s="747"/>
      <c r="D261" s="747"/>
      <c r="E261" s="747"/>
      <c r="F261" s="747"/>
      <c r="G261" s="747"/>
    </row>
    <row r="262" spans="1:13" s="4" customFormat="1" ht="15" customHeight="1" x14ac:dyDescent="0.25">
      <c r="B262" s="748"/>
      <c r="C262" s="748"/>
      <c r="D262" s="748"/>
      <c r="E262" s="748"/>
      <c r="F262" s="748"/>
      <c r="G262" s="748"/>
    </row>
    <row r="263" spans="1:13" s="4" customFormat="1" ht="15" customHeight="1" x14ac:dyDescent="0.25">
      <c r="B263" s="748"/>
      <c r="C263" s="748"/>
      <c r="D263" s="748"/>
      <c r="E263" s="748"/>
      <c r="F263" s="748"/>
      <c r="G263" s="748"/>
    </row>
    <row r="264" spans="1:13" s="4" customFormat="1" ht="15" x14ac:dyDescent="0.25">
      <c r="B264" s="748"/>
      <c r="C264" s="748"/>
      <c r="D264" s="748"/>
      <c r="E264" s="748"/>
      <c r="F264" s="748"/>
      <c r="G264" s="748"/>
    </row>
    <row r="265" spans="1:13" s="4" customFormat="1" ht="15" x14ac:dyDescent="0.25">
      <c r="B265" s="749"/>
      <c r="C265" s="749"/>
      <c r="D265" s="749"/>
      <c r="E265" s="749"/>
      <c r="F265" s="749"/>
      <c r="G265" s="749"/>
    </row>
    <row r="266" spans="1:13" s="4" customFormat="1" ht="15" x14ac:dyDescent="0.25">
      <c r="B266" s="24"/>
      <c r="C266" s="24"/>
      <c r="D266" s="24"/>
      <c r="E266" s="24"/>
      <c r="F266" s="24"/>
      <c r="G266" s="24"/>
    </row>
    <row r="267" spans="1:13" s="4" customFormat="1" ht="15" x14ac:dyDescent="0.25">
      <c r="B267" s="24"/>
      <c r="C267" s="24"/>
      <c r="D267" s="24"/>
      <c r="E267" s="24"/>
      <c r="F267" s="24"/>
      <c r="G267" s="24"/>
      <c r="H267" s="24"/>
    </row>
    <row r="268" spans="1:13" s="4" customFormat="1" ht="15" x14ac:dyDescent="0.25">
      <c r="A268" s="7"/>
      <c r="B268" s="7" t="s">
        <v>173</v>
      </c>
      <c r="C268" s="7"/>
      <c r="D268" s="7"/>
      <c r="E268" s="7"/>
      <c r="F268" s="7"/>
      <c r="G268" s="7"/>
      <c r="H268" s="7"/>
      <c r="I268" s="7"/>
      <c r="J268" s="7"/>
      <c r="K268" s="7"/>
      <c r="L268" s="7"/>
      <c r="M268" s="7"/>
    </row>
    <row r="269" spans="1:13" s="4" customFormat="1" ht="15" x14ac:dyDescent="0.25"/>
    <row r="270" spans="1:13" s="4" customFormat="1" ht="15" customHeight="1" x14ac:dyDescent="0.25">
      <c r="B270" s="775" t="s">
        <v>362</v>
      </c>
      <c r="C270" s="775"/>
      <c r="D270" s="776"/>
      <c r="E270" s="774">
        <v>2021</v>
      </c>
      <c r="F270" s="775"/>
      <c r="G270" s="776"/>
      <c r="H270" s="774">
        <v>2022</v>
      </c>
      <c r="I270" s="775"/>
      <c r="J270" s="776"/>
      <c r="K270" s="774">
        <v>2023</v>
      </c>
      <c r="L270" s="775"/>
      <c r="M270" s="775"/>
    </row>
    <row r="271" spans="1:13" s="4" customFormat="1" ht="23.5" thickBot="1" x14ac:dyDescent="0.3">
      <c r="B271" s="777"/>
      <c r="C271" s="777"/>
      <c r="D271" s="778"/>
      <c r="E271" s="421" t="s">
        <v>363</v>
      </c>
      <c r="F271" s="467" t="s">
        <v>321</v>
      </c>
      <c r="G271" s="422" t="s">
        <v>322</v>
      </c>
      <c r="H271" s="421" t="s">
        <v>363</v>
      </c>
      <c r="I271" s="467" t="s">
        <v>321</v>
      </c>
      <c r="J271" s="422" t="s">
        <v>322</v>
      </c>
      <c r="K271" s="421" t="s">
        <v>363</v>
      </c>
      <c r="L271" s="467" t="s">
        <v>321</v>
      </c>
      <c r="M271" s="423" t="s">
        <v>322</v>
      </c>
    </row>
    <row r="272" spans="1:13" s="4" customFormat="1" ht="15.5" thickTop="1" x14ac:dyDescent="0.25">
      <c r="B272" s="737" t="s">
        <v>291</v>
      </c>
      <c r="C272" s="737"/>
      <c r="D272" s="738"/>
      <c r="E272" s="25">
        <v>19</v>
      </c>
      <c r="F272" s="103">
        <v>0.89500000000000002</v>
      </c>
      <c r="G272" s="106">
        <v>0.105</v>
      </c>
      <c r="H272" s="25">
        <v>20</v>
      </c>
      <c r="I272" s="103">
        <v>0.9</v>
      </c>
      <c r="J272" s="106">
        <v>0.1</v>
      </c>
      <c r="K272" s="25">
        <v>32</v>
      </c>
      <c r="L272" s="688">
        <v>0.90625</v>
      </c>
      <c r="M272" s="689">
        <v>9.375E-2</v>
      </c>
    </row>
    <row r="273" spans="2:13" s="4" customFormat="1" ht="15" x14ac:dyDescent="0.25">
      <c r="B273" s="737" t="s">
        <v>292</v>
      </c>
      <c r="C273" s="737"/>
      <c r="D273" s="738"/>
      <c r="E273" s="20">
        <v>1136</v>
      </c>
      <c r="F273" s="104">
        <v>0.89</v>
      </c>
      <c r="G273" s="93">
        <v>0.11</v>
      </c>
      <c r="H273" s="20">
        <v>1228</v>
      </c>
      <c r="I273" s="104">
        <v>0.873</v>
      </c>
      <c r="J273" s="93">
        <v>0.127</v>
      </c>
      <c r="K273" s="20">
        <v>1540</v>
      </c>
      <c r="L273" s="509">
        <v>0.84812623274161736</v>
      </c>
      <c r="M273" s="523">
        <v>0.15187376725838264</v>
      </c>
    </row>
    <row r="274" spans="2:13" s="4" customFormat="1" ht="15" x14ac:dyDescent="0.25">
      <c r="B274" s="737" t="s">
        <v>293</v>
      </c>
      <c r="C274" s="737"/>
      <c r="D274" s="738"/>
      <c r="E274" s="20">
        <v>240</v>
      </c>
      <c r="F274" s="104">
        <v>0.625</v>
      </c>
      <c r="G274" s="93">
        <v>0.375</v>
      </c>
      <c r="H274" s="20">
        <v>252</v>
      </c>
      <c r="I274" s="104">
        <v>0.63100000000000001</v>
      </c>
      <c r="J274" s="93">
        <v>0.36899999999999999</v>
      </c>
      <c r="K274" s="20">
        <v>364</v>
      </c>
      <c r="L274" s="509">
        <v>0.59099999999999997</v>
      </c>
      <c r="M274" s="523">
        <v>0.40899999999999997</v>
      </c>
    </row>
    <row r="275" spans="2:13" s="4" customFormat="1" ht="15" x14ac:dyDescent="0.25">
      <c r="B275" s="737" t="s">
        <v>294</v>
      </c>
      <c r="C275" s="737"/>
      <c r="D275" s="738"/>
      <c r="E275" s="20">
        <v>843</v>
      </c>
      <c r="F275" s="104">
        <v>0.84</v>
      </c>
      <c r="G275" s="93">
        <v>0.16</v>
      </c>
      <c r="H275" s="20">
        <v>912</v>
      </c>
      <c r="I275" s="104">
        <v>0.83</v>
      </c>
      <c r="J275" s="93">
        <v>0.17</v>
      </c>
      <c r="K275" s="20">
        <v>1014</v>
      </c>
      <c r="L275" s="509">
        <v>0.82099999999999995</v>
      </c>
      <c r="M275" s="523">
        <v>0.17899999999999999</v>
      </c>
    </row>
    <row r="276" spans="2:13" s="4" customFormat="1" ht="15" x14ac:dyDescent="0.25">
      <c r="B276" s="737" t="s">
        <v>295</v>
      </c>
      <c r="C276" s="737"/>
      <c r="D276" s="738"/>
      <c r="E276" s="20">
        <v>1149</v>
      </c>
      <c r="F276" s="104">
        <v>0.49099999999999999</v>
      </c>
      <c r="G276" s="93">
        <v>0.50900000000000001</v>
      </c>
      <c r="H276" s="20">
        <v>1288</v>
      </c>
      <c r="I276" s="104">
        <v>0.46800000000000003</v>
      </c>
      <c r="J276" s="93">
        <v>0.53200000000000003</v>
      </c>
      <c r="K276" s="20">
        <v>1667</v>
      </c>
      <c r="L276" s="509">
        <v>0.47499999999999998</v>
      </c>
      <c r="M276" s="523">
        <v>0.52500000000000002</v>
      </c>
    </row>
    <row r="277" spans="2:13" s="4" customFormat="1" ht="15" x14ac:dyDescent="0.25">
      <c r="B277" s="737" t="s">
        <v>296</v>
      </c>
      <c r="C277" s="737"/>
      <c r="D277" s="738"/>
      <c r="E277" s="20">
        <v>3431</v>
      </c>
      <c r="F277" s="104">
        <v>0.81799999999999995</v>
      </c>
      <c r="G277" s="93">
        <v>0.182</v>
      </c>
      <c r="H277" s="20">
        <v>3079</v>
      </c>
      <c r="I277" s="104">
        <v>0.877</v>
      </c>
      <c r="J277" s="93">
        <v>0.123</v>
      </c>
      <c r="K277" s="20">
        <v>3572</v>
      </c>
      <c r="L277" s="509">
        <v>0.86799999999999999</v>
      </c>
      <c r="M277" s="523">
        <v>0.13200000000000001</v>
      </c>
    </row>
    <row r="278" spans="2:13" s="4" customFormat="1" ht="15" x14ac:dyDescent="0.25">
      <c r="B278" s="737" t="s">
        <v>297</v>
      </c>
      <c r="C278" s="737"/>
      <c r="D278" s="738"/>
      <c r="E278" s="20">
        <v>617</v>
      </c>
      <c r="F278" s="104">
        <v>0.64700000000000002</v>
      </c>
      <c r="G278" s="93">
        <v>0.35299999999999998</v>
      </c>
      <c r="H278" s="20">
        <v>693</v>
      </c>
      <c r="I278" s="104">
        <v>0.46500000000000002</v>
      </c>
      <c r="J278" s="93">
        <v>0.53500000000000003</v>
      </c>
      <c r="K278" s="20">
        <v>892</v>
      </c>
      <c r="L278" s="509">
        <v>0.42899999999999999</v>
      </c>
      <c r="M278" s="523">
        <v>0.57099999999999995</v>
      </c>
    </row>
    <row r="279" spans="2:13" s="4" customFormat="1" ht="15" x14ac:dyDescent="0.25">
      <c r="B279" s="737" t="s">
        <v>298</v>
      </c>
      <c r="C279" s="737"/>
      <c r="D279" s="738"/>
      <c r="E279" s="20">
        <v>16886</v>
      </c>
      <c r="F279" s="104">
        <v>0.89100000000000001</v>
      </c>
      <c r="G279" s="93">
        <v>0.109</v>
      </c>
      <c r="H279" s="20">
        <v>16929</v>
      </c>
      <c r="I279" s="104">
        <v>0.86199999999999999</v>
      </c>
      <c r="J279" s="93">
        <v>0.13800000000000001</v>
      </c>
      <c r="K279" s="20">
        <v>17944</v>
      </c>
      <c r="L279" s="509">
        <v>0.8466319502771712</v>
      </c>
      <c r="M279" s="523">
        <v>0.15336804972282883</v>
      </c>
    </row>
    <row r="280" spans="2:13" s="4" customFormat="1" ht="15" x14ac:dyDescent="0.25">
      <c r="B280" s="737" t="s">
        <v>299</v>
      </c>
      <c r="C280" s="737"/>
      <c r="D280" s="738"/>
      <c r="E280" s="20">
        <v>366</v>
      </c>
      <c r="F280" s="104">
        <v>9.2999999999999999E-2</v>
      </c>
      <c r="G280" s="93">
        <v>0.90700000000000003</v>
      </c>
      <c r="H280" s="20">
        <v>475</v>
      </c>
      <c r="I280" s="104">
        <v>5.8999999999999997E-2</v>
      </c>
      <c r="J280" s="93">
        <v>0.94099999999999995</v>
      </c>
      <c r="K280" s="20">
        <v>576</v>
      </c>
      <c r="L280" s="509">
        <v>3.125E-2</v>
      </c>
      <c r="M280" s="523">
        <v>0.96875</v>
      </c>
    </row>
    <row r="281" spans="2:13" s="4" customFormat="1" ht="15" x14ac:dyDescent="0.25">
      <c r="B281" s="737" t="s">
        <v>300</v>
      </c>
      <c r="C281" s="737"/>
      <c r="D281" s="738"/>
      <c r="E281" s="20">
        <v>460</v>
      </c>
      <c r="F281" s="104">
        <v>0.42199999999999999</v>
      </c>
      <c r="G281" s="93">
        <v>0.57799999999999996</v>
      </c>
      <c r="H281" s="20">
        <v>796</v>
      </c>
      <c r="I281" s="104">
        <v>0.433</v>
      </c>
      <c r="J281" s="93">
        <v>0.56699999999999995</v>
      </c>
      <c r="K281" s="20">
        <v>851</v>
      </c>
      <c r="L281" s="509">
        <v>0.39200000000000002</v>
      </c>
      <c r="M281" s="523">
        <v>0.60799999999999998</v>
      </c>
    </row>
    <row r="282" spans="2:13" s="4" customFormat="1" ht="15" x14ac:dyDescent="0.25">
      <c r="B282" s="737" t="s">
        <v>301</v>
      </c>
      <c r="C282" s="737"/>
      <c r="D282" s="738"/>
      <c r="E282" s="20">
        <v>0</v>
      </c>
      <c r="F282" s="108" t="s">
        <v>17</v>
      </c>
      <c r="G282" s="101" t="s">
        <v>17</v>
      </c>
      <c r="H282" s="20">
        <v>48</v>
      </c>
      <c r="I282" s="104">
        <v>0.54200000000000004</v>
      </c>
      <c r="J282" s="93">
        <v>0.45800000000000002</v>
      </c>
      <c r="K282" s="20">
        <v>60</v>
      </c>
      <c r="L282" s="104">
        <v>0.31666666666666665</v>
      </c>
      <c r="M282" s="98">
        <v>0.68333333333333335</v>
      </c>
    </row>
    <row r="283" spans="2:13" s="4" customFormat="1" ht="15" x14ac:dyDescent="0.25">
      <c r="B283" s="743" t="s">
        <v>2</v>
      </c>
      <c r="C283" s="743"/>
      <c r="D283" s="744"/>
      <c r="E283" s="22">
        <v>25147</v>
      </c>
      <c r="F283" s="105">
        <v>0.82799999999999996</v>
      </c>
      <c r="G283" s="95">
        <v>0.17199999999999999</v>
      </c>
      <c r="H283" s="22">
        <v>25720</v>
      </c>
      <c r="I283" s="105">
        <v>0.80200000000000005</v>
      </c>
      <c r="J283" s="95">
        <v>0.19800000000000001</v>
      </c>
      <c r="K283" s="22">
        <v>28512</v>
      </c>
      <c r="L283" s="690">
        <v>0.78</v>
      </c>
      <c r="M283" s="691">
        <v>0.22</v>
      </c>
    </row>
    <row r="284" spans="2:13" s="4" customFormat="1" ht="15" customHeight="1" x14ac:dyDescent="0.25">
      <c r="B284" s="747" t="s">
        <v>364</v>
      </c>
      <c r="C284" s="747"/>
      <c r="D284" s="747"/>
      <c r="E284" s="747"/>
      <c r="F284" s="747"/>
      <c r="G284" s="747"/>
      <c r="H284" s="747"/>
      <c r="I284" s="747"/>
      <c r="J284" s="747"/>
      <c r="K284" s="747"/>
      <c r="L284" s="747"/>
      <c r="M284" s="747"/>
    </row>
    <row r="285" spans="2:13" s="4" customFormat="1" ht="15" customHeight="1" x14ac:dyDescent="0.25">
      <c r="B285" s="748"/>
      <c r="C285" s="748"/>
      <c r="D285" s="748"/>
      <c r="E285" s="748"/>
      <c r="F285" s="748"/>
      <c r="G285" s="748"/>
      <c r="H285" s="748"/>
      <c r="I285" s="748"/>
      <c r="J285" s="748"/>
      <c r="K285" s="748"/>
      <c r="L285" s="748"/>
      <c r="M285" s="748"/>
    </row>
    <row r="286" spans="2:13" s="4" customFormat="1" ht="15" customHeight="1" x14ac:dyDescent="0.25">
      <c r="B286" s="749"/>
      <c r="C286" s="749"/>
      <c r="D286" s="749"/>
      <c r="E286" s="749"/>
      <c r="F286" s="749"/>
      <c r="G286" s="749"/>
      <c r="H286" s="749"/>
      <c r="I286" s="749"/>
      <c r="J286" s="749"/>
      <c r="K286" s="749"/>
      <c r="L286" s="749"/>
      <c r="M286" s="749"/>
    </row>
    <row r="287" spans="2:13" s="4" customFormat="1" ht="15" x14ac:dyDescent="0.25"/>
    <row r="288" spans="2:13" s="4" customFormat="1" ht="15" customHeight="1" x14ac:dyDescent="0.25">
      <c r="B288" s="717" t="s">
        <v>555</v>
      </c>
      <c r="C288" s="717"/>
      <c r="D288" s="718"/>
      <c r="E288" s="760">
        <v>2021</v>
      </c>
      <c r="F288" s="760"/>
      <c r="G288" s="760"/>
      <c r="H288" s="760">
        <v>2022</v>
      </c>
      <c r="I288" s="760"/>
      <c r="J288" s="760"/>
      <c r="K288" s="760">
        <v>2023</v>
      </c>
      <c r="L288" s="760"/>
      <c r="M288" s="761"/>
    </row>
    <row r="289" spans="2:13" s="4" customFormat="1" ht="15" customHeight="1" x14ac:dyDescent="0.25">
      <c r="B289" s="717"/>
      <c r="C289" s="717"/>
      <c r="D289" s="718"/>
      <c r="E289" s="785" t="s">
        <v>344</v>
      </c>
      <c r="F289" s="779" t="s">
        <v>345</v>
      </c>
      <c r="G289" s="782" t="s">
        <v>346</v>
      </c>
      <c r="H289" s="785" t="s">
        <v>344</v>
      </c>
      <c r="I289" s="779" t="s">
        <v>345</v>
      </c>
      <c r="J289" s="782" t="s">
        <v>346</v>
      </c>
      <c r="K289" s="785" t="s">
        <v>344</v>
      </c>
      <c r="L289" s="779" t="s">
        <v>345</v>
      </c>
      <c r="M289" s="788" t="s">
        <v>346</v>
      </c>
    </row>
    <row r="290" spans="2:13" s="4" customFormat="1" ht="15" x14ac:dyDescent="0.25">
      <c r="B290" s="717"/>
      <c r="C290" s="717"/>
      <c r="D290" s="718"/>
      <c r="E290" s="786"/>
      <c r="F290" s="780"/>
      <c r="G290" s="783"/>
      <c r="H290" s="786"/>
      <c r="I290" s="780"/>
      <c r="J290" s="783"/>
      <c r="K290" s="786"/>
      <c r="L290" s="780"/>
      <c r="M290" s="789"/>
    </row>
    <row r="291" spans="2:13" s="4" customFormat="1" ht="15.5" thickBot="1" x14ac:dyDescent="0.3">
      <c r="B291" s="719"/>
      <c r="C291" s="719"/>
      <c r="D291" s="720"/>
      <c r="E291" s="787"/>
      <c r="F291" s="781"/>
      <c r="G291" s="784"/>
      <c r="H291" s="787"/>
      <c r="I291" s="781"/>
      <c r="J291" s="784"/>
      <c r="K291" s="787"/>
      <c r="L291" s="781"/>
      <c r="M291" s="790"/>
    </row>
    <row r="292" spans="2:13" s="4" customFormat="1" ht="15.5" thickTop="1" x14ac:dyDescent="0.25">
      <c r="B292" s="737" t="s">
        <v>291</v>
      </c>
      <c r="C292" s="737"/>
      <c r="D292" s="738"/>
      <c r="E292" s="102">
        <v>0</v>
      </c>
      <c r="F292" s="103">
        <v>0.42099999999999999</v>
      </c>
      <c r="G292" s="106">
        <v>0.57899999999999996</v>
      </c>
      <c r="H292" s="102">
        <v>0</v>
      </c>
      <c r="I292" s="103">
        <v>0.5</v>
      </c>
      <c r="J292" s="106">
        <v>0.5</v>
      </c>
      <c r="K292" s="102">
        <v>0</v>
      </c>
      <c r="L292" s="103">
        <v>0.59375</v>
      </c>
      <c r="M292" s="107">
        <v>0.40625</v>
      </c>
    </row>
    <row r="293" spans="2:13" s="4" customFormat="1" ht="15" x14ac:dyDescent="0.25">
      <c r="B293" s="737" t="s">
        <v>292</v>
      </c>
      <c r="C293" s="737"/>
      <c r="D293" s="738"/>
      <c r="E293" s="92">
        <v>3.5999999999999997E-2</v>
      </c>
      <c r="F293" s="104">
        <v>0.77100000000000002</v>
      </c>
      <c r="G293" s="93">
        <v>0.193</v>
      </c>
      <c r="H293" s="92">
        <v>4.3999999999999997E-2</v>
      </c>
      <c r="I293" s="104">
        <v>0.75800000000000001</v>
      </c>
      <c r="J293" s="93">
        <v>0.19800000000000001</v>
      </c>
      <c r="K293" s="524">
        <v>3.8132807363576597E-2</v>
      </c>
      <c r="L293" s="509">
        <v>0.74399999999999999</v>
      </c>
      <c r="M293" s="523">
        <v>0.219</v>
      </c>
    </row>
    <row r="294" spans="2:13" s="4" customFormat="1" ht="15" x14ac:dyDescent="0.25">
      <c r="B294" s="737" t="s">
        <v>365</v>
      </c>
      <c r="C294" s="737"/>
      <c r="D294" s="738"/>
      <c r="E294" s="92">
        <v>3.7999999999999999E-2</v>
      </c>
      <c r="F294" s="104">
        <v>0.76300000000000001</v>
      </c>
      <c r="G294" s="93">
        <v>0.2</v>
      </c>
      <c r="H294" s="92">
        <v>4.8000000000000001E-2</v>
      </c>
      <c r="I294" s="104">
        <v>0.76200000000000001</v>
      </c>
      <c r="J294" s="93">
        <v>0.19</v>
      </c>
      <c r="K294" s="524">
        <v>8.2644628099173556E-2</v>
      </c>
      <c r="L294" s="509">
        <v>0.72451790633608815</v>
      </c>
      <c r="M294" s="523">
        <v>0.192</v>
      </c>
    </row>
    <row r="295" spans="2:13" s="4" customFormat="1" ht="15" x14ac:dyDescent="0.25">
      <c r="B295" s="737" t="s">
        <v>294</v>
      </c>
      <c r="C295" s="737"/>
      <c r="D295" s="738"/>
      <c r="E295" s="92">
        <v>0.108</v>
      </c>
      <c r="F295" s="104">
        <v>0.79</v>
      </c>
      <c r="G295" s="93">
        <v>0.10199999999999999</v>
      </c>
      <c r="H295" s="92">
        <v>0.11700000000000001</v>
      </c>
      <c r="I295" s="104">
        <v>0.76600000000000001</v>
      </c>
      <c r="J295" s="93">
        <v>0.11600000000000001</v>
      </c>
      <c r="K295" s="524">
        <v>0.13200000000000001</v>
      </c>
      <c r="L295" s="509">
        <v>0.74425574425574426</v>
      </c>
      <c r="M295" s="523">
        <v>0.124</v>
      </c>
    </row>
    <row r="296" spans="2:13" s="4" customFormat="1" ht="15" x14ac:dyDescent="0.25">
      <c r="B296" s="737" t="s">
        <v>295</v>
      </c>
      <c r="C296" s="737"/>
      <c r="D296" s="738"/>
      <c r="E296" s="92">
        <v>0.25700000000000001</v>
      </c>
      <c r="F296" s="104">
        <v>0.66</v>
      </c>
      <c r="G296" s="93">
        <v>8.2000000000000003E-2</v>
      </c>
      <c r="H296" s="92">
        <v>0.27600000000000002</v>
      </c>
      <c r="I296" s="104">
        <v>0.64200000000000002</v>
      </c>
      <c r="J296" s="93">
        <v>8.2000000000000003E-2</v>
      </c>
      <c r="K296" s="524">
        <v>0.30499999999999999</v>
      </c>
      <c r="L296" s="509">
        <v>0.61199999999999999</v>
      </c>
      <c r="M296" s="523">
        <v>8.2000000000000003E-2</v>
      </c>
    </row>
    <row r="297" spans="2:13" s="4" customFormat="1" ht="15" x14ac:dyDescent="0.25">
      <c r="B297" s="737" t="s">
        <v>296</v>
      </c>
      <c r="C297" s="737"/>
      <c r="D297" s="738"/>
      <c r="E297" s="92">
        <v>0.24399999999999999</v>
      </c>
      <c r="F297" s="104">
        <v>0.66900000000000004</v>
      </c>
      <c r="G297" s="93">
        <v>8.7999999999999995E-2</v>
      </c>
      <c r="H297" s="92">
        <v>0.20599999999999999</v>
      </c>
      <c r="I297" s="104">
        <v>0.69099999999999995</v>
      </c>
      <c r="J297" s="93">
        <v>0.10299999999999999</v>
      </c>
      <c r="K297" s="524">
        <v>0.185</v>
      </c>
      <c r="L297" s="509">
        <v>0.69</v>
      </c>
      <c r="M297" s="98">
        <v>0.12414965986394558</v>
      </c>
    </row>
    <row r="298" spans="2:13" s="4" customFormat="1" ht="15" x14ac:dyDescent="0.25">
      <c r="B298" s="737" t="s">
        <v>353</v>
      </c>
      <c r="C298" s="737"/>
      <c r="D298" s="738"/>
      <c r="E298" s="92">
        <v>0.34200000000000003</v>
      </c>
      <c r="F298" s="104">
        <v>0.53600000000000003</v>
      </c>
      <c r="G298" s="93">
        <v>0.122</v>
      </c>
      <c r="H298" s="92">
        <v>0.38700000000000001</v>
      </c>
      <c r="I298" s="104">
        <v>0.52500000000000002</v>
      </c>
      <c r="J298" s="93">
        <v>8.7999999999999995E-2</v>
      </c>
      <c r="K298" s="524">
        <v>0.36699999999999999</v>
      </c>
      <c r="L298" s="509">
        <v>0.55100000000000005</v>
      </c>
      <c r="M298" s="523">
        <v>8.2000000000000003E-2</v>
      </c>
    </row>
    <row r="299" spans="2:13" s="4" customFormat="1" ht="15" x14ac:dyDescent="0.25">
      <c r="B299" s="737" t="s">
        <v>354</v>
      </c>
      <c r="C299" s="737"/>
      <c r="D299" s="738"/>
      <c r="E299" s="92">
        <v>0.30199999999999999</v>
      </c>
      <c r="F299" s="104">
        <v>0.58699999999999997</v>
      </c>
      <c r="G299" s="93">
        <v>0.111</v>
      </c>
      <c r="H299" s="92">
        <v>0.30199999999999999</v>
      </c>
      <c r="I299" s="104">
        <v>0.57399999999999995</v>
      </c>
      <c r="J299" s="93">
        <v>0.124</v>
      </c>
      <c r="K299" s="524">
        <v>0.28799999999999998</v>
      </c>
      <c r="L299" s="509">
        <v>0.57399999999999995</v>
      </c>
      <c r="M299" s="523">
        <v>0.13800000000000001</v>
      </c>
    </row>
    <row r="300" spans="2:13" s="4" customFormat="1" ht="15" x14ac:dyDescent="0.25">
      <c r="B300" s="737" t="s">
        <v>299</v>
      </c>
      <c r="C300" s="737"/>
      <c r="D300" s="738"/>
      <c r="E300" s="92">
        <v>0.73</v>
      </c>
      <c r="F300" s="104">
        <v>0.27</v>
      </c>
      <c r="G300" s="93">
        <v>0</v>
      </c>
      <c r="H300" s="92">
        <v>0.72199999999999998</v>
      </c>
      <c r="I300" s="104">
        <v>0.27600000000000002</v>
      </c>
      <c r="J300" s="93">
        <v>2E-3</v>
      </c>
      <c r="K300" s="92">
        <v>0.63020833333333337</v>
      </c>
      <c r="L300" s="104">
        <v>0.36979166666666669</v>
      </c>
      <c r="M300" s="98">
        <v>0</v>
      </c>
    </row>
    <row r="301" spans="2:13" s="4" customFormat="1" ht="15" x14ac:dyDescent="0.25">
      <c r="B301" s="737" t="s">
        <v>300</v>
      </c>
      <c r="C301" s="737"/>
      <c r="D301" s="738"/>
      <c r="E301" s="92">
        <v>1</v>
      </c>
      <c r="F301" s="104">
        <v>0</v>
      </c>
      <c r="G301" s="93">
        <v>0</v>
      </c>
      <c r="H301" s="92">
        <v>0.999</v>
      </c>
      <c r="I301" s="104">
        <v>1E-3</v>
      </c>
      <c r="J301" s="93">
        <v>0</v>
      </c>
      <c r="K301" s="92">
        <v>0.99882491186839018</v>
      </c>
      <c r="L301" s="104">
        <v>1.1750881316098707E-3</v>
      </c>
      <c r="M301" s="98">
        <v>0</v>
      </c>
    </row>
    <row r="302" spans="2:13" s="4" customFormat="1" ht="15" x14ac:dyDescent="0.25">
      <c r="B302" s="737" t="s">
        <v>301</v>
      </c>
      <c r="C302" s="737"/>
      <c r="D302" s="738"/>
      <c r="E302" s="100" t="s">
        <v>17</v>
      </c>
      <c r="F302" s="108" t="s">
        <v>17</v>
      </c>
      <c r="G302" s="101" t="s">
        <v>17</v>
      </c>
      <c r="H302" s="92">
        <v>0.95799999999999996</v>
      </c>
      <c r="I302" s="104">
        <v>4.2000000000000003E-2</v>
      </c>
      <c r="J302" s="93">
        <v>0</v>
      </c>
      <c r="K302" s="92">
        <v>1</v>
      </c>
      <c r="L302" s="104">
        <v>0</v>
      </c>
      <c r="M302" s="98">
        <v>0</v>
      </c>
    </row>
    <row r="303" spans="2:13" s="4" customFormat="1" ht="15" x14ac:dyDescent="0.25">
      <c r="B303" s="791" t="s">
        <v>2</v>
      </c>
      <c r="C303" s="791"/>
      <c r="D303" s="792"/>
      <c r="E303" s="425">
        <v>0.29099999999999998</v>
      </c>
      <c r="F303" s="426">
        <v>0.60099999999999998</v>
      </c>
      <c r="G303" s="427">
        <v>0.108</v>
      </c>
      <c r="H303" s="425">
        <v>0.30099999999999999</v>
      </c>
      <c r="I303" s="426">
        <v>0.58299999999999996</v>
      </c>
      <c r="J303" s="427">
        <v>0.11600000000000001</v>
      </c>
      <c r="K303" s="525">
        <v>0.28800451993361348</v>
      </c>
      <c r="L303" s="526">
        <v>0.58349517991454503</v>
      </c>
      <c r="M303" s="527">
        <v>0.12850030015184152</v>
      </c>
    </row>
    <row r="304" spans="2:13" s="4" customFormat="1" ht="15" customHeight="1" x14ac:dyDescent="0.25">
      <c r="B304" s="801" t="s">
        <v>366</v>
      </c>
      <c r="C304" s="801"/>
      <c r="D304" s="801"/>
      <c r="E304" s="801"/>
      <c r="F304" s="801"/>
      <c r="G304" s="801"/>
      <c r="H304" s="801"/>
      <c r="I304" s="801"/>
      <c r="J304" s="801"/>
      <c r="K304" s="801"/>
      <c r="L304" s="801"/>
      <c r="M304" s="801"/>
    </row>
    <row r="305" spans="1:13" s="4" customFormat="1" ht="15" customHeight="1" x14ac:dyDescent="0.25">
      <c r="A305" s="471"/>
      <c r="B305" s="802"/>
      <c r="C305" s="802"/>
      <c r="D305" s="802"/>
      <c r="E305" s="802"/>
      <c r="F305" s="802"/>
      <c r="G305" s="802"/>
      <c r="H305" s="802"/>
      <c r="I305" s="802"/>
      <c r="J305" s="802"/>
      <c r="K305" s="802"/>
      <c r="L305" s="802"/>
      <c r="M305" s="802"/>
    </row>
    <row r="306" spans="1:13" s="4" customFormat="1" ht="15" x14ac:dyDescent="0.25">
      <c r="B306" s="803"/>
      <c r="C306" s="803"/>
      <c r="D306" s="803"/>
      <c r="E306" s="803"/>
      <c r="F306" s="803"/>
      <c r="G306" s="803"/>
      <c r="H306" s="803"/>
      <c r="I306" s="803"/>
      <c r="J306" s="803"/>
      <c r="K306" s="803"/>
      <c r="L306" s="803"/>
      <c r="M306" s="803"/>
    </row>
    <row r="307" spans="1:13" s="4" customFormat="1" ht="15" x14ac:dyDescent="0.25"/>
    <row r="308" spans="1:13" s="4" customFormat="1" ht="15" customHeight="1" x14ac:dyDescent="0.25">
      <c r="B308" s="717" t="s">
        <v>368</v>
      </c>
      <c r="C308" s="717"/>
      <c r="D308" s="717"/>
      <c r="E308" s="717"/>
      <c r="F308" s="717"/>
      <c r="G308" s="718"/>
      <c r="H308" s="804" t="s">
        <v>370</v>
      </c>
      <c r="I308" s="804" t="s">
        <v>371</v>
      </c>
      <c r="J308" s="804" t="s">
        <v>372</v>
      </c>
      <c r="K308" s="804" t="s">
        <v>373</v>
      </c>
      <c r="L308" s="804" t="s">
        <v>374</v>
      </c>
      <c r="M308" s="806" t="s">
        <v>375</v>
      </c>
    </row>
    <row r="309" spans="1:13" s="4" customFormat="1" ht="15.5" thickBot="1" x14ac:dyDescent="0.3">
      <c r="B309" s="719"/>
      <c r="C309" s="719"/>
      <c r="D309" s="719"/>
      <c r="E309" s="719"/>
      <c r="F309" s="719"/>
      <c r="G309" s="720"/>
      <c r="H309" s="805"/>
      <c r="I309" s="805"/>
      <c r="J309" s="805"/>
      <c r="K309" s="805"/>
      <c r="L309" s="805"/>
      <c r="M309" s="807"/>
    </row>
    <row r="310" spans="1:13" s="4" customFormat="1" ht="15.5" thickTop="1" x14ac:dyDescent="0.25">
      <c r="B310" s="725" t="s">
        <v>291</v>
      </c>
      <c r="C310" s="725"/>
      <c r="D310" s="725"/>
      <c r="E310" s="725"/>
      <c r="F310" s="725"/>
      <c r="G310" s="726"/>
      <c r="H310" s="310">
        <v>0</v>
      </c>
      <c r="I310" s="310">
        <v>0.89500000000000002</v>
      </c>
      <c r="J310" s="310">
        <v>0</v>
      </c>
      <c r="K310" s="310">
        <v>5.2999999999999999E-2</v>
      </c>
      <c r="L310" s="310">
        <v>5.2999999999999999E-2</v>
      </c>
      <c r="M310" s="311">
        <v>0</v>
      </c>
    </row>
    <row r="311" spans="1:13" s="4" customFormat="1" ht="15" x14ac:dyDescent="0.25">
      <c r="B311" s="737" t="s">
        <v>292</v>
      </c>
      <c r="C311" s="737"/>
      <c r="D311" s="737"/>
      <c r="E311" s="737"/>
      <c r="F311" s="737"/>
      <c r="G311" s="738"/>
      <c r="H311" s="221">
        <v>8.9999999999999993E-3</v>
      </c>
      <c r="I311" s="221">
        <v>0.65600000000000003</v>
      </c>
      <c r="J311" s="221">
        <v>4.0000000000000001E-3</v>
      </c>
      <c r="K311" s="221">
        <v>6.3E-2</v>
      </c>
      <c r="L311" s="221">
        <v>0.251</v>
      </c>
      <c r="M311" s="222">
        <v>1.7999999999999999E-2</v>
      </c>
    </row>
    <row r="312" spans="1:13" s="4" customFormat="1" ht="15" x14ac:dyDescent="0.25">
      <c r="B312" s="737" t="s">
        <v>293</v>
      </c>
      <c r="C312" s="737"/>
      <c r="D312" s="737"/>
      <c r="E312" s="737"/>
      <c r="F312" s="737"/>
      <c r="G312" s="738"/>
      <c r="H312" s="221">
        <v>2.1000000000000001E-2</v>
      </c>
      <c r="I312" s="221">
        <v>0.77500000000000002</v>
      </c>
      <c r="J312" s="221">
        <v>0</v>
      </c>
      <c r="K312" s="221">
        <v>1.2999999999999999E-2</v>
      </c>
      <c r="L312" s="221">
        <v>0.17100000000000001</v>
      </c>
      <c r="M312" s="222">
        <v>2.1000000000000001E-2</v>
      </c>
    </row>
    <row r="313" spans="1:13" s="4" customFormat="1" ht="15" x14ac:dyDescent="0.25">
      <c r="B313" s="737" t="s">
        <v>294</v>
      </c>
      <c r="C313" s="737"/>
      <c r="D313" s="737"/>
      <c r="E313" s="737"/>
      <c r="F313" s="737"/>
      <c r="G313" s="738"/>
      <c r="H313" s="221">
        <v>8.9999999999999993E-3</v>
      </c>
      <c r="I313" s="221">
        <v>0.67400000000000004</v>
      </c>
      <c r="J313" s="221">
        <v>0</v>
      </c>
      <c r="K313" s="221">
        <v>5.7000000000000002E-2</v>
      </c>
      <c r="L313" s="221">
        <v>0.22800000000000001</v>
      </c>
      <c r="M313" s="222">
        <v>3.2000000000000001E-2</v>
      </c>
    </row>
    <row r="314" spans="1:13" s="4" customFormat="1" ht="15" x14ac:dyDescent="0.25">
      <c r="B314" s="737" t="s">
        <v>295</v>
      </c>
      <c r="C314" s="737"/>
      <c r="D314" s="737"/>
      <c r="E314" s="737"/>
      <c r="F314" s="737"/>
      <c r="G314" s="738"/>
      <c r="H314" s="221">
        <v>1.4E-2</v>
      </c>
      <c r="I314" s="221">
        <v>0.67600000000000005</v>
      </c>
      <c r="J314" s="221">
        <v>3.0000000000000001E-3</v>
      </c>
      <c r="K314" s="221">
        <v>5.2999999999999999E-2</v>
      </c>
      <c r="L314" s="221">
        <v>0.22700000000000001</v>
      </c>
      <c r="M314" s="222">
        <v>2.7E-2</v>
      </c>
    </row>
    <row r="315" spans="1:13" s="4" customFormat="1" ht="15" x14ac:dyDescent="0.25">
      <c r="B315" s="737" t="s">
        <v>296</v>
      </c>
      <c r="C315" s="737"/>
      <c r="D315" s="737"/>
      <c r="E315" s="737"/>
      <c r="F315" s="737"/>
      <c r="G315" s="738"/>
      <c r="H315" s="221">
        <v>1.7000000000000001E-2</v>
      </c>
      <c r="I315" s="221">
        <v>0.53400000000000003</v>
      </c>
      <c r="J315" s="221">
        <v>2E-3</v>
      </c>
      <c r="K315" s="221">
        <v>0.11</v>
      </c>
      <c r="L315" s="221">
        <v>0.32600000000000001</v>
      </c>
      <c r="M315" s="222">
        <v>0.01</v>
      </c>
    </row>
    <row r="316" spans="1:13" s="4" customFormat="1" ht="15" x14ac:dyDescent="0.25">
      <c r="B316" s="737" t="s">
        <v>297</v>
      </c>
      <c r="C316" s="737"/>
      <c r="D316" s="737"/>
      <c r="E316" s="737"/>
      <c r="F316" s="737"/>
      <c r="G316" s="738"/>
      <c r="H316" s="221">
        <v>1.7999999999999999E-2</v>
      </c>
      <c r="I316" s="221">
        <v>0.47199999999999998</v>
      </c>
      <c r="J316" s="221">
        <v>3.0000000000000001E-3</v>
      </c>
      <c r="K316" s="221">
        <v>7.2999999999999995E-2</v>
      </c>
      <c r="L316" s="221">
        <v>0.376</v>
      </c>
      <c r="M316" s="222">
        <v>5.8000000000000003E-2</v>
      </c>
    </row>
    <row r="317" spans="1:13" s="4" customFormat="1" ht="15" x14ac:dyDescent="0.25">
      <c r="B317" s="737" t="s">
        <v>298</v>
      </c>
      <c r="C317" s="737"/>
      <c r="D317" s="737"/>
      <c r="E317" s="737"/>
      <c r="F317" s="737"/>
      <c r="G317" s="738"/>
      <c r="H317" s="221">
        <v>1.2999999999999999E-2</v>
      </c>
      <c r="I317" s="221">
        <v>0.35499999999999998</v>
      </c>
      <c r="J317" s="221">
        <v>4.0000000000000001E-3</v>
      </c>
      <c r="K317" s="221">
        <v>0.17599999999999999</v>
      </c>
      <c r="L317" s="221">
        <v>0.41699999999999998</v>
      </c>
      <c r="M317" s="222">
        <v>3.5000000000000003E-2</v>
      </c>
    </row>
    <row r="318" spans="1:13" s="4" customFormat="1" ht="15" x14ac:dyDescent="0.25">
      <c r="B318" s="737" t="s">
        <v>299</v>
      </c>
      <c r="C318" s="737"/>
      <c r="D318" s="737"/>
      <c r="E318" s="737"/>
      <c r="F318" s="737"/>
      <c r="G318" s="738"/>
      <c r="H318" s="221">
        <v>5.0000000000000001E-3</v>
      </c>
      <c r="I318" s="221">
        <v>0.317</v>
      </c>
      <c r="J318" s="221">
        <v>3.0000000000000001E-3</v>
      </c>
      <c r="K318" s="221">
        <v>0.21299999999999999</v>
      </c>
      <c r="L318" s="221">
        <v>0.44500000000000001</v>
      </c>
      <c r="M318" s="222">
        <v>1.6E-2</v>
      </c>
    </row>
    <row r="319" spans="1:13" s="4" customFormat="1" ht="15" x14ac:dyDescent="0.25">
      <c r="B319" s="737" t="s">
        <v>300</v>
      </c>
      <c r="C319" s="737"/>
      <c r="D319" s="737"/>
      <c r="E319" s="737"/>
      <c r="F319" s="737"/>
      <c r="G319" s="738"/>
      <c r="H319" s="221">
        <v>2.1999999999999999E-2</v>
      </c>
      <c r="I319" s="221">
        <v>0.36299999999999999</v>
      </c>
      <c r="J319" s="221">
        <v>0</v>
      </c>
      <c r="K319" s="221">
        <v>0.2</v>
      </c>
      <c r="L319" s="221">
        <v>0.39100000000000001</v>
      </c>
      <c r="M319" s="222">
        <v>2.4E-2</v>
      </c>
    </row>
    <row r="320" spans="1:13" s="4" customFormat="1" ht="15" x14ac:dyDescent="0.25">
      <c r="B320" s="737" t="s">
        <v>301</v>
      </c>
      <c r="C320" s="737"/>
      <c r="D320" s="737"/>
      <c r="E320" s="737"/>
      <c r="F320" s="737"/>
      <c r="G320" s="738"/>
      <c r="H320" s="221" t="s">
        <v>17</v>
      </c>
      <c r="I320" s="221" t="s">
        <v>17</v>
      </c>
      <c r="J320" s="221" t="s">
        <v>17</v>
      </c>
      <c r="K320" s="221" t="s">
        <v>17</v>
      </c>
      <c r="L320" s="221" t="s">
        <v>17</v>
      </c>
      <c r="M320" s="222" t="s">
        <v>17</v>
      </c>
    </row>
    <row r="321" spans="2:13" s="4" customFormat="1" ht="15" x14ac:dyDescent="0.25">
      <c r="B321" s="743" t="s">
        <v>2</v>
      </c>
      <c r="C321" s="743"/>
      <c r="D321" s="743"/>
      <c r="E321" s="743"/>
      <c r="F321" s="743"/>
      <c r="G321" s="744"/>
      <c r="H321" s="223">
        <v>1.4E-2</v>
      </c>
      <c r="I321" s="223">
        <v>0.42499999999999999</v>
      </c>
      <c r="J321" s="223">
        <v>3.0000000000000001E-3</v>
      </c>
      <c r="K321" s="223">
        <v>0.14899999999999999</v>
      </c>
      <c r="L321" s="223">
        <v>0.378</v>
      </c>
      <c r="M321" s="224">
        <v>0.03</v>
      </c>
    </row>
    <row r="322" spans="2:13" s="4" customFormat="1" ht="15" customHeight="1" x14ac:dyDescent="0.25">
      <c r="B322" s="747" t="s">
        <v>376</v>
      </c>
      <c r="C322" s="747"/>
      <c r="D322" s="747"/>
      <c r="E322" s="747"/>
      <c r="F322" s="747"/>
      <c r="G322" s="747"/>
      <c r="H322" s="747"/>
      <c r="I322" s="747"/>
      <c r="J322" s="747"/>
      <c r="K322" s="747"/>
      <c r="L322" s="747"/>
      <c r="M322" s="747"/>
    </row>
    <row r="323" spans="2:13" s="4" customFormat="1" ht="15" x14ac:dyDescent="0.25">
      <c r="B323" s="749"/>
      <c r="C323" s="749"/>
      <c r="D323" s="749"/>
      <c r="E323" s="749"/>
      <c r="F323" s="749"/>
      <c r="G323" s="749"/>
      <c r="H323" s="749"/>
      <c r="I323" s="749"/>
      <c r="J323" s="749"/>
      <c r="K323" s="749"/>
      <c r="L323" s="749"/>
      <c r="M323" s="749"/>
    </row>
    <row r="324" spans="2:13" s="4" customFormat="1" ht="15" x14ac:dyDescent="0.25">
      <c r="B324" s="1"/>
      <c r="C324" s="1"/>
      <c r="D324" s="1"/>
      <c r="E324" s="1"/>
      <c r="F324" s="1"/>
      <c r="G324" s="1"/>
      <c r="H324" s="1"/>
      <c r="I324" s="1"/>
      <c r="J324" s="1"/>
      <c r="K324" s="1"/>
      <c r="L324" s="1"/>
      <c r="M324" s="1"/>
    </row>
    <row r="325" spans="2:13" s="4" customFormat="1" ht="15" customHeight="1" x14ac:dyDescent="0.25">
      <c r="B325" s="717" t="s">
        <v>367</v>
      </c>
      <c r="C325" s="717"/>
      <c r="D325" s="717"/>
      <c r="E325" s="717"/>
      <c r="F325" s="717"/>
      <c r="G325" s="718"/>
      <c r="H325" s="804" t="s">
        <v>370</v>
      </c>
      <c r="I325" s="804" t="s">
        <v>371</v>
      </c>
      <c r="J325" s="804" t="s">
        <v>372</v>
      </c>
      <c r="K325" s="804" t="s">
        <v>373</v>
      </c>
      <c r="L325" s="804" t="s">
        <v>374</v>
      </c>
      <c r="M325" s="806" t="s">
        <v>375</v>
      </c>
    </row>
    <row r="326" spans="2:13" s="4" customFormat="1" ht="15.5" thickBot="1" x14ac:dyDescent="0.3">
      <c r="B326" s="719"/>
      <c r="C326" s="719"/>
      <c r="D326" s="719"/>
      <c r="E326" s="719"/>
      <c r="F326" s="719"/>
      <c r="G326" s="720"/>
      <c r="H326" s="805"/>
      <c r="I326" s="805"/>
      <c r="J326" s="805"/>
      <c r="K326" s="805"/>
      <c r="L326" s="805"/>
      <c r="M326" s="807"/>
    </row>
    <row r="327" spans="2:13" s="4" customFormat="1" ht="15.5" thickTop="1" x14ac:dyDescent="0.25">
      <c r="B327" s="725" t="s">
        <v>4</v>
      </c>
      <c r="C327" s="725"/>
      <c r="D327" s="725"/>
      <c r="E327" s="725"/>
      <c r="F327" s="725"/>
      <c r="G327" s="726"/>
      <c r="H327" s="310">
        <v>0</v>
      </c>
      <c r="I327" s="310">
        <v>0.9</v>
      </c>
      <c r="J327" s="310">
        <v>0</v>
      </c>
      <c r="K327" s="310">
        <v>0.05</v>
      </c>
      <c r="L327" s="310">
        <v>0.05</v>
      </c>
      <c r="M327" s="311">
        <v>0</v>
      </c>
    </row>
    <row r="328" spans="2:13" s="4" customFormat="1" ht="15" x14ac:dyDescent="0.25">
      <c r="B328" s="737" t="s">
        <v>5</v>
      </c>
      <c r="C328" s="737"/>
      <c r="D328" s="737"/>
      <c r="E328" s="737"/>
      <c r="F328" s="737"/>
      <c r="G328" s="738"/>
      <c r="H328" s="221">
        <v>7.0000000000000001E-3</v>
      </c>
      <c r="I328" s="221">
        <v>0.63900000000000001</v>
      </c>
      <c r="J328" s="221">
        <v>3.0000000000000001E-3</v>
      </c>
      <c r="K328" s="221">
        <v>6.4000000000000001E-2</v>
      </c>
      <c r="L328" s="221">
        <v>0.27200000000000002</v>
      </c>
      <c r="M328" s="222">
        <v>1.4999999999999999E-2</v>
      </c>
    </row>
    <row r="329" spans="2:13" s="4" customFormat="1" ht="15" x14ac:dyDescent="0.25">
      <c r="B329" s="737" t="s">
        <v>6</v>
      </c>
      <c r="C329" s="737"/>
      <c r="D329" s="737"/>
      <c r="E329" s="737"/>
      <c r="F329" s="737"/>
      <c r="G329" s="738"/>
      <c r="H329" s="221">
        <v>2.8000000000000001E-2</v>
      </c>
      <c r="I329" s="221">
        <v>0.746</v>
      </c>
      <c r="J329" s="221">
        <v>0</v>
      </c>
      <c r="K329" s="221">
        <v>0.02</v>
      </c>
      <c r="L329" s="221">
        <v>0.17899999999999999</v>
      </c>
      <c r="M329" s="222">
        <v>2.8000000000000001E-2</v>
      </c>
    </row>
    <row r="330" spans="2:13" s="4" customFormat="1" ht="15" x14ac:dyDescent="0.25">
      <c r="B330" s="737" t="s">
        <v>7</v>
      </c>
      <c r="C330" s="737"/>
      <c r="D330" s="737"/>
      <c r="E330" s="737"/>
      <c r="F330" s="737"/>
      <c r="G330" s="738"/>
      <c r="H330" s="221">
        <v>1.2999999999999999E-2</v>
      </c>
      <c r="I330" s="221">
        <v>0.65200000000000002</v>
      </c>
      <c r="J330" s="221">
        <v>0</v>
      </c>
      <c r="K330" s="221">
        <v>6.5000000000000002E-2</v>
      </c>
      <c r="L330" s="221">
        <v>0.24199999999999999</v>
      </c>
      <c r="M330" s="222">
        <v>2.7E-2</v>
      </c>
    </row>
    <row r="331" spans="2:13" s="4" customFormat="1" ht="15" x14ac:dyDescent="0.25">
      <c r="B331" s="737" t="s">
        <v>15</v>
      </c>
      <c r="C331" s="737"/>
      <c r="D331" s="737"/>
      <c r="E331" s="737"/>
      <c r="F331" s="737"/>
      <c r="G331" s="738"/>
      <c r="H331" s="221">
        <v>1.6E-2</v>
      </c>
      <c r="I331" s="221">
        <v>0.64500000000000002</v>
      </c>
      <c r="J331" s="221">
        <v>2E-3</v>
      </c>
      <c r="K331" s="221">
        <v>4.7E-2</v>
      </c>
      <c r="L331" s="221">
        <v>0.25800000000000001</v>
      </c>
      <c r="M331" s="222">
        <v>3.2000000000000001E-2</v>
      </c>
    </row>
    <row r="332" spans="2:13" s="4" customFormat="1" ht="15" x14ac:dyDescent="0.25">
      <c r="B332" s="737" t="s">
        <v>8</v>
      </c>
      <c r="C332" s="737"/>
      <c r="D332" s="737"/>
      <c r="E332" s="737"/>
      <c r="F332" s="737"/>
      <c r="G332" s="738"/>
      <c r="H332" s="221">
        <v>1.7999999999999999E-2</v>
      </c>
      <c r="I332" s="221">
        <v>0.50600000000000001</v>
      </c>
      <c r="J332" s="221">
        <v>2E-3</v>
      </c>
      <c r="K332" s="221">
        <v>0.111</v>
      </c>
      <c r="L332" s="221">
        <v>0.34699999999999998</v>
      </c>
      <c r="M332" s="222">
        <v>1.4999999999999999E-2</v>
      </c>
    </row>
    <row r="333" spans="2:13" s="4" customFormat="1" ht="15" x14ac:dyDescent="0.25">
      <c r="B333" s="737" t="s">
        <v>9</v>
      </c>
      <c r="C333" s="737"/>
      <c r="D333" s="737"/>
      <c r="E333" s="737"/>
      <c r="F333" s="737"/>
      <c r="G333" s="738"/>
      <c r="H333" s="221">
        <v>1.6E-2</v>
      </c>
      <c r="I333" s="221">
        <v>0.45</v>
      </c>
      <c r="J333" s="221">
        <v>7.0000000000000001E-3</v>
      </c>
      <c r="K333" s="221">
        <v>9.8000000000000004E-2</v>
      </c>
      <c r="L333" s="221">
        <v>0.36699999999999999</v>
      </c>
      <c r="M333" s="222">
        <v>6.2E-2</v>
      </c>
    </row>
    <row r="334" spans="2:13" s="4" customFormat="1" ht="15" x14ac:dyDescent="0.25">
      <c r="B334" s="737" t="s">
        <v>10</v>
      </c>
      <c r="C334" s="737"/>
      <c r="D334" s="737"/>
      <c r="E334" s="737"/>
      <c r="F334" s="737"/>
      <c r="G334" s="738"/>
      <c r="H334" s="221">
        <v>1.2999999999999999E-2</v>
      </c>
      <c r="I334" s="221">
        <v>0.34599999999999997</v>
      </c>
      <c r="J334" s="221">
        <v>4.0000000000000001E-3</v>
      </c>
      <c r="K334" s="221">
        <v>0.17699999999999999</v>
      </c>
      <c r="L334" s="221">
        <v>0.43</v>
      </c>
      <c r="M334" s="222">
        <v>3.1E-2</v>
      </c>
    </row>
    <row r="335" spans="2:13" s="4" customFormat="1" ht="15" x14ac:dyDescent="0.25">
      <c r="B335" s="737" t="s">
        <v>11</v>
      </c>
      <c r="C335" s="737"/>
      <c r="D335" s="737"/>
      <c r="E335" s="737"/>
      <c r="F335" s="737"/>
      <c r="G335" s="738"/>
      <c r="H335" s="221">
        <v>1.9E-2</v>
      </c>
      <c r="I335" s="221">
        <v>0.26900000000000002</v>
      </c>
      <c r="J335" s="221">
        <v>0</v>
      </c>
      <c r="K335" s="221">
        <v>0.20799999999999999</v>
      </c>
      <c r="L335" s="221">
        <v>0.46100000000000002</v>
      </c>
      <c r="M335" s="222">
        <v>4.2000000000000003E-2</v>
      </c>
    </row>
    <row r="336" spans="2:13" s="4" customFormat="1" ht="15" x14ac:dyDescent="0.25">
      <c r="B336" s="737" t="s">
        <v>12</v>
      </c>
      <c r="C336" s="737"/>
      <c r="D336" s="737"/>
      <c r="E336" s="737"/>
      <c r="F336" s="737"/>
      <c r="G336" s="738"/>
      <c r="H336" s="221">
        <v>1.2999999999999999E-2</v>
      </c>
      <c r="I336" s="221">
        <v>0.36799999999999999</v>
      </c>
      <c r="J336" s="221">
        <v>3.0000000000000001E-3</v>
      </c>
      <c r="K336" s="221">
        <v>0.21199999999999999</v>
      </c>
      <c r="L336" s="221">
        <v>0.40200000000000002</v>
      </c>
      <c r="M336" s="222">
        <v>3.0000000000000001E-3</v>
      </c>
    </row>
    <row r="337" spans="2:13" s="4" customFormat="1" ht="15" x14ac:dyDescent="0.25">
      <c r="B337" s="737" t="s">
        <v>16</v>
      </c>
      <c r="C337" s="737"/>
      <c r="D337" s="737"/>
      <c r="E337" s="737"/>
      <c r="F337" s="737"/>
      <c r="G337" s="738"/>
      <c r="H337" s="221">
        <v>2.1000000000000001E-2</v>
      </c>
      <c r="I337" s="221">
        <v>0.81299999999999994</v>
      </c>
      <c r="J337" s="221">
        <v>0</v>
      </c>
      <c r="K337" s="221">
        <v>6.3E-2</v>
      </c>
      <c r="L337" s="221">
        <v>0.104</v>
      </c>
      <c r="M337" s="222">
        <v>0</v>
      </c>
    </row>
    <row r="338" spans="2:13" s="4" customFormat="1" ht="15" x14ac:dyDescent="0.25">
      <c r="B338" s="743" t="s">
        <v>2</v>
      </c>
      <c r="C338" s="743"/>
      <c r="D338" s="743"/>
      <c r="E338" s="743"/>
      <c r="F338" s="743"/>
      <c r="G338" s="744"/>
      <c r="H338" s="223">
        <v>1.4E-2</v>
      </c>
      <c r="I338" s="223">
        <v>0.41199999999999998</v>
      </c>
      <c r="J338" s="223">
        <v>3.0000000000000001E-3</v>
      </c>
      <c r="K338" s="223">
        <v>0.151</v>
      </c>
      <c r="L338" s="223">
        <v>0.39200000000000002</v>
      </c>
      <c r="M338" s="224">
        <v>2.8000000000000001E-2</v>
      </c>
    </row>
    <row r="339" spans="2:13" s="4" customFormat="1" ht="15" customHeight="1" x14ac:dyDescent="0.25">
      <c r="B339" s="747" t="s">
        <v>376</v>
      </c>
      <c r="C339" s="747"/>
      <c r="D339" s="747"/>
      <c r="E339" s="747"/>
      <c r="F339" s="747"/>
      <c r="G339" s="747"/>
      <c r="H339" s="747"/>
      <c r="I339" s="747"/>
      <c r="J339" s="747"/>
      <c r="K339" s="747"/>
      <c r="L339" s="747"/>
      <c r="M339" s="747"/>
    </row>
    <row r="340" spans="2:13" s="4" customFormat="1" ht="15" x14ac:dyDescent="0.25">
      <c r="B340" s="749"/>
      <c r="C340" s="749"/>
      <c r="D340" s="749"/>
      <c r="E340" s="749"/>
      <c r="F340" s="749"/>
      <c r="G340" s="749"/>
      <c r="H340" s="749"/>
      <c r="I340" s="749"/>
      <c r="J340" s="749"/>
      <c r="K340" s="749"/>
      <c r="L340" s="749"/>
      <c r="M340" s="749"/>
    </row>
    <row r="341" spans="2:13" s="4" customFormat="1" ht="15" x14ac:dyDescent="0.25">
      <c r="B341" s="1"/>
      <c r="C341" s="1"/>
      <c r="D341" s="1"/>
      <c r="E341" s="1"/>
      <c r="F341" s="1"/>
      <c r="G341" s="1"/>
      <c r="H341" s="1"/>
      <c r="I341" s="1"/>
      <c r="J341" s="1"/>
      <c r="K341" s="1"/>
      <c r="L341" s="1"/>
      <c r="M341" s="1"/>
    </row>
    <row r="342" spans="2:13" s="4" customFormat="1" ht="15" customHeight="1" x14ac:dyDescent="0.25">
      <c r="B342" s="717" t="s">
        <v>369</v>
      </c>
      <c r="C342" s="717"/>
      <c r="D342" s="717"/>
      <c r="E342" s="717"/>
      <c r="F342" s="717"/>
      <c r="G342" s="718"/>
      <c r="H342" s="804" t="s">
        <v>370</v>
      </c>
      <c r="I342" s="804" t="s">
        <v>371</v>
      </c>
      <c r="J342" s="804" t="s">
        <v>372</v>
      </c>
      <c r="K342" s="804" t="s">
        <v>373</v>
      </c>
      <c r="L342" s="804" t="s">
        <v>374</v>
      </c>
      <c r="M342" s="806" t="s">
        <v>375</v>
      </c>
    </row>
    <row r="343" spans="2:13" s="4" customFormat="1" ht="15.5" thickBot="1" x14ac:dyDescent="0.3">
      <c r="B343" s="719"/>
      <c r="C343" s="719"/>
      <c r="D343" s="719"/>
      <c r="E343" s="719"/>
      <c r="F343" s="719"/>
      <c r="G343" s="720"/>
      <c r="H343" s="805"/>
      <c r="I343" s="805"/>
      <c r="J343" s="805"/>
      <c r="K343" s="805"/>
      <c r="L343" s="805"/>
      <c r="M343" s="807"/>
    </row>
    <row r="344" spans="2:13" s="4" customFormat="1" ht="15.5" thickTop="1" x14ac:dyDescent="0.25">
      <c r="B344" s="725" t="s">
        <v>4</v>
      </c>
      <c r="C344" s="725"/>
      <c r="D344" s="725"/>
      <c r="E344" s="725"/>
      <c r="F344" s="725"/>
      <c r="G344" s="726"/>
      <c r="H344" s="310">
        <v>0</v>
      </c>
      <c r="I344" s="310">
        <v>0.9375</v>
      </c>
      <c r="J344" s="310">
        <v>0</v>
      </c>
      <c r="K344" s="310">
        <v>3.125E-2</v>
      </c>
      <c r="L344" s="310">
        <v>3.125E-2</v>
      </c>
      <c r="M344" s="311">
        <v>0</v>
      </c>
    </row>
    <row r="345" spans="2:13" s="4" customFormat="1" ht="15" x14ac:dyDescent="0.25">
      <c r="B345" s="737" t="s">
        <v>5</v>
      </c>
      <c r="C345" s="737"/>
      <c r="D345" s="737"/>
      <c r="E345" s="737"/>
      <c r="F345" s="737"/>
      <c r="G345" s="738"/>
      <c r="H345" s="221">
        <v>9.8619329388560158E-3</v>
      </c>
      <c r="I345" s="221">
        <v>0.6357659434582511</v>
      </c>
      <c r="J345" s="221">
        <v>2.6298487836949377E-3</v>
      </c>
      <c r="K345" s="221">
        <v>6.443129520052597E-2</v>
      </c>
      <c r="L345" s="221">
        <v>0.27021696252465482</v>
      </c>
      <c r="M345" s="222">
        <v>1.7094017094017096E-2</v>
      </c>
    </row>
    <row r="346" spans="2:13" s="4" customFormat="1" ht="15" x14ac:dyDescent="0.25">
      <c r="B346" s="737" t="s">
        <v>6</v>
      </c>
      <c r="C346" s="737"/>
      <c r="D346" s="737"/>
      <c r="E346" s="737"/>
      <c r="F346" s="737"/>
      <c r="G346" s="738"/>
      <c r="H346" s="221">
        <v>2.4793388429752067E-2</v>
      </c>
      <c r="I346" s="221">
        <v>0.73553719008264462</v>
      </c>
      <c r="J346" s="221">
        <v>0</v>
      </c>
      <c r="K346" s="221">
        <v>3.0303030303030304E-2</v>
      </c>
      <c r="L346" s="221">
        <v>0.16528925619834711</v>
      </c>
      <c r="M346" s="222">
        <v>4.4077134986225897E-2</v>
      </c>
    </row>
    <row r="347" spans="2:13" s="4" customFormat="1" ht="15" x14ac:dyDescent="0.25">
      <c r="B347" s="737" t="s">
        <v>7</v>
      </c>
      <c r="C347" s="737"/>
      <c r="D347" s="737"/>
      <c r="E347" s="737"/>
      <c r="F347" s="737"/>
      <c r="G347" s="738"/>
      <c r="H347" s="221">
        <v>1.3986013986013986E-2</v>
      </c>
      <c r="I347" s="221">
        <v>0.63536463536463539</v>
      </c>
      <c r="J347" s="221">
        <v>0</v>
      </c>
      <c r="K347" s="221">
        <v>6.2937062937062943E-2</v>
      </c>
      <c r="L347" s="221">
        <v>0.25774225774225773</v>
      </c>
      <c r="M347" s="222">
        <v>2.9970029970029972E-2</v>
      </c>
    </row>
    <row r="348" spans="2:13" s="4" customFormat="1" ht="15" x14ac:dyDescent="0.25">
      <c r="B348" s="737" t="s">
        <v>15</v>
      </c>
      <c r="C348" s="737"/>
      <c r="D348" s="737"/>
      <c r="E348" s="737"/>
      <c r="F348" s="737"/>
      <c r="G348" s="738"/>
      <c r="H348" s="221">
        <v>1.6294508147254073E-2</v>
      </c>
      <c r="I348" s="221">
        <v>0.62643331321665663</v>
      </c>
      <c r="J348" s="221">
        <v>1.2070006035003018E-3</v>
      </c>
      <c r="K348" s="221">
        <v>5.431502715751358E-2</v>
      </c>
      <c r="L348" s="221">
        <v>0.26916113458056729</v>
      </c>
      <c r="M348" s="222">
        <v>3.2589016294508145E-2</v>
      </c>
    </row>
    <row r="349" spans="2:13" s="4" customFormat="1" ht="15" x14ac:dyDescent="0.25">
      <c r="B349" s="737" t="s">
        <v>8</v>
      </c>
      <c r="C349" s="737"/>
      <c r="D349" s="737"/>
      <c r="E349" s="737"/>
      <c r="F349" s="737"/>
      <c r="G349" s="738"/>
      <c r="H349" s="221">
        <v>1.5306122448979591E-2</v>
      </c>
      <c r="I349" s="221">
        <v>0.48639455782312924</v>
      </c>
      <c r="J349" s="221">
        <v>1.984126984126984E-3</v>
      </c>
      <c r="K349" s="221">
        <v>0.11734693877551021</v>
      </c>
      <c r="L349" s="221">
        <v>0.36224489795918369</v>
      </c>
      <c r="M349" s="222">
        <v>1.6723356009070295E-2</v>
      </c>
    </row>
    <row r="350" spans="2:13" s="4" customFormat="1" ht="15" x14ac:dyDescent="0.25">
      <c r="B350" s="737" t="s">
        <v>9</v>
      </c>
      <c r="C350" s="737"/>
      <c r="D350" s="737"/>
      <c r="E350" s="737"/>
      <c r="F350" s="737"/>
      <c r="G350" s="738"/>
      <c r="H350" s="221">
        <v>1.2629161882893225E-2</v>
      </c>
      <c r="I350" s="221">
        <v>0.4362801377726751</v>
      </c>
      <c r="J350" s="221">
        <v>3.4443168771526979E-3</v>
      </c>
      <c r="K350" s="221">
        <v>0.10218140068886337</v>
      </c>
      <c r="L350" s="221">
        <v>0.39954075774971298</v>
      </c>
      <c r="M350" s="222">
        <v>4.5924225028702644E-2</v>
      </c>
    </row>
    <row r="351" spans="2:13" s="4" customFormat="1" ht="15" x14ac:dyDescent="0.25">
      <c r="B351" s="737" t="s">
        <v>10</v>
      </c>
      <c r="C351" s="737"/>
      <c r="D351" s="737"/>
      <c r="E351" s="737"/>
      <c r="F351" s="737"/>
      <c r="G351" s="738"/>
      <c r="H351" s="221">
        <v>1.3214625678929391E-2</v>
      </c>
      <c r="I351" s="221">
        <v>0.33943669858334735</v>
      </c>
      <c r="J351" s="221">
        <v>3.4156447729436139E-3</v>
      </c>
      <c r="K351" s="221">
        <v>0.17710958060361723</v>
      </c>
      <c r="L351" s="221">
        <v>0.43289097933814885</v>
      </c>
      <c r="M351" s="222">
        <v>3.3932471023013604E-2</v>
      </c>
    </row>
    <row r="352" spans="2:13" s="4" customFormat="1" ht="15" x14ac:dyDescent="0.25">
      <c r="B352" s="737" t="s">
        <v>11</v>
      </c>
      <c r="C352" s="737"/>
      <c r="D352" s="737"/>
      <c r="E352" s="737"/>
      <c r="F352" s="737"/>
      <c r="G352" s="738"/>
      <c r="H352" s="221">
        <v>1.9097222222222224E-2</v>
      </c>
      <c r="I352" s="221">
        <v>0.27256944444444442</v>
      </c>
      <c r="J352" s="221">
        <v>0</v>
      </c>
      <c r="K352" s="221">
        <v>0.24479166666666666</v>
      </c>
      <c r="L352" s="221">
        <v>0.46006944444444442</v>
      </c>
      <c r="M352" s="222">
        <v>3.472222222222222E-3</v>
      </c>
    </row>
    <row r="353" spans="1:13" s="4" customFormat="1" ht="15" x14ac:dyDescent="0.25">
      <c r="B353" s="737" t="s">
        <v>12</v>
      </c>
      <c r="C353" s="737"/>
      <c r="D353" s="737"/>
      <c r="E353" s="737"/>
      <c r="F353" s="737"/>
      <c r="G353" s="738"/>
      <c r="H353" s="221">
        <v>1.2925969447708578E-2</v>
      </c>
      <c r="I353" s="221">
        <v>0.38190364277320799</v>
      </c>
      <c r="J353" s="221">
        <v>2.3501762632197414E-3</v>
      </c>
      <c r="K353" s="221">
        <v>0.21034077555816685</v>
      </c>
      <c r="L353" s="221">
        <v>0.38895417156286721</v>
      </c>
      <c r="M353" s="222">
        <v>3.5252643948296123E-3</v>
      </c>
    </row>
    <row r="354" spans="1:13" s="4" customFormat="1" ht="15" x14ac:dyDescent="0.25">
      <c r="B354" s="737" t="s">
        <v>16</v>
      </c>
      <c r="C354" s="737"/>
      <c r="D354" s="737"/>
      <c r="E354" s="737"/>
      <c r="F354" s="737"/>
      <c r="G354" s="738"/>
      <c r="H354" s="221">
        <v>1.6666666666666666E-2</v>
      </c>
      <c r="I354" s="221">
        <v>0.7</v>
      </c>
      <c r="J354" s="221">
        <v>0</v>
      </c>
      <c r="K354" s="221">
        <v>6.6666666666666666E-2</v>
      </c>
      <c r="L354" s="221">
        <v>0.21666666666666667</v>
      </c>
      <c r="M354" s="222">
        <v>0</v>
      </c>
    </row>
    <row r="355" spans="1:13" s="4" customFormat="1" ht="15" x14ac:dyDescent="0.25">
      <c r="B355" s="743" t="s">
        <v>2</v>
      </c>
      <c r="C355" s="743"/>
      <c r="D355" s="743"/>
      <c r="E355" s="743"/>
      <c r="F355" s="743"/>
      <c r="G355" s="744"/>
      <c r="H355" s="223">
        <v>1.3736360747201526E-2</v>
      </c>
      <c r="I355" s="223">
        <v>0.41032522334828209</v>
      </c>
      <c r="J355" s="223">
        <v>2.7896465270666336E-3</v>
      </c>
      <c r="K355" s="223">
        <v>0.15018185670397965</v>
      </c>
      <c r="L355" s="223">
        <v>0.39344609626046118</v>
      </c>
      <c r="M355" s="224">
        <v>2.9520816413008934E-2</v>
      </c>
    </row>
    <row r="356" spans="1:13" s="4" customFormat="1" ht="15" customHeight="1" x14ac:dyDescent="0.25">
      <c r="B356" s="747" t="s">
        <v>377</v>
      </c>
      <c r="C356" s="747"/>
      <c r="D356" s="747"/>
      <c r="E356" s="747"/>
      <c r="F356" s="747"/>
      <c r="G356" s="747"/>
      <c r="H356" s="747"/>
      <c r="I356" s="747"/>
      <c r="J356" s="747"/>
      <c r="K356" s="747"/>
      <c r="L356" s="747"/>
      <c r="M356" s="747"/>
    </row>
    <row r="357" spans="1:13" s="4" customFormat="1" ht="15" x14ac:dyDescent="0.25">
      <c r="B357" s="749"/>
      <c r="C357" s="749"/>
      <c r="D357" s="749"/>
      <c r="E357" s="749"/>
      <c r="F357" s="749"/>
      <c r="G357" s="749"/>
      <c r="H357" s="749"/>
      <c r="I357" s="749"/>
      <c r="J357" s="749"/>
      <c r="K357" s="749"/>
      <c r="L357" s="749"/>
      <c r="M357" s="749"/>
    </row>
    <row r="358" spans="1:13" s="4" customFormat="1" ht="15" x14ac:dyDescent="0.25">
      <c r="B358" s="1"/>
      <c r="C358" s="1"/>
      <c r="D358" s="1"/>
      <c r="E358" s="1"/>
      <c r="F358" s="1"/>
      <c r="G358" s="1"/>
      <c r="H358" s="1"/>
      <c r="I358" s="1"/>
      <c r="J358" s="1"/>
      <c r="K358" s="1"/>
      <c r="L358" s="1"/>
      <c r="M358" s="1"/>
    </row>
    <row r="359" spans="1:13" s="4" customFormat="1" ht="15" x14ac:dyDescent="0.25"/>
    <row r="360" spans="1:13" s="4" customFormat="1" ht="15" x14ac:dyDescent="0.25">
      <c r="A360" s="7"/>
      <c r="B360" s="7" t="s">
        <v>174</v>
      </c>
      <c r="C360" s="7"/>
      <c r="D360" s="7"/>
      <c r="E360" s="7"/>
      <c r="F360" s="7"/>
      <c r="G360" s="7"/>
      <c r="H360" s="7"/>
      <c r="I360" s="7"/>
      <c r="J360" s="7"/>
      <c r="K360" s="7"/>
      <c r="L360" s="7"/>
      <c r="M360" s="7"/>
    </row>
    <row r="361" spans="1:13" s="4" customFormat="1" ht="15" x14ac:dyDescent="0.25"/>
    <row r="362" spans="1:13" s="4" customFormat="1" ht="24.75" customHeight="1" x14ac:dyDescent="0.25">
      <c r="B362" s="717" t="s">
        <v>378</v>
      </c>
      <c r="C362" s="717"/>
      <c r="D362" s="718"/>
      <c r="E362" s="760">
        <v>2021</v>
      </c>
      <c r="F362" s="760">
        <v>2022</v>
      </c>
      <c r="G362" s="761">
        <v>2023</v>
      </c>
    </row>
    <row r="363" spans="1:13" s="4" customFormat="1" ht="15" customHeight="1" x14ac:dyDescent="0.25">
      <c r="B363" s="717"/>
      <c r="C363" s="717"/>
      <c r="D363" s="718"/>
      <c r="E363" s="760"/>
      <c r="F363" s="760"/>
      <c r="G363" s="761"/>
    </row>
    <row r="364" spans="1:13" s="4" customFormat="1" ht="15.5" thickBot="1" x14ac:dyDescent="0.3">
      <c r="B364" s="719"/>
      <c r="C364" s="719"/>
      <c r="D364" s="720"/>
      <c r="E364" s="767"/>
      <c r="F364" s="767"/>
      <c r="G364" s="771"/>
    </row>
    <row r="365" spans="1:13" s="4" customFormat="1" ht="15.5" thickTop="1" x14ac:dyDescent="0.25">
      <c r="B365" s="725" t="s">
        <v>379</v>
      </c>
      <c r="C365" s="725"/>
      <c r="D365" s="726"/>
      <c r="E365" s="380">
        <v>0.78200000000000003</v>
      </c>
      <c r="F365" s="310">
        <v>0.79900000000000004</v>
      </c>
      <c r="G365" s="533">
        <v>0.91867753327764134</v>
      </c>
    </row>
    <row r="366" spans="1:13" s="4" customFormat="1" ht="15" x14ac:dyDescent="0.25">
      <c r="B366" s="737" t="s">
        <v>292</v>
      </c>
      <c r="C366" s="737"/>
      <c r="D366" s="738"/>
      <c r="E366" s="85">
        <v>1.274</v>
      </c>
      <c r="F366" s="221">
        <v>1.2310000000000001</v>
      </c>
      <c r="G366" s="222">
        <v>1.1542138483999944</v>
      </c>
    </row>
    <row r="367" spans="1:13" s="4" customFormat="1" ht="15" x14ac:dyDescent="0.25">
      <c r="B367" s="737" t="s">
        <v>293</v>
      </c>
      <c r="C367" s="737"/>
      <c r="D367" s="738"/>
      <c r="E367" s="85">
        <v>0.94799999999999995</v>
      </c>
      <c r="F367" s="221">
        <v>0.92</v>
      </c>
      <c r="G367" s="222">
        <v>0.94840561514674315</v>
      </c>
    </row>
    <row r="368" spans="1:13" s="4" customFormat="1" ht="15" x14ac:dyDescent="0.25">
      <c r="B368" s="737" t="s">
        <v>294</v>
      </c>
      <c r="C368" s="737"/>
      <c r="D368" s="738"/>
      <c r="E368" s="85">
        <v>0.91</v>
      </c>
      <c r="F368" s="221">
        <v>0.89200000000000002</v>
      </c>
      <c r="G368" s="222">
        <v>0.89409987430671078</v>
      </c>
    </row>
    <row r="369" spans="2:7" s="4" customFormat="1" ht="15" x14ac:dyDescent="0.25">
      <c r="B369" s="737" t="s">
        <v>295</v>
      </c>
      <c r="C369" s="737"/>
      <c r="D369" s="738"/>
      <c r="E369" s="85">
        <v>0.93100000000000005</v>
      </c>
      <c r="F369" s="221">
        <v>0.91700000000000004</v>
      </c>
      <c r="G369" s="222">
        <v>0.91506158699771045</v>
      </c>
    </row>
    <row r="370" spans="2:7" s="4" customFormat="1" ht="15" x14ac:dyDescent="0.25">
      <c r="B370" s="737" t="s">
        <v>296</v>
      </c>
      <c r="C370" s="737"/>
      <c r="D370" s="738"/>
      <c r="E370" s="85">
        <v>0.82299999999999995</v>
      </c>
      <c r="F370" s="221">
        <v>0.88400000000000001</v>
      </c>
      <c r="G370" s="222">
        <v>0.87693061518779969</v>
      </c>
    </row>
    <row r="371" spans="2:7" s="4" customFormat="1" ht="15" x14ac:dyDescent="0.25">
      <c r="B371" s="737" t="s">
        <v>297</v>
      </c>
      <c r="C371" s="737"/>
      <c r="D371" s="738"/>
      <c r="E371" s="85">
        <v>0.92200000000000004</v>
      </c>
      <c r="F371" s="221">
        <v>0.91500000000000004</v>
      </c>
      <c r="G371" s="222">
        <v>0.91740710457618324</v>
      </c>
    </row>
    <row r="372" spans="2:7" s="4" customFormat="1" ht="15" x14ac:dyDescent="0.25">
      <c r="B372" s="737" t="s">
        <v>298</v>
      </c>
      <c r="C372" s="737"/>
      <c r="D372" s="738"/>
      <c r="E372" s="85">
        <v>0.86399999999999999</v>
      </c>
      <c r="F372" s="221">
        <v>0.88200000000000001</v>
      </c>
      <c r="G372" s="222">
        <v>0.8673278268450485</v>
      </c>
    </row>
    <row r="373" spans="2:7" s="4" customFormat="1" ht="15" x14ac:dyDescent="0.25">
      <c r="B373" s="737" t="s">
        <v>299</v>
      </c>
      <c r="C373" s="737"/>
      <c r="D373" s="738"/>
      <c r="E373" s="85">
        <v>1</v>
      </c>
      <c r="F373" s="221">
        <v>1.006</v>
      </c>
      <c r="G373" s="222">
        <v>1.0214188757585541</v>
      </c>
    </row>
    <row r="374" spans="2:7" s="4" customFormat="1" ht="15" x14ac:dyDescent="0.25">
      <c r="B374" s="737" t="s">
        <v>300</v>
      </c>
      <c r="C374" s="737"/>
      <c r="D374" s="738"/>
      <c r="E374" s="85">
        <v>1.032</v>
      </c>
      <c r="F374" s="221">
        <v>0.96099999999999997</v>
      </c>
      <c r="G374" s="222">
        <v>0.89397232576425856</v>
      </c>
    </row>
    <row r="375" spans="2:7" s="4" customFormat="1" ht="15" x14ac:dyDescent="0.25">
      <c r="B375" s="737" t="s">
        <v>301</v>
      </c>
      <c r="C375" s="737"/>
      <c r="D375" s="738"/>
      <c r="E375" s="221" t="s">
        <v>17</v>
      </c>
      <c r="F375" s="221">
        <v>1</v>
      </c>
      <c r="G375" s="222">
        <v>1</v>
      </c>
    </row>
    <row r="376" spans="2:7" s="4" customFormat="1" ht="15" x14ac:dyDescent="0.25">
      <c r="B376" s="743" t="s">
        <v>380</v>
      </c>
      <c r="C376" s="743"/>
      <c r="D376" s="744"/>
      <c r="E376" s="87">
        <v>1.012</v>
      </c>
      <c r="F376" s="223">
        <v>0.95199999999999996</v>
      </c>
      <c r="G376" s="224">
        <v>0.93321745716366478</v>
      </c>
    </row>
    <row r="377" spans="2:7" s="4" customFormat="1" ht="15" customHeight="1" x14ac:dyDescent="0.25">
      <c r="B377" s="747" t="s">
        <v>381</v>
      </c>
      <c r="C377" s="747"/>
      <c r="D377" s="747"/>
      <c r="E377" s="747"/>
      <c r="F377" s="747"/>
      <c r="G377" s="747"/>
    </row>
    <row r="378" spans="2:7" s="4" customFormat="1" ht="15" customHeight="1" x14ac:dyDescent="0.25">
      <c r="B378" s="748"/>
      <c r="C378" s="748"/>
      <c r="D378" s="748"/>
      <c r="E378" s="748"/>
      <c r="F378" s="748"/>
      <c r="G378" s="748"/>
    </row>
    <row r="379" spans="2:7" s="4" customFormat="1" ht="15" customHeight="1" x14ac:dyDescent="0.25">
      <c r="B379" s="748"/>
      <c r="C379" s="748"/>
      <c r="D379" s="748"/>
      <c r="E379" s="748"/>
      <c r="F379" s="748"/>
      <c r="G379" s="748"/>
    </row>
    <row r="380" spans="2:7" s="4" customFormat="1" ht="15" customHeight="1" x14ac:dyDescent="0.25">
      <c r="B380" s="748"/>
      <c r="C380" s="748"/>
      <c r="D380" s="748"/>
      <c r="E380" s="748"/>
      <c r="F380" s="748"/>
      <c r="G380" s="748"/>
    </row>
    <row r="381" spans="2:7" s="4" customFormat="1" ht="15" customHeight="1" x14ac:dyDescent="0.25">
      <c r="B381" s="748"/>
      <c r="C381" s="748"/>
      <c r="D381" s="748"/>
      <c r="E381" s="748"/>
      <c r="F381" s="748"/>
      <c r="G381" s="748"/>
    </row>
    <row r="382" spans="2:7" s="4" customFormat="1" ht="15" customHeight="1" x14ac:dyDescent="0.25">
      <c r="B382" s="748"/>
      <c r="C382" s="748"/>
      <c r="D382" s="748"/>
      <c r="E382" s="748"/>
      <c r="F382" s="748"/>
      <c r="G382" s="748"/>
    </row>
    <row r="383" spans="2:7" s="4" customFormat="1" ht="15" x14ac:dyDescent="0.25">
      <c r="B383" s="748"/>
      <c r="C383" s="748"/>
      <c r="D383" s="748"/>
      <c r="E383" s="748"/>
      <c r="F383" s="748"/>
      <c r="G383" s="748"/>
    </row>
    <row r="384" spans="2:7" s="4" customFormat="1" ht="15" x14ac:dyDescent="0.25">
      <c r="B384" s="749"/>
      <c r="C384" s="749"/>
      <c r="D384" s="749"/>
      <c r="E384" s="749"/>
      <c r="F384" s="749"/>
      <c r="G384" s="749"/>
    </row>
    <row r="385" spans="1:13" s="4" customFormat="1" ht="15" x14ac:dyDescent="0.25"/>
    <row r="386" spans="1:13" s="4" customFormat="1" ht="15" x14ac:dyDescent="0.25"/>
    <row r="387" spans="1:13" s="4" customFormat="1" ht="15" x14ac:dyDescent="0.25"/>
    <row r="388" spans="1:13" s="4" customFormat="1" ht="15" x14ac:dyDescent="0.25"/>
    <row r="389" spans="1:13" s="153" customFormat="1" ht="24.5" x14ac:dyDescent="0.25">
      <c r="B389" s="154" t="s">
        <v>272</v>
      </c>
    </row>
    <row r="390" spans="1:13" s="4" customFormat="1" ht="15" x14ac:dyDescent="0.25"/>
    <row r="391" spans="1:13" s="4" customFormat="1" ht="15" x14ac:dyDescent="0.25"/>
    <row r="392" spans="1:13" s="4" customFormat="1" ht="15" x14ac:dyDescent="0.25">
      <c r="A392" s="7"/>
      <c r="B392" s="7" t="s">
        <v>176</v>
      </c>
      <c r="C392" s="7"/>
      <c r="D392" s="7"/>
      <c r="E392" s="7"/>
      <c r="F392" s="7"/>
      <c r="G392" s="7"/>
      <c r="H392" s="7"/>
      <c r="I392" s="7"/>
      <c r="J392" s="7"/>
      <c r="K392" s="7"/>
      <c r="L392" s="7"/>
      <c r="M392" s="7"/>
    </row>
    <row r="393" spans="1:13" s="4" customFormat="1" ht="15" x14ac:dyDescent="0.25"/>
    <row r="394" spans="1:13" s="4" customFormat="1" ht="15" customHeight="1" x14ac:dyDescent="0.25">
      <c r="B394" s="714" t="s">
        <v>382</v>
      </c>
      <c r="C394" s="714"/>
      <c r="D394" s="714"/>
      <c r="E394" s="714"/>
      <c r="F394" s="714"/>
      <c r="G394" s="714"/>
      <c r="H394" s="714"/>
      <c r="I394" s="714"/>
      <c r="J394" s="714"/>
      <c r="K394" s="714"/>
      <c r="L394" s="714"/>
      <c r="M394" s="714"/>
    </row>
    <row r="395" spans="1:13" s="4" customFormat="1" ht="15" x14ac:dyDescent="0.25">
      <c r="B395" s="714"/>
      <c r="C395" s="714"/>
      <c r="D395" s="714"/>
      <c r="E395" s="714"/>
      <c r="F395" s="714"/>
      <c r="G395" s="714"/>
      <c r="H395" s="714"/>
      <c r="I395" s="714"/>
      <c r="J395" s="714"/>
      <c r="K395" s="714"/>
      <c r="L395" s="714"/>
      <c r="M395" s="714"/>
    </row>
    <row r="396" spans="1:13" s="4" customFormat="1" ht="15" x14ac:dyDescent="0.25"/>
    <row r="397" spans="1:13" s="4" customFormat="1" ht="15" x14ac:dyDescent="0.25"/>
    <row r="398" spans="1:13" s="4" customFormat="1" ht="15" x14ac:dyDescent="0.25"/>
    <row r="399" spans="1:13" s="4" customFormat="1" ht="15" x14ac:dyDescent="0.25"/>
    <row r="400" spans="1:13" s="153" customFormat="1" ht="24.5" x14ac:dyDescent="0.25">
      <c r="B400" s="154" t="s">
        <v>273</v>
      </c>
    </row>
    <row r="401" spans="1:17" s="4" customFormat="1" ht="15" x14ac:dyDescent="0.25"/>
    <row r="402" spans="1:17" s="4" customFormat="1" ht="15" x14ac:dyDescent="0.25"/>
    <row r="403" spans="1:17" s="4" customFormat="1" ht="15" x14ac:dyDescent="0.25">
      <c r="A403" s="7"/>
      <c r="B403" s="7" t="s">
        <v>167</v>
      </c>
      <c r="C403" s="7"/>
      <c r="D403" s="7"/>
      <c r="E403" s="7"/>
      <c r="F403" s="7"/>
      <c r="G403" s="7"/>
      <c r="H403" s="7"/>
      <c r="I403" s="7"/>
      <c r="J403" s="7"/>
      <c r="K403" s="7"/>
      <c r="L403" s="7"/>
      <c r="M403" s="7"/>
    </row>
    <row r="404" spans="1:17" s="4" customFormat="1" ht="15" x14ac:dyDescent="0.25"/>
    <row r="405" spans="1:17" s="4" customFormat="1" ht="15" customHeight="1" x14ac:dyDescent="0.25">
      <c r="B405" s="717" t="s">
        <v>383</v>
      </c>
      <c r="C405" s="717"/>
      <c r="D405" s="718"/>
      <c r="E405" s="760">
        <v>2021</v>
      </c>
      <c r="F405" s="760"/>
      <c r="G405" s="760"/>
      <c r="H405" s="760">
        <v>2022</v>
      </c>
      <c r="I405" s="760"/>
      <c r="J405" s="760"/>
      <c r="K405" s="760">
        <v>2023</v>
      </c>
      <c r="L405" s="760"/>
      <c r="M405" s="761"/>
    </row>
    <row r="406" spans="1:17" s="4" customFormat="1" ht="15" x14ac:dyDescent="0.25">
      <c r="B406" s="717"/>
      <c r="C406" s="717"/>
      <c r="D406" s="718"/>
      <c r="E406" s="795" t="s">
        <v>384</v>
      </c>
      <c r="F406" s="797" t="s">
        <v>385</v>
      </c>
      <c r="G406" s="793" t="s">
        <v>380</v>
      </c>
      <c r="H406" s="795" t="s">
        <v>384</v>
      </c>
      <c r="I406" s="797" t="s">
        <v>385</v>
      </c>
      <c r="J406" s="793" t="s">
        <v>380</v>
      </c>
      <c r="K406" s="795" t="s">
        <v>384</v>
      </c>
      <c r="L406" s="797" t="s">
        <v>385</v>
      </c>
      <c r="M406" s="799" t="s">
        <v>380</v>
      </c>
    </row>
    <row r="407" spans="1:17" s="4" customFormat="1" ht="15.5" thickBot="1" x14ac:dyDescent="0.3">
      <c r="B407" s="719"/>
      <c r="C407" s="719"/>
      <c r="D407" s="720"/>
      <c r="E407" s="796"/>
      <c r="F407" s="798"/>
      <c r="G407" s="794"/>
      <c r="H407" s="796"/>
      <c r="I407" s="798"/>
      <c r="J407" s="794"/>
      <c r="K407" s="796"/>
      <c r="L407" s="798"/>
      <c r="M407" s="800"/>
    </row>
    <row r="408" spans="1:17" s="4" customFormat="1" ht="15.75" customHeight="1" thickTop="1" x14ac:dyDescent="0.25">
      <c r="B408" s="845" t="s">
        <v>386</v>
      </c>
      <c r="C408" s="845"/>
      <c r="D408" s="846"/>
      <c r="E408" s="130">
        <v>43592372</v>
      </c>
      <c r="F408" s="124">
        <v>31431803</v>
      </c>
      <c r="G408" s="392">
        <v>75024175</v>
      </c>
      <c r="H408" s="130">
        <v>46614362</v>
      </c>
      <c r="I408" s="124">
        <v>34816909</v>
      </c>
      <c r="J408" s="392">
        <v>81431271</v>
      </c>
      <c r="K408" s="130">
        <v>51189826</v>
      </c>
      <c r="L408" s="124">
        <v>45662985</v>
      </c>
      <c r="M408" s="343">
        <v>96852811</v>
      </c>
      <c r="O408" s="469"/>
      <c r="P408" s="469"/>
      <c r="Q408" s="469"/>
    </row>
    <row r="409" spans="1:17" s="4" customFormat="1" ht="15" x14ac:dyDescent="0.25">
      <c r="B409" s="750" t="s">
        <v>387</v>
      </c>
      <c r="C409" s="750"/>
      <c r="D409" s="751"/>
      <c r="E409" s="752">
        <v>113</v>
      </c>
      <c r="F409" s="753">
        <v>67</v>
      </c>
      <c r="G409" s="754">
        <v>180</v>
      </c>
      <c r="H409" s="752">
        <v>89</v>
      </c>
      <c r="I409" s="753">
        <v>57</v>
      </c>
      <c r="J409" s="754">
        <v>146</v>
      </c>
      <c r="K409" s="752">
        <v>105</v>
      </c>
      <c r="L409" s="753">
        <v>68</v>
      </c>
      <c r="M409" s="808">
        <v>173</v>
      </c>
      <c r="O409" s="469"/>
      <c r="P409" s="469"/>
      <c r="Q409" s="469"/>
    </row>
    <row r="410" spans="1:17" s="4" customFormat="1" ht="15" hidden="1" x14ac:dyDescent="0.25">
      <c r="B410" s="750"/>
      <c r="C410" s="750"/>
      <c r="D410" s="751"/>
      <c r="E410" s="752"/>
      <c r="F410" s="753"/>
      <c r="G410" s="754"/>
      <c r="H410" s="752"/>
      <c r="I410" s="753"/>
      <c r="J410" s="754"/>
      <c r="K410" s="752"/>
      <c r="L410" s="753"/>
      <c r="M410" s="808"/>
    </row>
    <row r="411" spans="1:17" s="4" customFormat="1" ht="15" x14ac:dyDescent="0.25">
      <c r="B411" s="750" t="s">
        <v>391</v>
      </c>
      <c r="C411" s="750"/>
      <c r="D411" s="751"/>
      <c r="E411" s="752">
        <v>4</v>
      </c>
      <c r="F411" s="753">
        <v>8</v>
      </c>
      <c r="G411" s="754">
        <v>12</v>
      </c>
      <c r="H411" s="752">
        <v>11</v>
      </c>
      <c r="I411" s="753">
        <v>6</v>
      </c>
      <c r="J411" s="754">
        <v>17</v>
      </c>
      <c r="K411" s="752">
        <v>10</v>
      </c>
      <c r="L411" s="753">
        <v>8</v>
      </c>
      <c r="M411" s="808">
        <v>18</v>
      </c>
      <c r="O411" s="469"/>
      <c r="P411" s="469"/>
      <c r="Q411" s="469"/>
    </row>
    <row r="412" spans="1:17" s="4" customFormat="1" ht="15" x14ac:dyDescent="0.25">
      <c r="B412" s="750"/>
      <c r="C412" s="750"/>
      <c r="D412" s="751"/>
      <c r="E412" s="752"/>
      <c r="F412" s="753"/>
      <c r="G412" s="754"/>
      <c r="H412" s="752"/>
      <c r="I412" s="753"/>
      <c r="J412" s="754"/>
      <c r="K412" s="752"/>
      <c r="L412" s="753"/>
      <c r="M412" s="808"/>
    </row>
    <row r="413" spans="1:17" s="4" customFormat="1" ht="15" x14ac:dyDescent="0.25">
      <c r="B413" s="750" t="s">
        <v>388</v>
      </c>
      <c r="C413" s="750"/>
      <c r="D413" s="751"/>
      <c r="E413" s="131">
        <v>0</v>
      </c>
      <c r="F413" s="126">
        <v>2</v>
      </c>
      <c r="G413" s="391">
        <v>2</v>
      </c>
      <c r="H413" s="131">
        <v>3</v>
      </c>
      <c r="I413" s="126">
        <v>1</v>
      </c>
      <c r="J413" s="391">
        <v>4</v>
      </c>
      <c r="K413" s="131">
        <v>3</v>
      </c>
      <c r="L413" s="126">
        <v>3</v>
      </c>
      <c r="M413" s="344">
        <v>6</v>
      </c>
      <c r="O413" s="469"/>
      <c r="P413" s="469"/>
      <c r="Q413" s="469"/>
    </row>
    <row r="414" spans="1:17" s="4" customFormat="1" ht="15" x14ac:dyDescent="0.25">
      <c r="B414" s="750" t="s">
        <v>389</v>
      </c>
      <c r="C414" s="750"/>
      <c r="D414" s="751"/>
      <c r="E414" s="752">
        <v>2541</v>
      </c>
      <c r="F414" s="753">
        <v>14633</v>
      </c>
      <c r="G414" s="754">
        <v>17174</v>
      </c>
      <c r="H414" s="752">
        <v>24827</v>
      </c>
      <c r="I414" s="753">
        <v>8837</v>
      </c>
      <c r="J414" s="757">
        <v>33664</v>
      </c>
      <c r="K414" s="752">
        <v>20085</v>
      </c>
      <c r="L414" s="753">
        <v>20731</v>
      </c>
      <c r="M414" s="755">
        <v>40816</v>
      </c>
      <c r="O414" s="469"/>
      <c r="P414" s="469"/>
      <c r="Q414" s="469"/>
    </row>
    <row r="415" spans="1:17" s="4" customFormat="1" ht="15" hidden="1" x14ac:dyDescent="0.25">
      <c r="B415" s="750"/>
      <c r="C415" s="750"/>
      <c r="D415" s="751"/>
      <c r="E415" s="752"/>
      <c r="F415" s="753"/>
      <c r="G415" s="754"/>
      <c r="H415" s="752"/>
      <c r="I415" s="753"/>
      <c r="J415" s="758"/>
      <c r="K415" s="752"/>
      <c r="L415" s="753"/>
      <c r="M415" s="756"/>
    </row>
    <row r="416" spans="1:17" s="4" customFormat="1" ht="15" x14ac:dyDescent="0.25">
      <c r="B416" s="750" t="s">
        <v>390</v>
      </c>
      <c r="C416" s="750"/>
      <c r="D416" s="751"/>
      <c r="E416" s="809">
        <v>0.52</v>
      </c>
      <c r="F416" s="810">
        <v>0.43</v>
      </c>
      <c r="G416" s="848">
        <v>0.48</v>
      </c>
      <c r="H416" s="809">
        <v>0.38</v>
      </c>
      <c r="I416" s="810">
        <v>0.33</v>
      </c>
      <c r="J416" s="848">
        <v>0.36</v>
      </c>
      <c r="K416" s="809">
        <f>K409/K408*200000</f>
        <v>0.41023776873162254</v>
      </c>
      <c r="L416" s="810">
        <f>L409/L408*200000</f>
        <v>0.29783423050420377</v>
      </c>
      <c r="M416" s="847">
        <f>M409/M408*200000</f>
        <v>0.35724311605163428</v>
      </c>
      <c r="O416" s="469"/>
      <c r="P416" s="469"/>
      <c r="Q416" s="469"/>
    </row>
    <row r="417" spans="1:17" s="4" customFormat="1" ht="15" hidden="1" x14ac:dyDescent="0.25">
      <c r="B417" s="750"/>
      <c r="C417" s="750"/>
      <c r="D417" s="751"/>
      <c r="E417" s="809"/>
      <c r="F417" s="810"/>
      <c r="G417" s="848"/>
      <c r="H417" s="809"/>
      <c r="I417" s="810"/>
      <c r="J417" s="848"/>
      <c r="K417" s="809"/>
      <c r="L417" s="810"/>
      <c r="M417" s="847"/>
    </row>
    <row r="418" spans="1:17" s="4" customFormat="1" ht="15" x14ac:dyDescent="0.25">
      <c r="B418" s="750" t="s">
        <v>392</v>
      </c>
      <c r="C418" s="750"/>
      <c r="D418" s="751"/>
      <c r="E418" s="809">
        <v>0.02</v>
      </c>
      <c r="F418" s="810">
        <v>0.05</v>
      </c>
      <c r="G418" s="848">
        <v>0.03</v>
      </c>
      <c r="H418" s="809">
        <v>0.05</v>
      </c>
      <c r="I418" s="810">
        <v>0.03</v>
      </c>
      <c r="J418" s="848">
        <v>0.04</v>
      </c>
      <c r="K418" s="809">
        <f>K411/K408*200000</f>
        <v>3.9070263688725959E-2</v>
      </c>
      <c r="L418" s="810">
        <f>L411/L408*200000</f>
        <v>3.5039321235788685E-2</v>
      </c>
      <c r="M418" s="847">
        <f>M411/M408*200000</f>
        <v>3.7169803982250962E-2</v>
      </c>
      <c r="O418" s="469"/>
      <c r="P418" s="469"/>
      <c r="Q418" s="469"/>
    </row>
    <row r="419" spans="1:17" s="4" customFormat="1" ht="15" x14ac:dyDescent="0.25">
      <c r="B419" s="750"/>
      <c r="C419" s="750"/>
      <c r="D419" s="751"/>
      <c r="E419" s="809"/>
      <c r="F419" s="810"/>
      <c r="G419" s="848"/>
      <c r="H419" s="809"/>
      <c r="I419" s="810"/>
      <c r="J419" s="848"/>
      <c r="K419" s="809"/>
      <c r="L419" s="810"/>
      <c r="M419" s="847"/>
    </row>
    <row r="420" spans="1:17" s="4" customFormat="1" ht="15" x14ac:dyDescent="0.25">
      <c r="B420" s="750" t="s">
        <v>393</v>
      </c>
      <c r="C420" s="750"/>
      <c r="D420" s="751"/>
      <c r="E420" s="132">
        <v>0</v>
      </c>
      <c r="F420" s="128">
        <v>0.01</v>
      </c>
      <c r="G420" s="390">
        <v>0.01</v>
      </c>
      <c r="H420" s="132">
        <v>0.01</v>
      </c>
      <c r="I420" s="128">
        <v>0.01</v>
      </c>
      <c r="J420" s="390">
        <v>0.01</v>
      </c>
      <c r="K420" s="132">
        <f>K413/K408*200000</f>
        <v>1.1721079106617788E-2</v>
      </c>
      <c r="L420" s="128">
        <f>L413/L408*200000</f>
        <v>1.3139745463420756E-2</v>
      </c>
      <c r="M420" s="345">
        <f>M413/M408*200000</f>
        <v>1.2389934660750323E-2</v>
      </c>
      <c r="O420" s="469"/>
      <c r="P420" s="469"/>
      <c r="Q420" s="469"/>
    </row>
    <row r="421" spans="1:17" s="4" customFormat="1" ht="15" x14ac:dyDescent="0.25">
      <c r="B421" s="837" t="s">
        <v>394</v>
      </c>
      <c r="C421" s="837"/>
      <c r="D421" s="838"/>
      <c r="E421" s="133">
        <v>12</v>
      </c>
      <c r="F421" s="134">
        <v>93</v>
      </c>
      <c r="G421" s="387">
        <v>46</v>
      </c>
      <c r="H421" s="133">
        <v>107</v>
      </c>
      <c r="I421" s="134">
        <v>51</v>
      </c>
      <c r="J421" s="387">
        <v>83</v>
      </c>
      <c r="K421" s="133">
        <f>K414/K408*200000</f>
        <v>78.47262461880608</v>
      </c>
      <c r="L421" s="134">
        <f>L414/L408*200000</f>
        <v>90.800021067391896</v>
      </c>
      <c r="M421" s="346">
        <f>M414/M408*200000</f>
        <v>84.284595518864194</v>
      </c>
      <c r="O421" s="469"/>
      <c r="P421" s="469"/>
      <c r="Q421" s="469"/>
    </row>
    <row r="422" spans="1:17" s="4" customFormat="1" ht="15" customHeight="1" x14ac:dyDescent="0.25">
      <c r="B422" s="747" t="s">
        <v>395</v>
      </c>
      <c r="C422" s="747"/>
      <c r="D422" s="747"/>
      <c r="E422" s="747"/>
      <c r="F422" s="747"/>
      <c r="G422" s="747"/>
      <c r="H422" s="747"/>
      <c r="I422" s="747"/>
      <c r="J422" s="747"/>
      <c r="K422" s="747"/>
      <c r="L422" s="747"/>
      <c r="M422" s="747"/>
    </row>
    <row r="423" spans="1:17" s="4" customFormat="1" ht="15" x14ac:dyDescent="0.25">
      <c r="B423" s="748"/>
      <c r="C423" s="748"/>
      <c r="D423" s="748"/>
      <c r="E423" s="748"/>
      <c r="F423" s="748"/>
      <c r="G423" s="748"/>
      <c r="H423" s="748"/>
      <c r="I423" s="748"/>
      <c r="J423" s="748"/>
      <c r="K423" s="748"/>
      <c r="L423" s="748"/>
      <c r="M423" s="748"/>
    </row>
    <row r="424" spans="1:17" s="4" customFormat="1" ht="15" x14ac:dyDescent="0.25">
      <c r="B424" s="748"/>
      <c r="C424" s="748"/>
      <c r="D424" s="748"/>
      <c r="E424" s="748"/>
      <c r="F424" s="748"/>
      <c r="G424" s="748"/>
      <c r="H424" s="748"/>
      <c r="I424" s="748"/>
      <c r="J424" s="748"/>
      <c r="K424" s="748"/>
      <c r="L424" s="748"/>
      <c r="M424" s="748"/>
    </row>
    <row r="425" spans="1:17" s="4" customFormat="1" ht="15" x14ac:dyDescent="0.25">
      <c r="B425" s="748"/>
      <c r="C425" s="748"/>
      <c r="D425" s="748"/>
      <c r="E425" s="748"/>
      <c r="F425" s="748"/>
      <c r="G425" s="748"/>
      <c r="H425" s="748"/>
      <c r="I425" s="748"/>
      <c r="J425" s="748"/>
      <c r="K425" s="748"/>
      <c r="L425" s="748"/>
      <c r="M425" s="748"/>
    </row>
    <row r="426" spans="1:17" s="4" customFormat="1" ht="15" x14ac:dyDescent="0.25">
      <c r="B426" s="748"/>
      <c r="C426" s="748"/>
      <c r="D426" s="748"/>
      <c r="E426" s="748"/>
      <c r="F426" s="748"/>
      <c r="G426" s="748"/>
      <c r="H426" s="748"/>
      <c r="I426" s="748"/>
      <c r="J426" s="748"/>
      <c r="K426" s="748"/>
      <c r="L426" s="748"/>
      <c r="M426" s="748"/>
    </row>
    <row r="427" spans="1:17" s="4" customFormat="1" ht="15" x14ac:dyDescent="0.25">
      <c r="B427" s="749"/>
      <c r="C427" s="749"/>
      <c r="D427" s="749"/>
      <c r="E427" s="749"/>
      <c r="F427" s="749"/>
      <c r="G427" s="749"/>
      <c r="H427" s="749"/>
      <c r="I427" s="749"/>
      <c r="J427" s="749"/>
      <c r="K427" s="749"/>
      <c r="L427" s="749"/>
      <c r="M427" s="749"/>
    </row>
    <row r="428" spans="1:17" s="4" customFormat="1" ht="15" x14ac:dyDescent="0.25">
      <c r="A428" s="1"/>
      <c r="B428" s="1"/>
      <c r="C428" s="1"/>
      <c r="D428" s="1"/>
      <c r="E428" s="1"/>
      <c r="F428" s="1"/>
      <c r="G428" s="1"/>
      <c r="H428" s="1"/>
      <c r="I428" s="1"/>
      <c r="J428" s="1"/>
      <c r="K428" s="1"/>
      <c r="L428" s="1"/>
      <c r="M428" s="1"/>
    </row>
    <row r="429" spans="1:17" s="4" customFormat="1" ht="15" x14ac:dyDescent="0.25"/>
    <row r="430" spans="1:17" s="4" customFormat="1" ht="15" x14ac:dyDescent="0.25">
      <c r="A430" s="7"/>
      <c r="B430" s="812" t="s">
        <v>168</v>
      </c>
      <c r="C430" s="812"/>
      <c r="D430" s="812"/>
      <c r="E430" s="812"/>
      <c r="F430" s="812"/>
      <c r="G430" s="812"/>
      <c r="H430" s="812"/>
      <c r="I430" s="812"/>
      <c r="J430" s="812"/>
      <c r="K430" s="812"/>
      <c r="L430" s="386"/>
      <c r="M430" s="386"/>
    </row>
    <row r="431" spans="1:17" s="4" customFormat="1" ht="15" x14ac:dyDescent="0.25"/>
    <row r="432" spans="1:17" s="4" customFormat="1" ht="15" customHeight="1" x14ac:dyDescent="0.25">
      <c r="B432" s="714" t="s">
        <v>396</v>
      </c>
      <c r="C432" s="714"/>
      <c r="D432" s="714"/>
      <c r="E432" s="714"/>
      <c r="F432" s="714"/>
      <c r="G432" s="714"/>
      <c r="H432" s="714"/>
      <c r="I432" s="714"/>
      <c r="J432" s="714"/>
      <c r="K432" s="714"/>
      <c r="L432" s="714"/>
      <c r="M432" s="714"/>
    </row>
    <row r="433" spans="1:13" s="4" customFormat="1" ht="15" x14ac:dyDescent="0.25">
      <c r="B433" s="714"/>
      <c r="C433" s="714"/>
      <c r="D433" s="714"/>
      <c r="E433" s="714"/>
      <c r="F433" s="714"/>
      <c r="G433" s="714"/>
      <c r="H433" s="714"/>
      <c r="I433" s="714"/>
      <c r="J433" s="714"/>
      <c r="K433" s="714"/>
      <c r="L433" s="714"/>
      <c r="M433" s="714"/>
    </row>
    <row r="434" spans="1:13" s="4" customFormat="1" ht="15" x14ac:dyDescent="0.25">
      <c r="B434" s="714"/>
      <c r="C434" s="714"/>
      <c r="D434" s="714"/>
      <c r="E434" s="714"/>
      <c r="F434" s="714"/>
      <c r="G434" s="714"/>
      <c r="H434" s="714"/>
      <c r="I434" s="714"/>
      <c r="J434" s="714"/>
      <c r="K434" s="714"/>
      <c r="L434" s="714"/>
      <c r="M434" s="714"/>
    </row>
    <row r="435" spans="1:13" s="4" customFormat="1" ht="15" x14ac:dyDescent="0.25">
      <c r="B435" s="714"/>
      <c r="C435" s="714"/>
      <c r="D435" s="714"/>
      <c r="E435" s="714"/>
      <c r="F435" s="714"/>
      <c r="G435" s="714"/>
      <c r="H435" s="714"/>
      <c r="I435" s="714"/>
      <c r="J435" s="714"/>
      <c r="K435" s="714"/>
      <c r="L435" s="714"/>
      <c r="M435" s="714"/>
    </row>
    <row r="436" spans="1:13" s="4" customFormat="1" ht="15" x14ac:dyDescent="0.25">
      <c r="B436" s="714"/>
      <c r="C436" s="714"/>
      <c r="D436" s="714"/>
      <c r="E436" s="714"/>
      <c r="F436" s="714"/>
      <c r="G436" s="714"/>
      <c r="H436" s="714"/>
      <c r="I436" s="714"/>
      <c r="J436" s="714"/>
      <c r="K436" s="714"/>
      <c r="L436" s="714"/>
      <c r="M436" s="714"/>
    </row>
    <row r="437" spans="1:13" s="4" customFormat="1" ht="15" x14ac:dyDescent="0.25"/>
    <row r="438" spans="1:13" s="4" customFormat="1" ht="15" x14ac:dyDescent="0.25"/>
    <row r="439" spans="1:13" s="4" customFormat="1" ht="15" x14ac:dyDescent="0.25"/>
    <row r="440" spans="1:13" s="4" customFormat="1" ht="15" x14ac:dyDescent="0.25"/>
    <row r="441" spans="1:13" s="153" customFormat="1" ht="24.5" x14ac:dyDescent="0.25">
      <c r="B441" s="154" t="s">
        <v>274</v>
      </c>
    </row>
    <row r="442" spans="1:13" s="4" customFormat="1" ht="15" x14ac:dyDescent="0.25"/>
    <row r="443" spans="1:13" s="4" customFormat="1" ht="15" x14ac:dyDescent="0.25"/>
    <row r="444" spans="1:13" s="4" customFormat="1" ht="15" x14ac:dyDescent="0.25">
      <c r="A444" s="7"/>
      <c r="B444" s="7" t="s">
        <v>120</v>
      </c>
      <c r="C444" s="7"/>
      <c r="D444" s="7"/>
      <c r="E444" s="7"/>
      <c r="F444" s="7"/>
      <c r="G444" s="7"/>
      <c r="H444" s="7"/>
      <c r="I444" s="7"/>
      <c r="J444" s="7"/>
      <c r="K444" s="7"/>
      <c r="L444" s="7"/>
      <c r="M444" s="7"/>
    </row>
    <row r="445" spans="1:13" s="4" customFormat="1" ht="15" x14ac:dyDescent="0.25"/>
    <row r="446" spans="1:13" s="4" customFormat="1" ht="15" x14ac:dyDescent="0.25">
      <c r="B446" s="717" t="s">
        <v>397</v>
      </c>
      <c r="C446" s="717"/>
      <c r="D446" s="718"/>
      <c r="E446" s="760">
        <v>2021</v>
      </c>
      <c r="F446" s="760">
        <v>2022</v>
      </c>
      <c r="G446" s="761">
        <v>2023</v>
      </c>
      <c r="J446" s="1"/>
      <c r="K446" s="1"/>
      <c r="L446" s="1"/>
      <c r="M446" s="1"/>
    </row>
    <row r="447" spans="1:13" s="4" customFormat="1" ht="15.5" thickBot="1" x14ac:dyDescent="0.3">
      <c r="B447" s="719"/>
      <c r="C447" s="719"/>
      <c r="D447" s="720"/>
      <c r="E447" s="767"/>
      <c r="F447" s="767"/>
      <c r="G447" s="771"/>
      <c r="J447" s="1"/>
      <c r="K447" s="1"/>
      <c r="L447" s="1"/>
      <c r="M447" s="1"/>
    </row>
    <row r="448" spans="1:13" s="4" customFormat="1" ht="15.5" thickTop="1" x14ac:dyDescent="0.25">
      <c r="B448" s="725" t="s">
        <v>398</v>
      </c>
      <c r="C448" s="725"/>
      <c r="D448" s="726"/>
      <c r="E448" s="26">
        <v>4170</v>
      </c>
      <c r="F448" s="26">
        <v>4444</v>
      </c>
      <c r="G448" s="27">
        <v>5359</v>
      </c>
      <c r="J448" s="1"/>
      <c r="K448" s="1"/>
      <c r="L448" s="1"/>
      <c r="M448" s="1"/>
    </row>
    <row r="449" spans="1:16" s="4" customFormat="1" ht="15" x14ac:dyDescent="0.25">
      <c r="B449" s="768" t="s">
        <v>399</v>
      </c>
      <c r="C449" s="768"/>
      <c r="D449" s="769"/>
      <c r="E449" s="64">
        <v>29191.1</v>
      </c>
      <c r="F449" s="64">
        <v>31104.85</v>
      </c>
      <c r="G449" s="65">
        <v>31728.443469999998</v>
      </c>
      <c r="J449" s="1"/>
      <c r="K449" s="1"/>
      <c r="L449" s="1"/>
      <c r="M449" s="1"/>
    </row>
    <row r="450" spans="1:16" s="4" customFormat="1" ht="15" x14ac:dyDescent="0.25">
      <c r="B450" s="747" t="s">
        <v>401</v>
      </c>
      <c r="C450" s="747"/>
      <c r="D450" s="747"/>
      <c r="E450" s="747"/>
      <c r="F450" s="747"/>
      <c r="G450" s="747"/>
      <c r="J450" s="1"/>
      <c r="K450" s="1"/>
      <c r="L450" s="1"/>
      <c r="M450" s="1"/>
    </row>
    <row r="451" spans="1:16" s="4" customFormat="1" ht="15" x14ac:dyDescent="0.25">
      <c r="B451" s="749"/>
      <c r="C451" s="749"/>
      <c r="D451" s="749"/>
      <c r="E451" s="749"/>
      <c r="F451" s="749"/>
      <c r="G451" s="749"/>
    </row>
    <row r="452" spans="1:16" s="4" customFormat="1" ht="15" x14ac:dyDescent="0.25"/>
    <row r="453" spans="1:16" s="4" customFormat="1" ht="15" x14ac:dyDescent="0.25"/>
    <row r="454" spans="1:16" s="4" customFormat="1" ht="15" x14ac:dyDescent="0.25">
      <c r="A454" s="7"/>
      <c r="B454" s="7" t="s">
        <v>129</v>
      </c>
      <c r="C454" s="7"/>
      <c r="D454" s="7"/>
      <c r="E454" s="7"/>
      <c r="F454" s="7"/>
      <c r="G454" s="7"/>
      <c r="H454" s="7"/>
      <c r="I454" s="7"/>
      <c r="J454" s="7"/>
      <c r="K454" s="7"/>
      <c r="L454" s="7"/>
      <c r="M454" s="7"/>
    </row>
    <row r="455" spans="1:16" s="4" customFormat="1" ht="15" x14ac:dyDescent="0.25"/>
    <row r="456" spans="1:16" s="4" customFormat="1" ht="15" customHeight="1" x14ac:dyDescent="0.25">
      <c r="B456" s="717" t="s">
        <v>402</v>
      </c>
      <c r="C456" s="717"/>
      <c r="D456" s="717"/>
      <c r="E456" s="717"/>
      <c r="F456" s="717"/>
      <c r="G456" s="718"/>
      <c r="H456" s="760" t="s">
        <v>93</v>
      </c>
      <c r="I456" s="760"/>
      <c r="J456" s="760"/>
      <c r="K456" s="760" t="s">
        <v>403</v>
      </c>
      <c r="L456" s="760"/>
      <c r="M456" s="761"/>
    </row>
    <row r="457" spans="1:16" s="4" customFormat="1" ht="15.5" thickBot="1" x14ac:dyDescent="0.3">
      <c r="B457" s="719"/>
      <c r="C457" s="719"/>
      <c r="D457" s="719"/>
      <c r="E457" s="719"/>
      <c r="F457" s="719"/>
      <c r="G457" s="720"/>
      <c r="H457" s="374">
        <v>2021</v>
      </c>
      <c r="I457" s="382">
        <v>2022</v>
      </c>
      <c r="J457" s="375">
        <v>2023</v>
      </c>
      <c r="K457" s="374">
        <v>2021</v>
      </c>
      <c r="L457" s="382">
        <v>2022</v>
      </c>
      <c r="M457" s="376">
        <v>2023</v>
      </c>
    </row>
    <row r="458" spans="1:16" s="4" customFormat="1" ht="15.5" thickTop="1" x14ac:dyDescent="0.25">
      <c r="B458" s="725" t="s">
        <v>404</v>
      </c>
      <c r="C458" s="725"/>
      <c r="D458" s="725"/>
      <c r="E458" s="725"/>
      <c r="F458" s="725"/>
      <c r="G458" s="726"/>
      <c r="H458" s="102">
        <v>0.27800000000000002</v>
      </c>
      <c r="I458" s="103">
        <v>0.23699999999999999</v>
      </c>
      <c r="J458" s="106">
        <v>0.314</v>
      </c>
      <c r="K458" s="102">
        <v>5.5E-2</v>
      </c>
      <c r="L458" s="103">
        <v>4.5999999999999999E-2</v>
      </c>
      <c r="M458" s="107">
        <v>2.4E-2</v>
      </c>
      <c r="O458" s="471"/>
      <c r="P458" s="471"/>
    </row>
    <row r="459" spans="1:16" s="4" customFormat="1" ht="15" x14ac:dyDescent="0.25">
      <c r="B459" s="737" t="s">
        <v>405</v>
      </c>
      <c r="C459" s="737"/>
      <c r="D459" s="737">
        <v>0.55500000000000005</v>
      </c>
      <c r="E459" s="737"/>
      <c r="F459" s="737"/>
      <c r="G459" s="738"/>
      <c r="H459" s="92">
        <v>0.46100000000000002</v>
      </c>
      <c r="I459" s="104">
        <v>0.42099999999999999</v>
      </c>
      <c r="J459" s="93">
        <v>0.41799999999999998</v>
      </c>
      <c r="K459" s="92">
        <v>0.504</v>
      </c>
      <c r="L459" s="104">
        <v>0.60699999999999998</v>
      </c>
      <c r="M459" s="98">
        <v>0.65600000000000003</v>
      </c>
      <c r="O459" s="471"/>
      <c r="P459" s="471"/>
    </row>
    <row r="460" spans="1:16" s="4" customFormat="1" ht="15" x14ac:dyDescent="0.25">
      <c r="B460" s="743" t="s">
        <v>380</v>
      </c>
      <c r="C460" s="743"/>
      <c r="D460" s="743">
        <v>0.23200000000000001</v>
      </c>
      <c r="E460" s="743"/>
      <c r="F460" s="743"/>
      <c r="G460" s="744"/>
      <c r="H460" s="94">
        <v>0.316</v>
      </c>
      <c r="I460" s="105">
        <v>0.27800000000000002</v>
      </c>
      <c r="J460" s="95">
        <v>0.34399999999999997</v>
      </c>
      <c r="K460" s="94">
        <v>0.30399999999999999</v>
      </c>
      <c r="L460" s="105">
        <v>0.39500000000000002</v>
      </c>
      <c r="M460" s="99">
        <v>0.35</v>
      </c>
      <c r="O460" s="471"/>
      <c r="P460" s="471"/>
    </row>
    <row r="461" spans="1:16" s="4" customFormat="1" ht="15" customHeight="1" x14ac:dyDescent="0.25">
      <c r="B461" s="747" t="s">
        <v>585</v>
      </c>
      <c r="C461" s="747"/>
      <c r="D461" s="747"/>
      <c r="E461" s="747"/>
      <c r="F461" s="747"/>
      <c r="G461" s="747"/>
      <c r="H461" s="747"/>
      <c r="I461" s="747"/>
      <c r="J461" s="747"/>
      <c r="K461" s="747"/>
      <c r="L461" s="747"/>
      <c r="M461" s="747"/>
    </row>
    <row r="462" spans="1:16" s="4" customFormat="1" ht="15" customHeight="1" x14ac:dyDescent="0.25">
      <c r="B462" s="749"/>
      <c r="C462" s="749"/>
      <c r="D462" s="749"/>
      <c r="E462" s="749"/>
      <c r="F462" s="749"/>
      <c r="G462" s="749"/>
      <c r="H462" s="749"/>
      <c r="I462" s="749"/>
      <c r="J462" s="749"/>
      <c r="K462" s="749"/>
      <c r="L462" s="749"/>
      <c r="M462" s="749"/>
    </row>
    <row r="463" spans="1:16" s="4" customFormat="1" ht="15" x14ac:dyDescent="0.25"/>
    <row r="464" spans="1:16" s="4" customFormat="1" ht="15" x14ac:dyDescent="0.25"/>
    <row r="465" spans="1:13" s="4" customFormat="1" ht="15" x14ac:dyDescent="0.25">
      <c r="A465" s="7"/>
      <c r="B465" s="7" t="s">
        <v>163</v>
      </c>
      <c r="C465" s="7"/>
      <c r="D465" s="7"/>
      <c r="E465" s="7"/>
      <c r="F465" s="7"/>
      <c r="G465" s="7"/>
      <c r="H465" s="7"/>
      <c r="I465" s="7"/>
      <c r="J465" s="7"/>
      <c r="K465" s="7"/>
      <c r="L465" s="7"/>
      <c r="M465" s="7"/>
    </row>
    <row r="466" spans="1:13" s="4" customFormat="1" ht="15" x14ac:dyDescent="0.25"/>
    <row r="467" spans="1:13" s="4" customFormat="1" ht="15" customHeight="1" thickBot="1" x14ac:dyDescent="0.3">
      <c r="B467" s="717" t="s">
        <v>406</v>
      </c>
      <c r="C467" s="717"/>
      <c r="D467" s="717"/>
      <c r="E467" s="717"/>
      <c r="F467" s="717"/>
      <c r="G467" s="717"/>
      <c r="H467" s="717"/>
      <c r="I467" s="717"/>
      <c r="J467" s="718"/>
      <c r="K467" s="365">
        <v>2021</v>
      </c>
      <c r="L467" s="365">
        <v>2022</v>
      </c>
      <c r="M467" s="366">
        <v>2023</v>
      </c>
    </row>
    <row r="468" spans="1:13" s="4" customFormat="1" ht="15.5" thickTop="1" x14ac:dyDescent="0.25">
      <c r="B468" s="725" t="s">
        <v>407</v>
      </c>
      <c r="C468" s="725"/>
      <c r="D468" s="725"/>
      <c r="E468" s="725"/>
      <c r="F468" s="725"/>
      <c r="G468" s="725"/>
      <c r="H468" s="725"/>
      <c r="I468" s="725"/>
      <c r="J468" s="726"/>
      <c r="K468" s="26">
        <v>4465</v>
      </c>
      <c r="L468" s="26">
        <v>3228</v>
      </c>
      <c r="M468" s="27">
        <v>4075</v>
      </c>
    </row>
    <row r="469" spans="1:13" s="4" customFormat="1" ht="15" x14ac:dyDescent="0.25">
      <c r="B469" s="737" t="s">
        <v>408</v>
      </c>
      <c r="C469" s="737"/>
      <c r="D469" s="737"/>
      <c r="E469" s="737"/>
      <c r="F469" s="737"/>
      <c r="G469" s="737"/>
      <c r="H469" s="737"/>
      <c r="I469" s="737"/>
      <c r="J469" s="738"/>
      <c r="K469" s="187">
        <v>1053</v>
      </c>
      <c r="L469" s="187">
        <v>451</v>
      </c>
      <c r="M469" s="188">
        <v>611</v>
      </c>
    </row>
    <row r="470" spans="1:13" s="4" customFormat="1" ht="15" customHeight="1" x14ac:dyDescent="0.25">
      <c r="B470" s="768" t="s">
        <v>409</v>
      </c>
      <c r="C470" s="768"/>
      <c r="D470" s="768"/>
      <c r="E470" s="768"/>
      <c r="F470" s="768"/>
      <c r="G470" s="768"/>
      <c r="H470" s="768"/>
      <c r="I470" s="768"/>
      <c r="J470" s="769"/>
      <c r="K470" s="388">
        <f>K469/K468</f>
        <v>0.23583426651735723</v>
      </c>
      <c r="L470" s="388">
        <f>L469/L468</f>
        <v>0.13971499380421312</v>
      </c>
      <c r="M470" s="389">
        <v>0.14993865030674847</v>
      </c>
    </row>
    <row r="471" spans="1:13" s="4" customFormat="1" ht="15" customHeight="1" x14ac:dyDescent="0.25">
      <c r="B471" s="747" t="s">
        <v>410</v>
      </c>
      <c r="C471" s="747"/>
      <c r="D471" s="747"/>
      <c r="E471" s="747"/>
      <c r="F471" s="747"/>
      <c r="G471" s="747"/>
      <c r="H471" s="747"/>
      <c r="I471" s="747"/>
      <c r="J471" s="747"/>
      <c r="K471" s="747"/>
      <c r="L471" s="747"/>
      <c r="M471" s="747"/>
    </row>
    <row r="472" spans="1:13" s="4" customFormat="1" ht="15" customHeight="1" x14ac:dyDescent="0.25">
      <c r="B472" s="748"/>
      <c r="C472" s="748"/>
      <c r="D472" s="748"/>
      <c r="E472" s="748"/>
      <c r="F472" s="748"/>
      <c r="G472" s="748"/>
      <c r="H472" s="748"/>
      <c r="I472" s="748"/>
      <c r="J472" s="748"/>
      <c r="K472" s="748"/>
      <c r="L472" s="748"/>
      <c r="M472" s="748"/>
    </row>
    <row r="473" spans="1:13" s="4" customFormat="1" ht="15" x14ac:dyDescent="0.25">
      <c r="B473" s="749"/>
      <c r="C473" s="749"/>
      <c r="D473" s="749"/>
      <c r="E473" s="749"/>
      <c r="F473" s="749"/>
      <c r="G473" s="749"/>
      <c r="H473" s="749"/>
      <c r="I473" s="749"/>
      <c r="J473" s="749"/>
      <c r="K473" s="749"/>
      <c r="L473" s="749"/>
      <c r="M473" s="749"/>
    </row>
    <row r="474" spans="1:13" s="4" customFormat="1" ht="15" x14ac:dyDescent="0.25"/>
    <row r="475" spans="1:13" s="4" customFormat="1" ht="15" x14ac:dyDescent="0.25"/>
    <row r="476" spans="1:13" s="4" customFormat="1" ht="15" x14ac:dyDescent="0.25">
      <c r="A476" s="7"/>
      <c r="B476" s="7" t="s">
        <v>178</v>
      </c>
      <c r="C476" s="7"/>
      <c r="D476" s="7"/>
      <c r="E476" s="7"/>
      <c r="F476" s="7"/>
      <c r="G476" s="7"/>
      <c r="H476" s="7"/>
      <c r="I476" s="7"/>
      <c r="J476" s="7"/>
      <c r="K476" s="7"/>
      <c r="L476" s="7"/>
      <c r="M476" s="7"/>
    </row>
    <row r="477" spans="1:13" s="4" customFormat="1" ht="15" x14ac:dyDescent="0.25"/>
    <row r="478" spans="1:13" s="4" customFormat="1" ht="15.75" customHeight="1" thickBot="1" x14ac:dyDescent="0.3">
      <c r="B478" s="717" t="s">
        <v>411</v>
      </c>
      <c r="C478" s="717"/>
      <c r="D478" s="717"/>
      <c r="E478" s="717"/>
      <c r="F478" s="717"/>
      <c r="G478" s="717"/>
      <c r="H478" s="717"/>
      <c r="I478" s="717"/>
      <c r="J478" s="718"/>
      <c r="K478" s="365">
        <v>2021</v>
      </c>
      <c r="L478" s="365">
        <v>2022</v>
      </c>
      <c r="M478" s="366">
        <v>2023</v>
      </c>
    </row>
    <row r="479" spans="1:13" s="4" customFormat="1" ht="15.5" thickTop="1" x14ac:dyDescent="0.25">
      <c r="B479" s="725" t="s">
        <v>407</v>
      </c>
      <c r="C479" s="725"/>
      <c r="D479" s="725"/>
      <c r="E479" s="725"/>
      <c r="F479" s="725"/>
      <c r="G479" s="725"/>
      <c r="H479" s="725"/>
      <c r="I479" s="725"/>
      <c r="J479" s="726"/>
      <c r="K479" s="26">
        <v>4465</v>
      </c>
      <c r="L479" s="26">
        <v>3228</v>
      </c>
      <c r="M479" s="27">
        <v>4075</v>
      </c>
    </row>
    <row r="480" spans="1:13" s="4" customFormat="1" ht="15" x14ac:dyDescent="0.25">
      <c r="B480" s="737" t="s">
        <v>412</v>
      </c>
      <c r="C480" s="737"/>
      <c r="D480" s="737"/>
      <c r="E480" s="737"/>
      <c r="F480" s="737"/>
      <c r="G480" s="737"/>
      <c r="H480" s="737"/>
      <c r="I480" s="737"/>
      <c r="J480" s="738"/>
      <c r="K480" s="187">
        <v>4465</v>
      </c>
      <c r="L480" s="187">
        <v>3228</v>
      </c>
      <c r="M480" s="188">
        <v>4075</v>
      </c>
    </row>
    <row r="481" spans="1:13" s="4" customFormat="1" ht="15" customHeight="1" x14ac:dyDescent="0.25">
      <c r="B481" s="768" t="s">
        <v>413</v>
      </c>
      <c r="C481" s="768"/>
      <c r="D481" s="768"/>
      <c r="E481" s="768"/>
      <c r="F481" s="768"/>
      <c r="G481" s="768"/>
      <c r="H481" s="768"/>
      <c r="I481" s="768"/>
      <c r="J481" s="769"/>
      <c r="K481" s="316">
        <v>1</v>
      </c>
      <c r="L481" s="316">
        <v>1</v>
      </c>
      <c r="M481" s="547">
        <v>1</v>
      </c>
    </row>
    <row r="482" spans="1:13" s="4" customFormat="1" ht="15" x14ac:dyDescent="0.25">
      <c r="B482" s="813" t="s">
        <v>400</v>
      </c>
      <c r="C482" s="813"/>
      <c r="D482" s="813"/>
      <c r="E482" s="813"/>
      <c r="F482" s="813"/>
      <c r="G482" s="813"/>
      <c r="H482" s="813"/>
      <c r="I482" s="813"/>
      <c r="J482" s="813"/>
      <c r="K482" s="813"/>
      <c r="L482" s="813"/>
      <c r="M482" s="813"/>
    </row>
    <row r="483" spans="1:13" s="4" customFormat="1" ht="15" x14ac:dyDescent="0.25"/>
    <row r="484" spans="1:13" s="4" customFormat="1" ht="15" x14ac:dyDescent="0.25"/>
    <row r="485" spans="1:13" s="4" customFormat="1" ht="15" x14ac:dyDescent="0.25"/>
    <row r="486" spans="1:13" s="4" customFormat="1" ht="15" x14ac:dyDescent="0.25"/>
    <row r="487" spans="1:13" s="153" customFormat="1" ht="24.5" x14ac:dyDescent="0.25">
      <c r="B487" s="154" t="s">
        <v>275</v>
      </c>
    </row>
    <row r="488" spans="1:13" s="4" customFormat="1" ht="15" x14ac:dyDescent="0.25"/>
    <row r="489" spans="1:13" s="4" customFormat="1" ht="15" x14ac:dyDescent="0.25"/>
    <row r="490" spans="1:13" s="4" customFormat="1" ht="15" x14ac:dyDescent="0.25">
      <c r="A490" s="7"/>
      <c r="B490" s="7" t="s">
        <v>140</v>
      </c>
      <c r="C490" s="7"/>
      <c r="D490" s="7"/>
      <c r="E490" s="7"/>
      <c r="F490" s="7"/>
      <c r="G490" s="7"/>
      <c r="H490" s="7"/>
      <c r="I490" s="7"/>
      <c r="J490" s="7"/>
      <c r="K490" s="7"/>
      <c r="L490" s="7"/>
      <c r="M490" s="7"/>
    </row>
    <row r="491" spans="1:13" s="4" customFormat="1" ht="15" x14ac:dyDescent="0.25"/>
    <row r="492" spans="1:13" s="4" customFormat="1" ht="15" customHeight="1" thickBot="1" x14ac:dyDescent="0.3">
      <c r="B492" s="720" t="s">
        <v>744</v>
      </c>
      <c r="C492" s="811"/>
      <c r="D492" s="811"/>
      <c r="E492" s="811"/>
      <c r="F492" s="811"/>
      <c r="G492" s="811"/>
      <c r="H492" s="811"/>
      <c r="I492" s="811"/>
      <c r="J492" s="811"/>
      <c r="K492" s="287">
        <v>2021</v>
      </c>
      <c r="L492" s="287">
        <v>2022</v>
      </c>
      <c r="M492" s="288">
        <v>2023</v>
      </c>
    </row>
    <row r="493" spans="1:13" s="4" customFormat="1" ht="15.75" customHeight="1" thickTop="1" x14ac:dyDescent="0.25">
      <c r="B493" s="825" t="s">
        <v>414</v>
      </c>
      <c r="C493" s="825"/>
      <c r="D493" s="825"/>
      <c r="E493" s="825"/>
      <c r="F493" s="825"/>
      <c r="G493" s="825"/>
      <c r="H493" s="825"/>
      <c r="I493" s="825"/>
      <c r="J493" s="825"/>
      <c r="K493" s="825"/>
      <c r="L493" s="825"/>
      <c r="M493" s="825"/>
    </row>
    <row r="494" spans="1:13" s="4" customFormat="1" ht="15" x14ac:dyDescent="0.25">
      <c r="B494" s="763" t="s">
        <v>415</v>
      </c>
      <c r="C494" s="763"/>
      <c r="D494" s="763"/>
      <c r="E494" s="763"/>
      <c r="F494" s="763"/>
      <c r="G494" s="763"/>
      <c r="H494" s="763"/>
      <c r="I494" s="763"/>
      <c r="J494" s="764"/>
      <c r="K494" s="314">
        <v>24155855</v>
      </c>
      <c r="L494" s="315">
        <v>24133415</v>
      </c>
      <c r="M494" s="553">
        <v>21813036.370000001</v>
      </c>
    </row>
    <row r="495" spans="1:13" s="4" customFormat="1" ht="15" x14ac:dyDescent="0.25">
      <c r="B495" s="737" t="s">
        <v>416</v>
      </c>
      <c r="C495" s="737"/>
      <c r="D495" s="737"/>
      <c r="E495" s="737"/>
      <c r="F495" s="737"/>
      <c r="G495" s="737"/>
      <c r="H495" s="737"/>
      <c r="I495" s="737"/>
      <c r="J495" s="738"/>
      <c r="K495" s="158">
        <v>13901578</v>
      </c>
      <c r="L495" s="159">
        <v>16028485</v>
      </c>
      <c r="M495" s="554">
        <v>12928776.73</v>
      </c>
    </row>
    <row r="496" spans="1:13" s="4" customFormat="1" ht="15" x14ac:dyDescent="0.25">
      <c r="B496" s="737" t="s">
        <v>417</v>
      </c>
      <c r="C496" s="737"/>
      <c r="D496" s="737"/>
      <c r="E496" s="737"/>
      <c r="F496" s="737"/>
      <c r="G496" s="737"/>
      <c r="H496" s="737"/>
      <c r="I496" s="737"/>
      <c r="J496" s="738"/>
      <c r="K496" s="158">
        <v>425231</v>
      </c>
      <c r="L496" s="159">
        <v>1566716</v>
      </c>
      <c r="M496" s="554">
        <v>33037.660000000003</v>
      </c>
    </row>
    <row r="497" spans="2:13" s="4" customFormat="1" ht="15" x14ac:dyDescent="0.25">
      <c r="B497" s="737" t="s">
        <v>418</v>
      </c>
      <c r="C497" s="737"/>
      <c r="D497" s="737"/>
      <c r="E497" s="737"/>
      <c r="F497" s="737"/>
      <c r="G497" s="737"/>
      <c r="H497" s="737"/>
      <c r="I497" s="737"/>
      <c r="J497" s="738"/>
      <c r="K497" s="158">
        <v>25701254</v>
      </c>
      <c r="L497" s="159">
        <v>19601162</v>
      </c>
      <c r="M497" s="554">
        <v>23011389.190000001</v>
      </c>
    </row>
    <row r="498" spans="2:13" s="4" customFormat="1" ht="15" x14ac:dyDescent="0.25">
      <c r="B498" s="737" t="s">
        <v>419</v>
      </c>
      <c r="C498" s="737"/>
      <c r="D498" s="737"/>
      <c r="E498" s="737"/>
      <c r="F498" s="737"/>
      <c r="G498" s="737"/>
      <c r="H498" s="737"/>
      <c r="I498" s="737"/>
      <c r="J498" s="738"/>
      <c r="K498" s="158">
        <v>1066834</v>
      </c>
      <c r="L498" s="159">
        <v>7316763</v>
      </c>
      <c r="M498" s="554">
        <v>6777726.6500000004</v>
      </c>
    </row>
    <row r="499" spans="2:13" s="4" customFormat="1" ht="15" x14ac:dyDescent="0.25">
      <c r="B499" s="737" t="s">
        <v>420</v>
      </c>
      <c r="C499" s="737"/>
      <c r="D499" s="737"/>
      <c r="E499" s="737"/>
      <c r="F499" s="737"/>
      <c r="G499" s="737"/>
      <c r="H499" s="737"/>
      <c r="I499" s="737"/>
      <c r="J499" s="738"/>
      <c r="K499" s="158">
        <v>6638058</v>
      </c>
      <c r="L499" s="159">
        <v>5244411</v>
      </c>
      <c r="M499" s="554">
        <v>4774489.66</v>
      </c>
    </row>
    <row r="500" spans="2:13" s="4" customFormat="1" ht="15" x14ac:dyDescent="0.25">
      <c r="B500" s="737" t="s">
        <v>421</v>
      </c>
      <c r="C500" s="737"/>
      <c r="D500" s="737"/>
      <c r="E500" s="737"/>
      <c r="F500" s="737"/>
      <c r="G500" s="737"/>
      <c r="H500" s="737"/>
      <c r="I500" s="737"/>
      <c r="J500" s="738"/>
      <c r="K500" s="158">
        <v>6445613</v>
      </c>
      <c r="L500" s="159">
        <v>8446801</v>
      </c>
      <c r="M500" s="554">
        <v>11521087.43</v>
      </c>
    </row>
    <row r="501" spans="2:13" s="4" customFormat="1" ht="15" x14ac:dyDescent="0.25">
      <c r="B501" s="737" t="s">
        <v>422</v>
      </c>
      <c r="C501" s="737"/>
      <c r="D501" s="737"/>
      <c r="E501" s="737"/>
      <c r="F501" s="737"/>
      <c r="G501" s="737"/>
      <c r="H501" s="737"/>
      <c r="I501" s="737"/>
      <c r="J501" s="738"/>
      <c r="K501" s="158">
        <v>3410386</v>
      </c>
      <c r="L501" s="159">
        <v>3665335</v>
      </c>
      <c r="M501" s="554">
        <v>3914844.6399999997</v>
      </c>
    </row>
    <row r="502" spans="2:13" s="4" customFormat="1" ht="15" x14ac:dyDescent="0.25">
      <c r="B502" s="737" t="s">
        <v>423</v>
      </c>
      <c r="C502" s="737"/>
      <c r="D502" s="737"/>
      <c r="E502" s="737"/>
      <c r="F502" s="737"/>
      <c r="G502" s="737"/>
      <c r="H502" s="737"/>
      <c r="I502" s="737"/>
      <c r="J502" s="738"/>
      <c r="K502" s="158">
        <v>26361</v>
      </c>
      <c r="L502" s="159">
        <v>23999</v>
      </c>
      <c r="M502" s="554">
        <v>658873.02999999991</v>
      </c>
    </row>
    <row r="503" spans="2:13" s="4" customFormat="1" ht="15" x14ac:dyDescent="0.25">
      <c r="B503" s="737" t="s">
        <v>424</v>
      </c>
      <c r="C503" s="737"/>
      <c r="D503" s="737"/>
      <c r="E503" s="737"/>
      <c r="F503" s="737"/>
      <c r="G503" s="737"/>
      <c r="H503" s="737"/>
      <c r="I503" s="737"/>
      <c r="J503" s="738"/>
      <c r="K503" s="158">
        <v>15585082</v>
      </c>
      <c r="L503" s="159">
        <v>15605867</v>
      </c>
      <c r="M503" s="554">
        <v>34032528.560000002</v>
      </c>
    </row>
    <row r="504" spans="2:13" s="4" customFormat="1" ht="15" x14ac:dyDescent="0.25">
      <c r="B504" s="737" t="s">
        <v>425</v>
      </c>
      <c r="C504" s="737"/>
      <c r="D504" s="737"/>
      <c r="E504" s="737"/>
      <c r="F504" s="737"/>
      <c r="G504" s="737"/>
      <c r="H504" s="737"/>
      <c r="I504" s="737"/>
      <c r="J504" s="738"/>
      <c r="K504" s="158">
        <v>16388</v>
      </c>
      <c r="L504" s="159">
        <v>19302</v>
      </c>
      <c r="M504" s="554">
        <v>37537.480000000003</v>
      </c>
    </row>
    <row r="505" spans="2:13" s="4" customFormat="1" ht="15" x14ac:dyDescent="0.25">
      <c r="B505" s="737" t="s">
        <v>426</v>
      </c>
      <c r="C505" s="737"/>
      <c r="D505" s="737"/>
      <c r="E505" s="737"/>
      <c r="F505" s="737"/>
      <c r="G505" s="737"/>
      <c r="H505" s="737"/>
      <c r="I505" s="737"/>
      <c r="J505" s="738"/>
      <c r="K505" s="158">
        <v>160732</v>
      </c>
      <c r="L505" s="159">
        <v>179624</v>
      </c>
      <c r="M505" s="554">
        <v>7.87</v>
      </c>
    </row>
    <row r="506" spans="2:13" s="4" customFormat="1" ht="15" x14ac:dyDescent="0.25">
      <c r="B506" s="772" t="s">
        <v>427</v>
      </c>
      <c r="C506" s="772"/>
      <c r="D506" s="772"/>
      <c r="E506" s="772"/>
      <c r="F506" s="772"/>
      <c r="G506" s="772"/>
      <c r="H506" s="772"/>
      <c r="I506" s="772"/>
      <c r="J506" s="773"/>
      <c r="K506" s="160">
        <v>97533372</v>
      </c>
      <c r="L506" s="160">
        <v>101831882</v>
      </c>
      <c r="M506" s="555">
        <v>119503335.27000003</v>
      </c>
    </row>
    <row r="507" spans="2:13" s="4" customFormat="1" ht="15" x14ac:dyDescent="0.25">
      <c r="B507" s="772" t="s">
        <v>428</v>
      </c>
      <c r="C507" s="772"/>
      <c r="D507" s="772"/>
      <c r="E507" s="772"/>
      <c r="F507" s="772"/>
      <c r="G507" s="772"/>
      <c r="H507" s="772"/>
      <c r="I507" s="772"/>
      <c r="J507" s="773"/>
      <c r="K507" s="160">
        <v>27</v>
      </c>
      <c r="L507" s="161">
        <v>21</v>
      </c>
      <c r="M507" s="555">
        <v>70.17</v>
      </c>
    </row>
    <row r="508" spans="2:13" s="4" customFormat="1" ht="15" x14ac:dyDescent="0.25">
      <c r="B508" s="814" t="s">
        <v>429</v>
      </c>
      <c r="C508" s="814"/>
      <c r="D508" s="814"/>
      <c r="E508" s="814"/>
      <c r="F508" s="814"/>
      <c r="G508" s="814"/>
      <c r="H508" s="814"/>
      <c r="I508" s="814"/>
      <c r="J508" s="815"/>
      <c r="K508" s="157">
        <v>97533399</v>
      </c>
      <c r="L508" s="157">
        <v>101831903</v>
      </c>
      <c r="M508" s="556">
        <v>119503405.44000003</v>
      </c>
    </row>
    <row r="509" spans="2:13" s="4" customFormat="1" ht="15" x14ac:dyDescent="0.25">
      <c r="B509" s="824" t="s">
        <v>430</v>
      </c>
      <c r="C509" s="824"/>
      <c r="D509" s="824"/>
      <c r="E509" s="824"/>
      <c r="F509" s="824"/>
      <c r="G509" s="824"/>
      <c r="H509" s="824"/>
      <c r="I509" s="824"/>
      <c r="J509" s="824"/>
      <c r="K509" s="824"/>
      <c r="L509" s="824"/>
      <c r="M509" s="824"/>
    </row>
    <row r="510" spans="2:13" s="4" customFormat="1" ht="15" x14ac:dyDescent="0.25">
      <c r="B510" s="763" t="s">
        <v>431</v>
      </c>
      <c r="C510" s="763"/>
      <c r="D510" s="763"/>
      <c r="E510" s="763"/>
      <c r="F510" s="763"/>
      <c r="G510" s="763"/>
      <c r="H510" s="763"/>
      <c r="I510" s="763"/>
      <c r="J510" s="764"/>
      <c r="K510" s="155">
        <v>4642004</v>
      </c>
      <c r="L510" s="156">
        <v>1323062</v>
      </c>
      <c r="M510" s="557">
        <v>146220.10999999999</v>
      </c>
    </row>
    <row r="511" spans="2:13" s="4" customFormat="1" ht="15" x14ac:dyDescent="0.25">
      <c r="B511" s="737" t="s">
        <v>432</v>
      </c>
      <c r="C511" s="737"/>
      <c r="D511" s="737"/>
      <c r="E511" s="737"/>
      <c r="F511" s="737"/>
      <c r="G511" s="737"/>
      <c r="H511" s="737"/>
      <c r="I511" s="737"/>
      <c r="J511" s="738"/>
      <c r="K511" s="158">
        <v>1752033</v>
      </c>
      <c r="L511" s="159">
        <v>135220</v>
      </c>
      <c r="M511" s="554">
        <v>136176.84</v>
      </c>
    </row>
    <row r="512" spans="2:13" s="4" customFormat="1" ht="15" x14ac:dyDescent="0.25">
      <c r="B512" s="737" t="s">
        <v>433</v>
      </c>
      <c r="C512" s="737"/>
      <c r="D512" s="737"/>
      <c r="E512" s="737"/>
      <c r="F512" s="737"/>
      <c r="G512" s="737"/>
      <c r="H512" s="737"/>
      <c r="I512" s="737"/>
      <c r="J512" s="738"/>
      <c r="K512" s="158">
        <v>8405915</v>
      </c>
      <c r="L512" s="159">
        <v>11475206</v>
      </c>
      <c r="M512" s="554">
        <v>14535886.620000001</v>
      </c>
    </row>
    <row r="513" spans="1:13" s="4" customFormat="1" ht="15" x14ac:dyDescent="0.25">
      <c r="B513" s="772" t="s">
        <v>434</v>
      </c>
      <c r="C513" s="772"/>
      <c r="D513" s="772"/>
      <c r="E513" s="772"/>
      <c r="F513" s="772"/>
      <c r="G513" s="772"/>
      <c r="H513" s="772"/>
      <c r="I513" s="772"/>
      <c r="J513" s="773"/>
      <c r="K513" s="160">
        <v>14799951</v>
      </c>
      <c r="L513" s="160">
        <v>12933487</v>
      </c>
      <c r="M513" s="555">
        <v>14818283.570000002</v>
      </c>
    </row>
    <row r="514" spans="1:13" s="4" customFormat="1" ht="15" x14ac:dyDescent="0.25">
      <c r="B514" s="814" t="s">
        <v>435</v>
      </c>
      <c r="C514" s="814"/>
      <c r="D514" s="814"/>
      <c r="E514" s="814"/>
      <c r="F514" s="814"/>
      <c r="G514" s="814"/>
      <c r="H514" s="814"/>
      <c r="I514" s="814"/>
      <c r="J514" s="815"/>
      <c r="K514" s="428">
        <f>K508+K513</f>
        <v>112333350</v>
      </c>
      <c r="L514" s="428">
        <f>L508+L513</f>
        <v>114765390</v>
      </c>
      <c r="M514" s="558">
        <f>M508+M513</f>
        <v>134321689.01000002</v>
      </c>
    </row>
    <row r="515" spans="1:13" s="4" customFormat="1" ht="15" customHeight="1" x14ac:dyDescent="0.25">
      <c r="B515" s="749" t="s">
        <v>436</v>
      </c>
      <c r="C515" s="749"/>
      <c r="D515" s="749"/>
      <c r="E515" s="749"/>
      <c r="F515" s="749"/>
      <c r="G515" s="749"/>
      <c r="H515" s="749"/>
      <c r="I515" s="749"/>
      <c r="J515" s="749"/>
      <c r="K515" s="813"/>
      <c r="L515" s="813"/>
      <c r="M515" s="813"/>
    </row>
    <row r="516" spans="1:13" s="4" customFormat="1" ht="15" x14ac:dyDescent="0.25"/>
    <row r="517" spans="1:13" s="4" customFormat="1" ht="15" x14ac:dyDescent="0.25"/>
    <row r="518" spans="1:13" s="4" customFormat="1" ht="15" x14ac:dyDescent="0.25">
      <c r="A518" s="7"/>
      <c r="B518" s="7" t="s">
        <v>141</v>
      </c>
      <c r="C518" s="7"/>
      <c r="D518" s="7"/>
      <c r="E518" s="7"/>
      <c r="F518" s="7"/>
      <c r="G518" s="7"/>
      <c r="H518" s="7"/>
      <c r="I518" s="7"/>
      <c r="J518" s="7"/>
      <c r="K518" s="7"/>
      <c r="L518" s="7"/>
      <c r="M518" s="7"/>
    </row>
    <row r="519" spans="1:13" s="4" customFormat="1" ht="15" x14ac:dyDescent="0.25"/>
    <row r="520" spans="1:13" s="4" customFormat="1" ht="15.75" customHeight="1" x14ac:dyDescent="0.25">
      <c r="B520" s="718" t="s">
        <v>437</v>
      </c>
      <c r="C520" s="816"/>
      <c r="D520" s="816"/>
      <c r="E520" s="760">
        <v>2021</v>
      </c>
      <c r="F520" s="760">
        <v>2022</v>
      </c>
      <c r="G520" s="761">
        <v>2023</v>
      </c>
      <c r="J520" s="1"/>
      <c r="K520" s="1"/>
      <c r="L520" s="1"/>
      <c r="M520" s="1"/>
    </row>
    <row r="521" spans="1:13" s="4" customFormat="1" ht="15.5" thickBot="1" x14ac:dyDescent="0.3">
      <c r="B521" s="720"/>
      <c r="C521" s="811"/>
      <c r="D521" s="811"/>
      <c r="E521" s="767"/>
      <c r="F521" s="767"/>
      <c r="G521" s="771"/>
      <c r="J521" s="1"/>
      <c r="K521" s="1"/>
      <c r="L521" s="1"/>
      <c r="M521" s="1"/>
    </row>
    <row r="522" spans="1:13" s="4" customFormat="1" ht="15.5" thickTop="1" x14ac:dyDescent="0.25">
      <c r="B522" s="822" t="s">
        <v>93</v>
      </c>
      <c r="C522" s="822"/>
      <c r="D522" s="823"/>
      <c r="E522" s="331">
        <v>25226565</v>
      </c>
      <c r="F522" s="331">
        <v>41372664</v>
      </c>
      <c r="G522" s="567">
        <v>54377579.069999993</v>
      </c>
      <c r="J522" s="1"/>
      <c r="K522" s="1"/>
      <c r="L522" s="1"/>
      <c r="M522" s="1"/>
    </row>
    <row r="523" spans="1:13" s="4" customFormat="1" ht="15" x14ac:dyDescent="0.25"/>
    <row r="524" spans="1:13" s="4" customFormat="1" ht="15" x14ac:dyDescent="0.25"/>
    <row r="525" spans="1:13" s="4" customFormat="1" ht="15" x14ac:dyDescent="0.25">
      <c r="A525" s="7"/>
      <c r="B525" s="7" t="s">
        <v>142</v>
      </c>
      <c r="C525" s="7"/>
      <c r="D525" s="7"/>
      <c r="E525" s="7"/>
      <c r="F525" s="7"/>
      <c r="G525" s="7"/>
      <c r="H525" s="7"/>
      <c r="I525" s="7"/>
      <c r="J525" s="7"/>
      <c r="K525" s="7"/>
      <c r="L525" s="7"/>
      <c r="M525" s="7"/>
    </row>
    <row r="526" spans="1:13" s="4" customFormat="1" ht="15" x14ac:dyDescent="0.25"/>
    <row r="527" spans="1:13" s="4" customFormat="1" ht="15.5" thickBot="1" x14ac:dyDescent="0.3">
      <c r="B527" s="826" t="s">
        <v>438</v>
      </c>
      <c r="C527" s="826"/>
      <c r="D527" s="826"/>
      <c r="E527" s="287">
        <v>2021</v>
      </c>
      <c r="F527" s="287">
        <v>2022</v>
      </c>
      <c r="G527" s="288">
        <v>2023</v>
      </c>
    </row>
    <row r="528" spans="1:13" s="4" customFormat="1" ht="15.5" thickTop="1" x14ac:dyDescent="0.25">
      <c r="B528" s="827" t="s">
        <v>439</v>
      </c>
      <c r="C528" s="828"/>
      <c r="D528" s="828"/>
      <c r="E528" s="833">
        <v>4.16</v>
      </c>
      <c r="F528" s="833">
        <v>6.97</v>
      </c>
      <c r="G528" s="853">
        <v>11.91</v>
      </c>
    </row>
    <row r="529" spans="1:13" s="4" customFormat="1" ht="15" x14ac:dyDescent="0.25">
      <c r="B529" s="829"/>
      <c r="C529" s="830"/>
      <c r="D529" s="830"/>
      <c r="E529" s="834"/>
      <c r="F529" s="834"/>
      <c r="G529" s="854"/>
    </row>
    <row r="530" spans="1:13" s="4" customFormat="1" ht="15" x14ac:dyDescent="0.25">
      <c r="B530" s="831"/>
      <c r="C530" s="832"/>
      <c r="D530" s="832"/>
      <c r="E530" s="835"/>
      <c r="F530" s="835"/>
      <c r="G530" s="855"/>
    </row>
    <row r="531" spans="1:13" s="4" customFormat="1" ht="15" customHeight="1" x14ac:dyDescent="0.25">
      <c r="B531" s="747" t="s">
        <v>440</v>
      </c>
      <c r="C531" s="747"/>
      <c r="D531" s="747"/>
      <c r="E531" s="747"/>
      <c r="F531" s="747"/>
      <c r="G531" s="747"/>
    </row>
    <row r="532" spans="1:13" s="4" customFormat="1" ht="15" x14ac:dyDescent="0.25">
      <c r="B532" s="749"/>
      <c r="C532" s="749"/>
      <c r="D532" s="749"/>
      <c r="E532" s="749"/>
      <c r="F532" s="749"/>
      <c r="G532" s="749"/>
    </row>
    <row r="533" spans="1:13" s="4" customFormat="1" ht="15" x14ac:dyDescent="0.25"/>
    <row r="534" spans="1:13" s="4" customFormat="1" ht="15" x14ac:dyDescent="0.25"/>
    <row r="535" spans="1:13" s="4" customFormat="1" ht="15" x14ac:dyDescent="0.25">
      <c r="A535" s="7"/>
      <c r="B535" s="7" t="s">
        <v>152</v>
      </c>
      <c r="C535" s="7"/>
      <c r="D535" s="7"/>
      <c r="E535" s="7"/>
      <c r="F535" s="7"/>
      <c r="G535" s="7"/>
      <c r="H535" s="7"/>
      <c r="I535" s="7"/>
      <c r="J535" s="7"/>
      <c r="K535" s="7"/>
      <c r="L535" s="7"/>
      <c r="M535" s="7"/>
    </row>
    <row r="536" spans="1:13" s="4" customFormat="1" ht="15" x14ac:dyDescent="0.25">
      <c r="A536" s="7"/>
      <c r="B536" s="7" t="s">
        <v>153</v>
      </c>
      <c r="C536" s="7"/>
      <c r="D536" s="7"/>
      <c r="E536" s="7"/>
      <c r="F536" s="7"/>
      <c r="G536" s="7"/>
      <c r="H536" s="7"/>
      <c r="I536" s="7"/>
      <c r="J536" s="7"/>
      <c r="K536" s="7"/>
      <c r="L536" s="7"/>
      <c r="M536" s="7"/>
    </row>
    <row r="537" spans="1:13" s="4" customFormat="1" ht="15" x14ac:dyDescent="0.25">
      <c r="A537" s="7"/>
      <c r="B537" s="7" t="s">
        <v>154</v>
      </c>
      <c r="C537" s="7"/>
      <c r="D537" s="7"/>
      <c r="E537" s="7"/>
      <c r="F537" s="7"/>
      <c r="G537" s="7"/>
      <c r="H537" s="7"/>
      <c r="I537" s="7"/>
      <c r="J537" s="7"/>
      <c r="K537" s="7"/>
      <c r="L537" s="7"/>
      <c r="M537" s="7"/>
    </row>
    <row r="538" spans="1:13" s="4" customFormat="1" ht="15" x14ac:dyDescent="0.25"/>
    <row r="539" spans="1:13" s="4" customFormat="1" ht="15.75" customHeight="1" x14ac:dyDescent="0.25">
      <c r="B539" s="717" t="s">
        <v>441</v>
      </c>
      <c r="C539" s="717"/>
      <c r="D539" s="718"/>
      <c r="E539" s="760">
        <v>2021</v>
      </c>
      <c r="F539" s="760">
        <v>2022</v>
      </c>
      <c r="G539" s="761">
        <v>2023</v>
      </c>
    </row>
    <row r="540" spans="1:13" s="4" customFormat="1" ht="15.75" customHeight="1" thickBot="1" x14ac:dyDescent="0.3">
      <c r="B540" s="719"/>
      <c r="C540" s="719"/>
      <c r="D540" s="720"/>
      <c r="E540" s="767"/>
      <c r="F540" s="767"/>
      <c r="G540" s="771"/>
    </row>
    <row r="541" spans="1:13" s="4" customFormat="1" ht="15.5" thickTop="1" x14ac:dyDescent="0.25">
      <c r="B541" s="725" t="s">
        <v>442</v>
      </c>
      <c r="C541" s="725"/>
      <c r="D541" s="726"/>
      <c r="E541" s="26">
        <v>11965917</v>
      </c>
      <c r="F541" s="26">
        <v>11579510</v>
      </c>
      <c r="G541" s="27">
        <v>14562749.533</v>
      </c>
    </row>
    <row r="542" spans="1:13" s="4" customFormat="1" ht="15" x14ac:dyDescent="0.25">
      <c r="B542" s="737" t="s">
        <v>443</v>
      </c>
      <c r="C542" s="737"/>
      <c r="D542" s="738"/>
      <c r="E542" s="187">
        <v>182810</v>
      </c>
      <c r="F542" s="187">
        <v>23220</v>
      </c>
      <c r="G542" s="188">
        <v>7682.54</v>
      </c>
    </row>
    <row r="543" spans="1:13" s="4" customFormat="1" ht="15" x14ac:dyDescent="0.25">
      <c r="B543" s="768" t="s">
        <v>444</v>
      </c>
      <c r="C543" s="768"/>
      <c r="D543" s="769"/>
      <c r="E543" s="28">
        <v>1621079</v>
      </c>
      <c r="F543" s="28">
        <v>2250821</v>
      </c>
      <c r="G543" s="29">
        <v>3361881.31</v>
      </c>
    </row>
    <row r="544" spans="1:13" s="4" customFormat="1" ht="15" x14ac:dyDescent="0.25">
      <c r="B544" s="1"/>
      <c r="C544" s="1"/>
      <c r="D544" s="1"/>
      <c r="E544" s="1"/>
      <c r="F544" s="1"/>
      <c r="G544" s="1"/>
    </row>
    <row r="545" spans="1:13" s="4" customFormat="1" ht="15.75" customHeight="1" x14ac:dyDescent="0.25">
      <c r="B545" s="717" t="s">
        <v>445</v>
      </c>
      <c r="C545" s="717"/>
      <c r="D545" s="717"/>
      <c r="E545" s="760">
        <v>2021</v>
      </c>
      <c r="F545" s="760">
        <v>2022</v>
      </c>
      <c r="G545" s="761">
        <v>2023</v>
      </c>
    </row>
    <row r="546" spans="1:13" s="4" customFormat="1" ht="15.75" customHeight="1" thickBot="1" x14ac:dyDescent="0.3">
      <c r="B546" s="719"/>
      <c r="C546" s="719"/>
      <c r="D546" s="719"/>
      <c r="E546" s="767"/>
      <c r="F546" s="767"/>
      <c r="G546" s="771"/>
    </row>
    <row r="547" spans="1:13" s="4" customFormat="1" ht="15.5" thickTop="1" x14ac:dyDescent="0.25">
      <c r="B547" s="725" t="s">
        <v>442</v>
      </c>
      <c r="C547" s="725"/>
      <c r="D547" s="726"/>
      <c r="E547" s="26">
        <v>6271.65</v>
      </c>
      <c r="F547" s="26">
        <v>34768.839999999997</v>
      </c>
      <c r="G547" s="27">
        <v>705507.75000000012</v>
      </c>
    </row>
    <row r="548" spans="1:13" s="4" customFormat="1" ht="15" x14ac:dyDescent="0.25">
      <c r="B548" s="768" t="s">
        <v>444</v>
      </c>
      <c r="C548" s="768"/>
      <c r="D548" s="769"/>
      <c r="E548" s="163">
        <v>169918.84</v>
      </c>
      <c r="F548" s="163">
        <v>95201.23</v>
      </c>
      <c r="G548" s="574">
        <v>131112.59999999998</v>
      </c>
    </row>
    <row r="549" spans="1:13" s="4" customFormat="1" ht="15" x14ac:dyDescent="0.25"/>
    <row r="550" spans="1:13" s="4" customFormat="1" ht="15" x14ac:dyDescent="0.25"/>
    <row r="551" spans="1:13" s="4" customFormat="1" ht="15" x14ac:dyDescent="0.25">
      <c r="A551" s="7"/>
      <c r="B551" s="7" t="s">
        <v>155</v>
      </c>
      <c r="C551" s="7"/>
      <c r="D551" s="7"/>
      <c r="E551" s="7"/>
      <c r="F551" s="7"/>
      <c r="G551" s="7"/>
      <c r="H551" s="7"/>
      <c r="I551" s="7"/>
      <c r="J551" s="7"/>
      <c r="K551" s="7"/>
      <c r="L551" s="7"/>
      <c r="M551" s="7"/>
    </row>
    <row r="552" spans="1:13" s="4" customFormat="1" ht="15" x14ac:dyDescent="0.25"/>
    <row r="553" spans="1:13" s="4" customFormat="1" ht="15.5" thickBot="1" x14ac:dyDescent="0.3">
      <c r="B553" s="719" t="s">
        <v>446</v>
      </c>
      <c r="C553" s="719"/>
      <c r="D553" s="719"/>
      <c r="E553" s="760">
        <v>2021</v>
      </c>
      <c r="F553" s="760">
        <v>2022</v>
      </c>
      <c r="G553" s="761">
        <v>2023</v>
      </c>
    </row>
    <row r="554" spans="1:13" s="4" customFormat="1" ht="16" thickTop="1" thickBot="1" x14ac:dyDescent="0.3">
      <c r="B554" s="719"/>
      <c r="C554" s="719"/>
      <c r="D554" s="719"/>
      <c r="E554" s="767"/>
      <c r="F554" s="767"/>
      <c r="G554" s="771"/>
    </row>
    <row r="555" spans="1:13" s="4" customFormat="1" ht="15.5" thickTop="1" x14ac:dyDescent="0.25">
      <c r="B555" s="827" t="s">
        <v>447</v>
      </c>
      <c r="C555" s="828"/>
      <c r="D555" s="828"/>
      <c r="E555" s="849">
        <v>0.45700000000000002</v>
      </c>
      <c r="F555" s="849">
        <v>0.71799999999999997</v>
      </c>
      <c r="G555" s="851">
        <v>1.3109999999999999</v>
      </c>
    </row>
    <row r="556" spans="1:13" s="4" customFormat="1" ht="26.25" customHeight="1" x14ac:dyDescent="0.25">
      <c r="B556" s="831"/>
      <c r="C556" s="832"/>
      <c r="D556" s="832"/>
      <c r="E556" s="850"/>
      <c r="F556" s="850"/>
      <c r="G556" s="852"/>
    </row>
    <row r="557" spans="1:13" s="4" customFormat="1" ht="15" customHeight="1" x14ac:dyDescent="0.25">
      <c r="B557" s="747" t="s">
        <v>448</v>
      </c>
      <c r="C557" s="747"/>
      <c r="D557" s="747"/>
      <c r="E557" s="747"/>
      <c r="F557" s="747"/>
      <c r="G557" s="747"/>
    </row>
    <row r="558" spans="1:13" s="4" customFormat="1" ht="15" x14ac:dyDescent="0.25">
      <c r="B558" s="749"/>
      <c r="C558" s="749"/>
      <c r="D558" s="749"/>
      <c r="E558" s="749"/>
      <c r="F558" s="749"/>
      <c r="G558" s="749"/>
    </row>
    <row r="559" spans="1:13" s="4" customFormat="1" ht="15" x14ac:dyDescent="0.25"/>
    <row r="560" spans="1:13" s="4" customFormat="1" ht="15" x14ac:dyDescent="0.25"/>
    <row r="561" spans="1:13" s="4" customFormat="1" ht="15" x14ac:dyDescent="0.25"/>
    <row r="562" spans="1:13" s="4" customFormat="1" ht="15" x14ac:dyDescent="0.25"/>
    <row r="563" spans="1:13" s="153" customFormat="1" ht="24.5" x14ac:dyDescent="0.25">
      <c r="B563" s="154" t="s">
        <v>276</v>
      </c>
    </row>
    <row r="564" spans="1:13" s="4" customFormat="1" ht="15" x14ac:dyDescent="0.25"/>
    <row r="565" spans="1:13" s="4" customFormat="1" ht="15" x14ac:dyDescent="0.25"/>
    <row r="566" spans="1:13" s="4" customFormat="1" ht="15" x14ac:dyDescent="0.25">
      <c r="A566" s="7"/>
      <c r="B566" s="7" t="s">
        <v>144</v>
      </c>
      <c r="C566" s="7"/>
      <c r="D566" s="7"/>
      <c r="E566" s="7"/>
      <c r="F566" s="7"/>
      <c r="G566" s="7"/>
      <c r="H566" s="7"/>
      <c r="I566" s="7"/>
      <c r="J566" s="7"/>
      <c r="K566" s="7"/>
      <c r="L566" s="7"/>
      <c r="M566" s="7"/>
    </row>
    <row r="567" spans="1:13" s="4" customFormat="1" ht="15" x14ac:dyDescent="0.25"/>
    <row r="568" spans="1:13" s="4" customFormat="1" ht="15" customHeight="1" x14ac:dyDescent="0.25">
      <c r="B568" s="717" t="s">
        <v>449</v>
      </c>
      <c r="C568" s="717"/>
      <c r="D568" s="718"/>
      <c r="E568" s="760">
        <v>2021</v>
      </c>
      <c r="F568" s="760">
        <v>2022</v>
      </c>
      <c r="G568" s="761">
        <v>2023</v>
      </c>
    </row>
    <row r="569" spans="1:13" s="4" customFormat="1" ht="15.5" thickBot="1" x14ac:dyDescent="0.3">
      <c r="B569" s="719"/>
      <c r="C569" s="719"/>
      <c r="D569" s="720"/>
      <c r="E569" s="767"/>
      <c r="F569" s="767"/>
      <c r="G569" s="771"/>
    </row>
    <row r="570" spans="1:13" s="4" customFormat="1" ht="15.75" customHeight="1" thickTop="1" x14ac:dyDescent="0.25">
      <c r="B570" s="817" t="s">
        <v>450</v>
      </c>
      <c r="C570" s="817"/>
      <c r="D570" s="817"/>
      <c r="E570" s="817"/>
      <c r="F570" s="817"/>
      <c r="G570" s="817"/>
    </row>
    <row r="571" spans="1:13" s="4" customFormat="1" ht="15" x14ac:dyDescent="0.25">
      <c r="B571" s="763" t="s">
        <v>451</v>
      </c>
      <c r="C571" s="763"/>
      <c r="D571" s="764"/>
      <c r="E571" s="338">
        <v>83895.1</v>
      </c>
      <c r="F571" s="338">
        <v>76369.100000000006</v>
      </c>
      <c r="G571" s="339">
        <v>81040.56</v>
      </c>
      <c r="I571" s="469"/>
    </row>
    <row r="572" spans="1:13" s="4" customFormat="1" ht="15" x14ac:dyDescent="0.25">
      <c r="B572" s="737" t="s">
        <v>452</v>
      </c>
      <c r="C572" s="737"/>
      <c r="D572" s="738"/>
      <c r="E572" s="338">
        <v>11739.03</v>
      </c>
      <c r="F572" s="338">
        <v>10235.4</v>
      </c>
      <c r="G572" s="339">
        <v>11904.840000000002</v>
      </c>
      <c r="I572" s="469"/>
    </row>
    <row r="573" spans="1:13" s="4" customFormat="1" ht="15" x14ac:dyDescent="0.25">
      <c r="B573" s="737" t="s">
        <v>453</v>
      </c>
      <c r="C573" s="737"/>
      <c r="D573" s="738"/>
      <c r="E573" s="693">
        <v>4981.3999999999996</v>
      </c>
      <c r="F573" s="693">
        <v>5425.68</v>
      </c>
      <c r="G573" s="692">
        <v>5510.25</v>
      </c>
      <c r="I573" s="469"/>
    </row>
    <row r="574" spans="1:13" s="4" customFormat="1" ht="15" x14ac:dyDescent="0.25">
      <c r="B574" s="737" t="s">
        <v>456</v>
      </c>
      <c r="C574" s="737"/>
      <c r="D574" s="738"/>
      <c r="E574" s="338">
        <v>496.2</v>
      </c>
      <c r="F574" s="338">
        <v>596.79999999999995</v>
      </c>
      <c r="G574" s="339">
        <v>650.83999999999992</v>
      </c>
      <c r="I574" s="469"/>
    </row>
    <row r="575" spans="1:13" s="4" customFormat="1" ht="15" x14ac:dyDescent="0.25">
      <c r="B575" s="743" t="s">
        <v>454</v>
      </c>
      <c r="C575" s="743"/>
      <c r="D575" s="744"/>
      <c r="E575" s="583">
        <v>101111.83000000002</v>
      </c>
      <c r="F575" s="583">
        <v>92627</v>
      </c>
      <c r="G575" s="594">
        <v>99106.49000000002</v>
      </c>
      <c r="H575" s="469"/>
      <c r="I575" s="469"/>
    </row>
    <row r="576" spans="1:13" s="4" customFormat="1" ht="15" customHeight="1" x14ac:dyDescent="0.25">
      <c r="B576" s="841" t="s">
        <v>455</v>
      </c>
      <c r="C576" s="841"/>
      <c r="D576" s="841"/>
      <c r="E576" s="841"/>
      <c r="F576" s="841"/>
      <c r="G576" s="841"/>
    </row>
    <row r="577" spans="1:13" s="4" customFormat="1" ht="15" x14ac:dyDescent="0.25">
      <c r="B577" s="763" t="s">
        <v>452</v>
      </c>
      <c r="C577" s="763"/>
      <c r="D577" s="764"/>
      <c r="E577" s="62">
        <v>228.2</v>
      </c>
      <c r="F577" s="62">
        <v>214.3</v>
      </c>
      <c r="G577" s="63">
        <v>444.33</v>
      </c>
      <c r="I577" s="469"/>
    </row>
    <row r="578" spans="1:13" s="4" customFormat="1" ht="15" x14ac:dyDescent="0.25">
      <c r="B578" s="737" t="s">
        <v>456</v>
      </c>
      <c r="C578" s="737"/>
      <c r="D578" s="738"/>
      <c r="E578" s="258">
        <v>187.89800000000002</v>
      </c>
      <c r="F578" s="258">
        <v>229.2</v>
      </c>
      <c r="G578" s="259">
        <v>236.7</v>
      </c>
      <c r="I578" s="469"/>
    </row>
    <row r="579" spans="1:13" s="4" customFormat="1" ht="15" x14ac:dyDescent="0.25">
      <c r="B579" s="743" t="s">
        <v>457</v>
      </c>
      <c r="C579" s="743"/>
      <c r="D579" s="744"/>
      <c r="E579" s="328">
        <v>416.09800000000001</v>
      </c>
      <c r="F579" s="584">
        <v>443.5</v>
      </c>
      <c r="G579" s="329">
        <v>681.03</v>
      </c>
      <c r="I579" s="469"/>
    </row>
    <row r="580" spans="1:13" s="4" customFormat="1" ht="15" x14ac:dyDescent="0.25">
      <c r="B580" s="747" t="s">
        <v>944</v>
      </c>
      <c r="C580" s="747"/>
      <c r="D580" s="747"/>
      <c r="E580" s="747"/>
      <c r="F580" s="747"/>
      <c r="G580" s="747"/>
    </row>
    <row r="581" spans="1:13" s="4" customFormat="1" ht="15" x14ac:dyDescent="0.25">
      <c r="B581" s="748"/>
      <c r="C581" s="748"/>
      <c r="D581" s="748"/>
      <c r="E581" s="748"/>
      <c r="F581" s="748"/>
      <c r="G581" s="748"/>
    </row>
    <row r="582" spans="1:13" s="4" customFormat="1" ht="15" x14ac:dyDescent="0.25">
      <c r="B582" s="748"/>
      <c r="C582" s="748"/>
      <c r="D582" s="748"/>
      <c r="E582" s="748"/>
      <c r="F582" s="748"/>
      <c r="G582" s="748"/>
    </row>
    <row r="583" spans="1:13" s="4" customFormat="1" ht="15" x14ac:dyDescent="0.25">
      <c r="B583" s="748"/>
      <c r="C583" s="748"/>
      <c r="D583" s="748"/>
      <c r="E583" s="748"/>
      <c r="F583" s="748"/>
      <c r="G583" s="748"/>
    </row>
    <row r="584" spans="1:13" s="4" customFormat="1" ht="15" x14ac:dyDescent="0.25">
      <c r="B584" s="748"/>
      <c r="C584" s="748"/>
      <c r="D584" s="748"/>
      <c r="E584" s="748"/>
      <c r="F584" s="748"/>
      <c r="G584" s="748"/>
    </row>
    <row r="585" spans="1:13" s="4" customFormat="1" ht="15" x14ac:dyDescent="0.25">
      <c r="B585" s="749"/>
      <c r="C585" s="749"/>
      <c r="D585" s="749"/>
      <c r="E585" s="749"/>
      <c r="F585" s="749"/>
      <c r="G585" s="749"/>
    </row>
    <row r="586" spans="1:13" s="4" customFormat="1" ht="15" x14ac:dyDescent="0.25"/>
    <row r="587" spans="1:13" s="4" customFormat="1" ht="15" x14ac:dyDescent="0.25"/>
    <row r="588" spans="1:13" s="4" customFormat="1" ht="15" x14ac:dyDescent="0.25">
      <c r="A588" s="7"/>
      <c r="B588" s="7" t="s">
        <v>145</v>
      </c>
      <c r="C588" s="7"/>
      <c r="D588" s="7"/>
      <c r="E588" s="7"/>
      <c r="F588" s="7"/>
      <c r="G588" s="7"/>
      <c r="H588" s="7"/>
      <c r="I588" s="7"/>
      <c r="J588" s="7"/>
      <c r="K588" s="7"/>
      <c r="L588" s="7"/>
      <c r="M588" s="7"/>
    </row>
    <row r="589" spans="1:13" s="4" customFormat="1" ht="15" x14ac:dyDescent="0.25"/>
    <row r="590" spans="1:13" s="4" customFormat="1" ht="15" customHeight="1" x14ac:dyDescent="0.25">
      <c r="B590" s="717" t="s">
        <v>458</v>
      </c>
      <c r="C590" s="717"/>
      <c r="D590" s="718"/>
      <c r="E590" s="760">
        <v>2021</v>
      </c>
      <c r="F590" s="760">
        <v>2022</v>
      </c>
      <c r="G590" s="761">
        <v>2023</v>
      </c>
    </row>
    <row r="591" spans="1:13" s="4" customFormat="1" ht="15.5" thickBot="1" x14ac:dyDescent="0.3">
      <c r="B591" s="719"/>
      <c r="C591" s="719"/>
      <c r="D591" s="720"/>
      <c r="E591" s="767"/>
      <c r="F591" s="767"/>
      <c r="G591" s="771"/>
    </row>
    <row r="592" spans="1:13" s="4" customFormat="1" ht="15.75" customHeight="1" thickTop="1" x14ac:dyDescent="0.25">
      <c r="B592" s="817" t="s">
        <v>459</v>
      </c>
      <c r="C592" s="817"/>
      <c r="D592" s="817"/>
      <c r="E592" s="817"/>
      <c r="F592" s="817"/>
      <c r="G592" s="817"/>
    </row>
    <row r="593" spans="2:8" s="4" customFormat="1" ht="15" x14ac:dyDescent="0.25">
      <c r="B593" s="737" t="s">
        <v>451</v>
      </c>
      <c r="C593" s="737"/>
      <c r="D593" s="738"/>
      <c r="E593" s="338">
        <v>75439.7</v>
      </c>
      <c r="F593" s="338">
        <v>70493.2</v>
      </c>
      <c r="G593" s="339">
        <v>78848.56</v>
      </c>
      <c r="H593" s="469"/>
    </row>
    <row r="594" spans="2:8" s="4" customFormat="1" ht="15" x14ac:dyDescent="0.25">
      <c r="B594" s="737" t="s">
        <v>452</v>
      </c>
      <c r="C594" s="737"/>
      <c r="D594" s="738"/>
      <c r="E594" s="338">
        <v>5.9</v>
      </c>
      <c r="F594" s="338">
        <v>81.400000000000006</v>
      </c>
      <c r="G594" s="339">
        <v>126.43</v>
      </c>
      <c r="H594" s="469"/>
    </row>
    <row r="595" spans="2:8" s="4" customFormat="1" ht="15" x14ac:dyDescent="0.25">
      <c r="B595" s="737" t="s">
        <v>460</v>
      </c>
      <c r="C595" s="737"/>
      <c r="D595" s="738"/>
      <c r="E595" s="338">
        <v>2.4</v>
      </c>
      <c r="F595" s="338">
        <v>135.9</v>
      </c>
      <c r="G595" s="339">
        <v>146.91999999999999</v>
      </c>
      <c r="H595" s="469"/>
    </row>
    <row r="596" spans="2:8" s="4" customFormat="1" ht="15" x14ac:dyDescent="0.25">
      <c r="B596" s="737" t="s">
        <v>456</v>
      </c>
      <c r="C596" s="737"/>
      <c r="D596" s="738"/>
      <c r="E596" s="338">
        <v>243.20000000000002</v>
      </c>
      <c r="F596" s="338">
        <v>58.5</v>
      </c>
      <c r="G596" s="339">
        <v>60.04</v>
      </c>
      <c r="H596" s="469"/>
    </row>
    <row r="597" spans="2:8" s="4" customFormat="1" ht="15.5" thickBot="1" x14ac:dyDescent="0.3">
      <c r="B597" s="772" t="s">
        <v>461</v>
      </c>
      <c r="C597" s="772"/>
      <c r="D597" s="773"/>
      <c r="E597" s="583">
        <f>SUM(E593:E596)</f>
        <v>75691.199999999983</v>
      </c>
      <c r="F597" s="583">
        <v>70769</v>
      </c>
      <c r="G597" s="594">
        <v>79181.950000000012</v>
      </c>
      <c r="H597" s="469"/>
    </row>
    <row r="598" spans="2:8" s="4" customFormat="1" ht="15" customHeight="1" thickTop="1" x14ac:dyDescent="0.25">
      <c r="B598" s="817" t="s">
        <v>462</v>
      </c>
      <c r="C598" s="817"/>
      <c r="D598" s="817"/>
      <c r="E598" s="817"/>
      <c r="F598" s="817"/>
      <c r="G598" s="817"/>
    </row>
    <row r="599" spans="2:8" s="4" customFormat="1" ht="15" x14ac:dyDescent="0.25">
      <c r="B599" s="737" t="s">
        <v>451</v>
      </c>
      <c r="C599" s="737"/>
      <c r="D599" s="738"/>
      <c r="E599" s="62">
        <v>82.6</v>
      </c>
      <c r="F599" s="62">
        <v>60.5</v>
      </c>
      <c r="G599" s="63">
        <v>64.900000000000006</v>
      </c>
      <c r="H599" s="469"/>
    </row>
    <row r="600" spans="2:8" s="4" customFormat="1" ht="15" x14ac:dyDescent="0.25">
      <c r="B600" s="737" t="s">
        <v>452</v>
      </c>
      <c r="C600" s="737"/>
      <c r="D600" s="738"/>
      <c r="E600" s="338">
        <v>0</v>
      </c>
      <c r="F600" s="338">
        <v>2.5</v>
      </c>
      <c r="G600" s="339">
        <v>6.29</v>
      </c>
      <c r="H600" s="469"/>
    </row>
    <row r="601" spans="2:8" s="4" customFormat="1" ht="15" x14ac:dyDescent="0.25">
      <c r="B601" s="737" t="s">
        <v>460</v>
      </c>
      <c r="C601" s="737"/>
      <c r="D601" s="738"/>
      <c r="E601" s="338">
        <v>2.4</v>
      </c>
      <c r="F601" s="338">
        <v>135.9</v>
      </c>
      <c r="G601" s="339">
        <v>146.9</v>
      </c>
      <c r="H601" s="469"/>
    </row>
    <row r="602" spans="2:8" s="4" customFormat="1" ht="15" x14ac:dyDescent="0.25">
      <c r="B602" s="737" t="s">
        <v>456</v>
      </c>
      <c r="C602" s="737"/>
      <c r="D602" s="738"/>
      <c r="E602" s="66">
        <v>38.4</v>
      </c>
      <c r="F602" s="66">
        <v>56.1</v>
      </c>
      <c r="G602" s="67">
        <v>54.94</v>
      </c>
      <c r="H602" s="469"/>
    </row>
    <row r="603" spans="2:8" s="4" customFormat="1" ht="15" x14ac:dyDescent="0.25">
      <c r="B603" s="772" t="s">
        <v>457</v>
      </c>
      <c r="C603" s="772"/>
      <c r="D603" s="773"/>
      <c r="E603" s="584">
        <v>121.3</v>
      </c>
      <c r="F603" s="584">
        <v>255</v>
      </c>
      <c r="G603" s="593">
        <v>273.02</v>
      </c>
      <c r="H603" s="469"/>
    </row>
    <row r="604" spans="2:8" s="4" customFormat="1" ht="15" x14ac:dyDescent="0.25">
      <c r="B604" s="747" t="s">
        <v>943</v>
      </c>
      <c r="C604" s="747"/>
      <c r="D604" s="747"/>
      <c r="E604" s="747"/>
      <c r="F604" s="747"/>
      <c r="G604" s="747"/>
    </row>
    <row r="605" spans="2:8" s="4" customFormat="1" ht="15" x14ac:dyDescent="0.25">
      <c r="B605" s="748"/>
      <c r="C605" s="748"/>
      <c r="D605" s="748"/>
      <c r="E605" s="748"/>
      <c r="F605" s="748"/>
      <c r="G605" s="748"/>
    </row>
    <row r="606" spans="2:8" s="4" customFormat="1" ht="15" x14ac:dyDescent="0.25">
      <c r="B606" s="748"/>
      <c r="C606" s="748"/>
      <c r="D606" s="748"/>
      <c r="E606" s="748"/>
      <c r="F606" s="748"/>
      <c r="G606" s="748"/>
    </row>
    <row r="607" spans="2:8" s="4" customFormat="1" ht="15" x14ac:dyDescent="0.25">
      <c r="B607" s="749"/>
      <c r="C607" s="749"/>
      <c r="D607" s="749"/>
      <c r="E607" s="749"/>
      <c r="F607" s="749"/>
      <c r="G607" s="749"/>
    </row>
    <row r="608" spans="2:8" s="4" customFormat="1" ht="15" x14ac:dyDescent="0.25"/>
    <row r="609" spans="1:13" s="4" customFormat="1" ht="15" x14ac:dyDescent="0.25"/>
    <row r="610" spans="1:13" s="4" customFormat="1" ht="15" x14ac:dyDescent="0.25">
      <c r="A610" s="7"/>
      <c r="B610" s="7" t="s">
        <v>146</v>
      </c>
      <c r="C610" s="7"/>
      <c r="D610" s="7"/>
      <c r="E610" s="7"/>
      <c r="F610" s="7"/>
      <c r="G610" s="7"/>
      <c r="H610" s="7"/>
      <c r="I610" s="7"/>
      <c r="J610" s="7"/>
      <c r="K610" s="7"/>
      <c r="L610" s="7"/>
      <c r="M610" s="7"/>
    </row>
    <row r="611" spans="1:13" s="4" customFormat="1" ht="15" x14ac:dyDescent="0.25"/>
    <row r="612" spans="1:13" s="4" customFormat="1" ht="15.75" customHeight="1" x14ac:dyDescent="0.25">
      <c r="B612" s="717" t="s">
        <v>463</v>
      </c>
      <c r="C612" s="717"/>
      <c r="D612" s="718"/>
      <c r="E612" s="760">
        <v>2021</v>
      </c>
      <c r="F612" s="760">
        <v>2022</v>
      </c>
      <c r="G612" s="761">
        <v>2023</v>
      </c>
    </row>
    <row r="613" spans="1:13" s="4" customFormat="1" ht="15.75" customHeight="1" thickBot="1" x14ac:dyDescent="0.3">
      <c r="B613" s="719"/>
      <c r="C613" s="719"/>
      <c r="D613" s="720"/>
      <c r="E613" s="767"/>
      <c r="F613" s="767"/>
      <c r="G613" s="771"/>
    </row>
    <row r="614" spans="1:13" s="4" customFormat="1" ht="15.5" thickTop="1" x14ac:dyDescent="0.25">
      <c r="B614" s="725" t="s">
        <v>2</v>
      </c>
      <c r="C614" s="725"/>
      <c r="D614" s="726"/>
      <c r="E614" s="164">
        <v>25422.7</v>
      </c>
      <c r="F614" s="164">
        <f>F575-F597</f>
        <v>21858</v>
      </c>
      <c r="G614" s="257">
        <v>19924.540000000008</v>
      </c>
    </row>
    <row r="615" spans="1:13" s="4" customFormat="1" ht="15" x14ac:dyDescent="0.25">
      <c r="B615" s="768" t="s">
        <v>464</v>
      </c>
      <c r="C615" s="768"/>
      <c r="D615" s="769"/>
      <c r="E615" s="312">
        <f>E579-E603</f>
        <v>294.798</v>
      </c>
      <c r="F615" s="545">
        <f>F579-F603</f>
        <v>188.5</v>
      </c>
      <c r="G615" s="313">
        <v>408.01</v>
      </c>
    </row>
    <row r="616" spans="1:13" s="4" customFormat="1" ht="15" customHeight="1" x14ac:dyDescent="0.25">
      <c r="B616" s="747" t="s">
        <v>465</v>
      </c>
      <c r="C616" s="747"/>
      <c r="D616" s="747"/>
      <c r="E616" s="747"/>
      <c r="F616" s="747"/>
      <c r="G616" s="747"/>
    </row>
    <row r="617" spans="1:13" s="4" customFormat="1" ht="15" customHeight="1" x14ac:dyDescent="0.25">
      <c r="B617" s="748"/>
      <c r="C617" s="748"/>
      <c r="D617" s="748"/>
      <c r="E617" s="748"/>
      <c r="F617" s="748"/>
      <c r="G617" s="748"/>
    </row>
    <row r="618" spans="1:13" s="4" customFormat="1" ht="15" x14ac:dyDescent="0.25">
      <c r="B618" s="749"/>
      <c r="C618" s="749"/>
      <c r="D618" s="749"/>
      <c r="E618" s="749"/>
      <c r="F618" s="749"/>
      <c r="G618" s="749"/>
    </row>
    <row r="619" spans="1:13" s="4" customFormat="1" ht="15" x14ac:dyDescent="0.25"/>
    <row r="620" spans="1:13" s="4" customFormat="1" ht="15" x14ac:dyDescent="0.25"/>
    <row r="621" spans="1:13" s="4" customFormat="1" ht="15" x14ac:dyDescent="0.25">
      <c r="A621" s="7"/>
      <c r="B621" s="7" t="s">
        <v>156</v>
      </c>
      <c r="C621" s="7"/>
      <c r="D621" s="7"/>
      <c r="E621" s="7"/>
      <c r="F621" s="7"/>
      <c r="G621" s="7"/>
      <c r="H621" s="7"/>
      <c r="I621" s="7"/>
      <c r="J621" s="7"/>
      <c r="K621" s="7"/>
      <c r="L621" s="7"/>
      <c r="M621" s="7"/>
    </row>
    <row r="622" spans="1:13" s="4" customFormat="1" ht="15" x14ac:dyDescent="0.25"/>
    <row r="623" spans="1:13" s="4" customFormat="1" ht="15" customHeight="1" x14ac:dyDescent="0.25">
      <c r="B623" s="717" t="s">
        <v>466</v>
      </c>
      <c r="C623" s="717"/>
      <c r="D623" s="718"/>
      <c r="E623" s="760">
        <v>2021</v>
      </c>
      <c r="F623" s="760">
        <v>2022</v>
      </c>
      <c r="G623" s="761">
        <v>2023</v>
      </c>
    </row>
    <row r="624" spans="1:13" s="4" customFormat="1" ht="15.5" thickBot="1" x14ac:dyDescent="0.3">
      <c r="B624" s="719"/>
      <c r="C624" s="719"/>
      <c r="D624" s="720"/>
      <c r="E624" s="767"/>
      <c r="F624" s="767"/>
      <c r="G624" s="771"/>
    </row>
    <row r="625" spans="1:13" s="4" customFormat="1" ht="15.5" thickTop="1" x14ac:dyDescent="0.25">
      <c r="B625" s="725" t="s">
        <v>56</v>
      </c>
      <c r="C625" s="725"/>
      <c r="D625" s="726"/>
      <c r="E625" s="372">
        <v>64131.89</v>
      </c>
      <c r="F625" s="372">
        <v>42366.86</v>
      </c>
      <c r="G625" s="257">
        <v>33375.279999999999</v>
      </c>
      <c r="H625" s="469"/>
    </row>
    <row r="626" spans="1:13" s="4" customFormat="1" ht="15" x14ac:dyDescent="0.25">
      <c r="B626" s="737" t="s">
        <v>30</v>
      </c>
      <c r="C626" s="737"/>
      <c r="D626" s="738"/>
      <c r="E626" s="338">
        <v>5924.14</v>
      </c>
      <c r="F626" s="338">
        <v>7039.7</v>
      </c>
      <c r="G626" s="339">
        <v>11126.099999999999</v>
      </c>
      <c r="H626" s="469"/>
    </row>
    <row r="627" spans="1:13" s="4" customFormat="1" ht="15" x14ac:dyDescent="0.25">
      <c r="B627" s="737" t="s">
        <v>55</v>
      </c>
      <c r="C627" s="737"/>
      <c r="D627" s="738"/>
      <c r="E627" s="66">
        <v>2805.9</v>
      </c>
      <c r="F627" s="66">
        <v>4184.8</v>
      </c>
      <c r="G627" s="67">
        <v>9711.4699999999993</v>
      </c>
      <c r="H627" s="469"/>
    </row>
    <row r="628" spans="1:13" s="4" customFormat="1" ht="15" x14ac:dyDescent="0.25">
      <c r="B628" s="737" t="s">
        <v>467</v>
      </c>
      <c r="C628" s="737"/>
      <c r="D628" s="738"/>
      <c r="E628" s="66">
        <v>76.819999999999993</v>
      </c>
      <c r="F628" s="66">
        <v>72.599999999999994</v>
      </c>
      <c r="G628" s="67">
        <v>272.2</v>
      </c>
      <c r="H628" s="469"/>
    </row>
    <row r="629" spans="1:13" s="4" customFormat="1" ht="15" x14ac:dyDescent="0.25">
      <c r="B629" s="737" t="s">
        <v>468</v>
      </c>
      <c r="C629" s="737"/>
      <c r="D629" s="738"/>
      <c r="E629" s="619">
        <v>1.4</v>
      </c>
      <c r="F629" s="619">
        <v>10.097</v>
      </c>
      <c r="G629" s="620">
        <v>3.18</v>
      </c>
      <c r="H629" s="469"/>
    </row>
    <row r="630" spans="1:13" s="4" customFormat="1" ht="15" x14ac:dyDescent="0.25">
      <c r="B630" s="768" t="s">
        <v>469</v>
      </c>
      <c r="C630" s="768"/>
      <c r="D630" s="769"/>
      <c r="E630" s="545">
        <v>3404.5</v>
      </c>
      <c r="F630" s="545">
        <v>4337.8999999999996</v>
      </c>
      <c r="G630" s="546">
        <v>4099.5</v>
      </c>
      <c r="H630" s="469"/>
    </row>
    <row r="631" spans="1:13" s="4" customFormat="1" ht="15" x14ac:dyDescent="0.25">
      <c r="B631" s="747" t="s">
        <v>470</v>
      </c>
      <c r="C631" s="747"/>
      <c r="D631" s="747"/>
      <c r="E631" s="747"/>
      <c r="F631" s="747"/>
      <c r="G631" s="747"/>
      <c r="H631" s="469"/>
    </row>
    <row r="632" spans="1:13" s="4" customFormat="1" ht="15" x14ac:dyDescent="0.25">
      <c r="B632" s="748"/>
      <c r="C632" s="748"/>
      <c r="D632" s="748"/>
      <c r="E632" s="748"/>
      <c r="F632" s="748"/>
      <c r="G632" s="748"/>
      <c r="H632" s="469"/>
    </row>
    <row r="633" spans="1:13" s="4" customFormat="1" ht="15" x14ac:dyDescent="0.25">
      <c r="B633" s="748"/>
      <c r="C633" s="748"/>
      <c r="D633" s="748"/>
      <c r="E633" s="748"/>
      <c r="F633" s="748"/>
      <c r="G633" s="748"/>
      <c r="H633" s="469"/>
    </row>
    <row r="634" spans="1:13" s="4" customFormat="1" ht="15" x14ac:dyDescent="0.25">
      <c r="B634" s="749"/>
      <c r="C634" s="749"/>
      <c r="D634" s="749"/>
      <c r="E634" s="749"/>
      <c r="F634" s="749"/>
      <c r="G634" s="749"/>
      <c r="H634" s="469"/>
    </row>
    <row r="635" spans="1:13" s="4" customFormat="1" ht="15" x14ac:dyDescent="0.25"/>
    <row r="636" spans="1:13" s="4" customFormat="1" ht="15" x14ac:dyDescent="0.25"/>
    <row r="637" spans="1:13" s="4" customFormat="1" ht="15" x14ac:dyDescent="0.25">
      <c r="A637" s="7"/>
      <c r="B637" s="7" t="s">
        <v>159</v>
      </c>
      <c r="C637" s="7"/>
      <c r="D637" s="7"/>
      <c r="E637" s="7"/>
      <c r="F637" s="7"/>
      <c r="G637" s="7"/>
      <c r="H637" s="7"/>
      <c r="I637" s="7"/>
      <c r="J637" s="7"/>
      <c r="K637" s="7"/>
      <c r="L637" s="7"/>
      <c r="M637" s="7"/>
    </row>
    <row r="638" spans="1:13" s="4" customFormat="1" ht="15" x14ac:dyDescent="0.25"/>
    <row r="639" spans="1:13" s="4" customFormat="1" ht="15" customHeight="1" x14ac:dyDescent="0.25">
      <c r="B639" s="717" t="s">
        <v>471</v>
      </c>
      <c r="C639" s="717"/>
      <c r="D639" s="718"/>
      <c r="E639" s="760">
        <v>2021</v>
      </c>
      <c r="F639" s="760">
        <v>2022</v>
      </c>
      <c r="G639" s="761">
        <v>2023</v>
      </c>
    </row>
    <row r="640" spans="1:13" s="4" customFormat="1" ht="15.5" thickBot="1" x14ac:dyDescent="0.3">
      <c r="B640" s="719"/>
      <c r="C640" s="719"/>
      <c r="D640" s="720"/>
      <c r="E640" s="767"/>
      <c r="F640" s="767"/>
      <c r="G640" s="771"/>
    </row>
    <row r="641" spans="2:8" s="4" customFormat="1" ht="15.5" thickTop="1" x14ac:dyDescent="0.25">
      <c r="B641" s="817" t="s">
        <v>472</v>
      </c>
      <c r="C641" s="817"/>
      <c r="D641" s="817"/>
      <c r="E641" s="817"/>
      <c r="F641" s="817"/>
      <c r="G641" s="817"/>
    </row>
    <row r="642" spans="2:8" s="4" customFormat="1" ht="15" x14ac:dyDescent="0.25">
      <c r="B642" s="737" t="s">
        <v>474</v>
      </c>
      <c r="C642" s="737"/>
      <c r="D642" s="738"/>
      <c r="E642" s="62">
        <v>15631.2</v>
      </c>
      <c r="F642" s="62">
        <v>6187.83</v>
      </c>
      <c r="G642" s="63">
        <v>9531.92</v>
      </c>
      <c r="H642" s="469"/>
    </row>
    <row r="643" spans="2:8" s="4" customFormat="1" ht="15" x14ac:dyDescent="0.25">
      <c r="B643" s="737" t="s">
        <v>475</v>
      </c>
      <c r="C643" s="737"/>
      <c r="D643" s="738"/>
      <c r="E643" s="66">
        <v>17049.900000000001</v>
      </c>
      <c r="F643" s="66">
        <v>2702.7</v>
      </c>
      <c r="G643" s="67">
        <v>1394.04</v>
      </c>
      <c r="H643" s="469"/>
    </row>
    <row r="644" spans="2:8" s="4" customFormat="1" ht="15" x14ac:dyDescent="0.25">
      <c r="B644" s="737" t="s">
        <v>476</v>
      </c>
      <c r="C644" s="737"/>
      <c r="D644" s="738"/>
      <c r="E644" s="66">
        <v>3653.4000000000005</v>
      </c>
      <c r="F644" s="66">
        <v>19862.39</v>
      </c>
      <c r="G644" s="67">
        <v>19681.579999999998</v>
      </c>
      <c r="H644" s="469"/>
    </row>
    <row r="645" spans="2:8" s="4" customFormat="1" ht="15" x14ac:dyDescent="0.25">
      <c r="B645" s="737" t="s">
        <v>477</v>
      </c>
      <c r="C645" s="737"/>
      <c r="D645" s="738"/>
      <c r="E645" s="66">
        <v>6114</v>
      </c>
      <c r="F645" s="66">
        <v>8168.5599999999995</v>
      </c>
      <c r="G645" s="67">
        <v>6684.01</v>
      </c>
      <c r="H645" s="469"/>
    </row>
    <row r="646" spans="2:8" s="4" customFormat="1" ht="15" x14ac:dyDescent="0.25">
      <c r="B646" s="737" t="s">
        <v>478</v>
      </c>
      <c r="C646" s="737"/>
      <c r="D646" s="738"/>
      <c r="E646" s="66">
        <v>2693.3</v>
      </c>
      <c r="F646" s="66">
        <v>16386.8</v>
      </c>
      <c r="G646" s="67">
        <v>19503.599999999999</v>
      </c>
      <c r="H646" s="469"/>
    </row>
    <row r="647" spans="2:8" s="4" customFormat="1" ht="15" x14ac:dyDescent="0.25">
      <c r="B647" s="772" t="s">
        <v>2</v>
      </c>
      <c r="C647" s="772"/>
      <c r="D647" s="773"/>
      <c r="E647" s="584">
        <v>45141.8</v>
      </c>
      <c r="F647" s="584">
        <v>53308.28</v>
      </c>
      <c r="G647" s="593">
        <v>56795.15</v>
      </c>
      <c r="H647" s="469"/>
    </row>
    <row r="648" spans="2:8" s="4" customFormat="1" ht="15" customHeight="1" x14ac:dyDescent="0.25">
      <c r="B648" s="841" t="s">
        <v>473</v>
      </c>
      <c r="C648" s="841"/>
      <c r="D648" s="841"/>
      <c r="E648" s="841"/>
      <c r="F648" s="841"/>
      <c r="G648" s="841"/>
    </row>
    <row r="649" spans="2:8" s="4" customFormat="1" ht="15" x14ac:dyDescent="0.25">
      <c r="B649" s="737" t="s">
        <v>482</v>
      </c>
      <c r="C649" s="737"/>
      <c r="D649" s="738"/>
      <c r="E649" s="62">
        <v>1274697.3</v>
      </c>
      <c r="F649" s="62">
        <v>1189855.1000000001</v>
      </c>
      <c r="G649" s="63">
        <v>1030039.8</v>
      </c>
      <c r="H649" s="469"/>
    </row>
    <row r="650" spans="2:8" s="4" customFormat="1" ht="15" x14ac:dyDescent="0.25">
      <c r="B650" s="737" t="s">
        <v>479</v>
      </c>
      <c r="C650" s="737"/>
      <c r="D650" s="738"/>
      <c r="E650" s="66">
        <v>984289.7</v>
      </c>
      <c r="F650" s="66">
        <v>813275.33</v>
      </c>
      <c r="G650" s="67">
        <v>704586.44</v>
      </c>
      <c r="H650" s="469"/>
    </row>
    <row r="651" spans="2:8" s="4" customFormat="1" ht="15" x14ac:dyDescent="0.25">
      <c r="B651" s="737" t="s">
        <v>480</v>
      </c>
      <c r="C651" s="737"/>
      <c r="D651" s="738"/>
      <c r="E651" s="66">
        <v>700</v>
      </c>
      <c r="F651" s="66">
        <v>0</v>
      </c>
      <c r="G651" s="67">
        <v>0</v>
      </c>
      <c r="H651" s="469"/>
    </row>
    <row r="652" spans="2:8" s="4" customFormat="1" ht="15" x14ac:dyDescent="0.25">
      <c r="B652" s="737" t="s">
        <v>474</v>
      </c>
      <c r="C652" s="737"/>
      <c r="D652" s="738"/>
      <c r="E652" s="66">
        <v>132122.20000000001</v>
      </c>
      <c r="F652" s="66">
        <v>172773.63</v>
      </c>
      <c r="G652" s="67">
        <v>190978.66</v>
      </c>
      <c r="H652" s="469"/>
    </row>
    <row r="653" spans="2:8" s="4" customFormat="1" ht="15" x14ac:dyDescent="0.25">
      <c r="B653" s="737" t="s">
        <v>481</v>
      </c>
      <c r="C653" s="737"/>
      <c r="D653" s="738"/>
      <c r="E653" s="66">
        <v>7960.32</v>
      </c>
      <c r="F653" s="66">
        <v>7269.42</v>
      </c>
      <c r="G653" s="67">
        <v>4325.22</v>
      </c>
      <c r="H653" s="469"/>
    </row>
    <row r="654" spans="2:8" s="4" customFormat="1" ht="15" x14ac:dyDescent="0.25">
      <c r="B654" s="737" t="s">
        <v>475</v>
      </c>
      <c r="C654" s="737"/>
      <c r="D654" s="738"/>
      <c r="E654" s="66">
        <v>220988.3</v>
      </c>
      <c r="F654" s="66">
        <v>176520.47200000001</v>
      </c>
      <c r="G654" s="67">
        <v>166449.38</v>
      </c>
      <c r="H654" s="469"/>
    </row>
    <row r="655" spans="2:8" s="4" customFormat="1" ht="15" x14ac:dyDescent="0.25">
      <c r="B655" s="737" t="s">
        <v>793</v>
      </c>
      <c r="C655" s="737"/>
      <c r="D655" s="738"/>
      <c r="E655" s="66">
        <v>1544.0409</v>
      </c>
      <c r="F655" s="66">
        <v>1326.6000000000001</v>
      </c>
      <c r="G655" s="67">
        <v>1694.53</v>
      </c>
      <c r="H655" s="469"/>
    </row>
    <row r="656" spans="2:8" s="4" customFormat="1" ht="15" x14ac:dyDescent="0.25">
      <c r="B656" s="737" t="s">
        <v>477</v>
      </c>
      <c r="C656" s="737"/>
      <c r="D656" s="738"/>
      <c r="E656" s="66">
        <v>184.4</v>
      </c>
      <c r="F656" s="66">
        <v>0</v>
      </c>
      <c r="G656" s="67">
        <v>0</v>
      </c>
      <c r="H656" s="469"/>
    </row>
    <row r="657" spans="1:13" s="4" customFormat="1" ht="15" x14ac:dyDescent="0.25">
      <c r="B657" s="737" t="s">
        <v>483</v>
      </c>
      <c r="C657" s="737"/>
      <c r="D657" s="738"/>
      <c r="E657" s="66">
        <v>655.67200000000014</v>
      </c>
      <c r="F657" s="66">
        <v>838.17499999999984</v>
      </c>
      <c r="G657" s="67">
        <v>850.9</v>
      </c>
      <c r="H657" s="469"/>
    </row>
    <row r="658" spans="1:13" s="4" customFormat="1" ht="15" x14ac:dyDescent="0.25">
      <c r="B658" s="737" t="s">
        <v>484</v>
      </c>
      <c r="C658" s="737"/>
      <c r="D658" s="738"/>
      <c r="E658" s="66">
        <v>501795.29150000005</v>
      </c>
      <c r="F658" s="66">
        <v>634965.97</v>
      </c>
      <c r="G658" s="67">
        <v>653699.62</v>
      </c>
      <c r="H658" s="469"/>
    </row>
    <row r="659" spans="1:13" s="4" customFormat="1" ht="15" x14ac:dyDescent="0.25">
      <c r="B659" s="737" t="s">
        <v>478</v>
      </c>
      <c r="C659" s="737"/>
      <c r="D659" s="738"/>
      <c r="E659" s="66">
        <v>278791.49829999998</v>
      </c>
      <c r="F659" s="66">
        <v>628364.54560000019</v>
      </c>
      <c r="G659" s="67">
        <v>812807.5</v>
      </c>
      <c r="H659" s="469"/>
    </row>
    <row r="660" spans="1:13" s="4" customFormat="1" ht="15" x14ac:dyDescent="0.25">
      <c r="B660" s="772" t="s">
        <v>2</v>
      </c>
      <c r="C660" s="772"/>
      <c r="D660" s="773"/>
      <c r="E660" s="584">
        <v>3403728.7226999989</v>
      </c>
      <c r="F660" s="584">
        <v>3625189.2426000005</v>
      </c>
      <c r="G660" s="593">
        <v>3565432.1</v>
      </c>
      <c r="H660" s="469"/>
    </row>
    <row r="661" spans="1:13" s="4" customFormat="1" ht="15" customHeight="1" x14ac:dyDescent="0.25">
      <c r="B661" s="747" t="s">
        <v>485</v>
      </c>
      <c r="C661" s="747"/>
      <c r="D661" s="747"/>
      <c r="E661" s="747"/>
      <c r="F661" s="747"/>
      <c r="G661" s="747"/>
    </row>
    <row r="662" spans="1:13" s="4" customFormat="1" ht="15" customHeight="1" x14ac:dyDescent="0.25">
      <c r="B662" s="748"/>
      <c r="C662" s="748"/>
      <c r="D662" s="748"/>
      <c r="E662" s="748"/>
      <c r="F662" s="748"/>
      <c r="G662" s="748"/>
    </row>
    <row r="663" spans="1:13" s="4" customFormat="1" ht="15" customHeight="1" x14ac:dyDescent="0.25">
      <c r="B663" s="748"/>
      <c r="C663" s="748"/>
      <c r="D663" s="748"/>
      <c r="E663" s="748"/>
      <c r="F663" s="748"/>
      <c r="G663" s="748"/>
    </row>
    <row r="664" spans="1:13" s="4" customFormat="1" ht="15" x14ac:dyDescent="0.25">
      <c r="B664" s="748"/>
      <c r="C664" s="748"/>
      <c r="D664" s="748"/>
      <c r="E664" s="748"/>
      <c r="F664" s="748"/>
      <c r="G664" s="748"/>
    </row>
    <row r="665" spans="1:13" s="4" customFormat="1" ht="15" customHeight="1" x14ac:dyDescent="0.25">
      <c r="B665" s="749"/>
      <c r="C665" s="749"/>
      <c r="D665" s="749"/>
      <c r="E665" s="749"/>
      <c r="F665" s="749"/>
      <c r="G665" s="749"/>
    </row>
    <row r="666" spans="1:13" s="4" customFormat="1" ht="15" x14ac:dyDescent="0.25">
      <c r="B666" s="2"/>
      <c r="C666" s="2"/>
      <c r="D666" s="2"/>
      <c r="E666" s="2"/>
      <c r="F666" s="178"/>
      <c r="G666" s="178"/>
      <c r="H666" s="178"/>
      <c r="I666" s="178"/>
      <c r="J666" s="178"/>
      <c r="K666" s="178"/>
      <c r="L666" s="178"/>
      <c r="M666" s="178"/>
    </row>
    <row r="667" spans="1:13" s="4" customFormat="1" ht="15" x14ac:dyDescent="0.25"/>
    <row r="668" spans="1:13" s="4" customFormat="1" ht="15" x14ac:dyDescent="0.25">
      <c r="A668" s="7"/>
      <c r="B668" s="7" t="s">
        <v>160</v>
      </c>
      <c r="C668" s="7"/>
      <c r="D668" s="7"/>
      <c r="E668" s="7"/>
      <c r="F668" s="7"/>
      <c r="G668" s="7"/>
      <c r="H668" s="7"/>
      <c r="I668" s="7"/>
      <c r="J668" s="7"/>
      <c r="K668" s="7"/>
      <c r="L668" s="7"/>
      <c r="M668" s="7"/>
    </row>
    <row r="669" spans="1:13" s="4" customFormat="1" ht="15" x14ac:dyDescent="0.25"/>
    <row r="670" spans="1:13" s="4" customFormat="1" ht="15" customHeight="1" x14ac:dyDescent="0.25">
      <c r="B670" s="717" t="s">
        <v>643</v>
      </c>
      <c r="C670" s="717"/>
      <c r="D670" s="718"/>
      <c r="E670" s="760">
        <v>2021</v>
      </c>
      <c r="F670" s="760">
        <v>2022</v>
      </c>
      <c r="G670" s="761">
        <v>2023</v>
      </c>
    </row>
    <row r="671" spans="1:13" s="4" customFormat="1" ht="15.5" thickBot="1" x14ac:dyDescent="0.3">
      <c r="B671" s="719"/>
      <c r="C671" s="719"/>
      <c r="D671" s="720"/>
      <c r="E671" s="767"/>
      <c r="F671" s="767"/>
      <c r="G671" s="771"/>
    </row>
    <row r="672" spans="1:13" s="4" customFormat="1" ht="15.5" thickTop="1" x14ac:dyDescent="0.25">
      <c r="B672" s="817" t="s">
        <v>472</v>
      </c>
      <c r="C672" s="817"/>
      <c r="D672" s="817"/>
      <c r="E672" s="817"/>
      <c r="F672" s="817"/>
      <c r="G672" s="817"/>
    </row>
    <row r="673" spans="2:8" s="4" customFormat="1" ht="15" x14ac:dyDescent="0.25">
      <c r="B673" s="737" t="s">
        <v>486</v>
      </c>
      <c r="C673" s="737"/>
      <c r="D673" s="738"/>
      <c r="E673" s="62">
        <v>3946.9720000000002</v>
      </c>
      <c r="F673" s="62">
        <v>3715.1137999999996</v>
      </c>
      <c r="G673" s="63">
        <v>3494.759</v>
      </c>
      <c r="H673" s="469"/>
    </row>
    <row r="674" spans="2:8" s="4" customFormat="1" ht="15" x14ac:dyDescent="0.25">
      <c r="B674" s="737" t="s">
        <v>487</v>
      </c>
      <c r="C674" s="737"/>
      <c r="D674" s="738"/>
      <c r="E674" s="66">
        <v>19291.999999999996</v>
      </c>
      <c r="F674" s="66">
        <v>27047.107</v>
      </c>
      <c r="G674" s="67">
        <v>28676.5893</v>
      </c>
      <c r="H674" s="469"/>
    </row>
    <row r="675" spans="2:8" s="4" customFormat="1" ht="15" x14ac:dyDescent="0.25">
      <c r="B675" s="737" t="s">
        <v>488</v>
      </c>
      <c r="C675" s="737"/>
      <c r="D675" s="738"/>
      <c r="E675" s="66">
        <v>18739.3</v>
      </c>
      <c r="F675" s="66">
        <v>10945.42</v>
      </c>
      <c r="G675" s="67">
        <v>13322.42</v>
      </c>
      <c r="H675" s="469"/>
    </row>
    <row r="676" spans="2:8" s="4" customFormat="1" ht="15" x14ac:dyDescent="0.25">
      <c r="B676" s="737" t="s">
        <v>489</v>
      </c>
      <c r="C676" s="737"/>
      <c r="D676" s="738"/>
      <c r="E676" s="66">
        <v>1094.5999999999999</v>
      </c>
      <c r="F676" s="66">
        <v>1308.17</v>
      </c>
      <c r="G676" s="67">
        <v>1423.43</v>
      </c>
      <c r="H676" s="469"/>
    </row>
    <row r="677" spans="2:8" s="4" customFormat="1" ht="15" x14ac:dyDescent="0.25">
      <c r="B677" s="772" t="s">
        <v>2</v>
      </c>
      <c r="C677" s="772"/>
      <c r="D677" s="773"/>
      <c r="E677" s="584">
        <v>43072.87200000001</v>
      </c>
      <c r="F677" s="584">
        <v>43015.810799999999</v>
      </c>
      <c r="G677" s="593">
        <v>46917.198299999996</v>
      </c>
      <c r="H677" s="469"/>
    </row>
    <row r="678" spans="2:8" s="4" customFormat="1" ht="15" customHeight="1" x14ac:dyDescent="0.25">
      <c r="B678" s="841" t="s">
        <v>473</v>
      </c>
      <c r="C678" s="841"/>
      <c r="D678" s="841"/>
      <c r="E678" s="841"/>
      <c r="F678" s="841"/>
      <c r="G678" s="841"/>
    </row>
    <row r="679" spans="2:8" s="4" customFormat="1" ht="15" x14ac:dyDescent="0.25">
      <c r="B679" s="737" t="s">
        <v>486</v>
      </c>
      <c r="C679" s="737"/>
      <c r="D679" s="738"/>
      <c r="E679" s="62">
        <v>1389.7</v>
      </c>
      <c r="F679" s="62">
        <v>797.524</v>
      </c>
      <c r="G679" s="63">
        <v>671.62</v>
      </c>
      <c r="H679" s="469"/>
    </row>
    <row r="680" spans="2:8" s="4" customFormat="1" ht="15" x14ac:dyDescent="0.25">
      <c r="B680" s="737" t="s">
        <v>487</v>
      </c>
      <c r="C680" s="737"/>
      <c r="D680" s="738"/>
      <c r="E680" s="66">
        <v>1583934.5000000002</v>
      </c>
      <c r="F680" s="66">
        <v>1095638.7259</v>
      </c>
      <c r="G680" s="67">
        <v>1433930.8</v>
      </c>
      <c r="H680" s="469"/>
    </row>
    <row r="681" spans="2:8" s="4" customFormat="1" ht="15" x14ac:dyDescent="0.25">
      <c r="B681" s="737" t="s">
        <v>488</v>
      </c>
      <c r="C681" s="737"/>
      <c r="D681" s="738"/>
      <c r="E681" s="66">
        <v>2305941.1999999997</v>
      </c>
      <c r="F681" s="66">
        <v>2184809.9919999996</v>
      </c>
      <c r="G681" s="67">
        <v>2307340.1449999996</v>
      </c>
      <c r="H681" s="469"/>
    </row>
    <row r="682" spans="2:8" s="4" customFormat="1" ht="15" x14ac:dyDescent="0.25">
      <c r="B682" s="737" t="s">
        <v>490</v>
      </c>
      <c r="C682" s="737"/>
      <c r="D682" s="738"/>
      <c r="E682" s="66">
        <v>29685.7</v>
      </c>
      <c r="F682" s="66">
        <v>24191.5</v>
      </c>
      <c r="G682" s="67">
        <v>228424.38</v>
      </c>
      <c r="H682" s="469"/>
    </row>
    <row r="683" spans="2:8" s="4" customFormat="1" ht="15" x14ac:dyDescent="0.25">
      <c r="B683" s="737" t="s">
        <v>489</v>
      </c>
      <c r="C683" s="737"/>
      <c r="D683" s="738"/>
      <c r="E683" s="66">
        <v>0.1</v>
      </c>
      <c r="F683" s="66">
        <v>0</v>
      </c>
      <c r="G683" s="67">
        <v>0</v>
      </c>
      <c r="H683" s="469"/>
    </row>
    <row r="684" spans="2:8" s="4" customFormat="1" ht="15" x14ac:dyDescent="0.25">
      <c r="B684" s="772" t="s">
        <v>2</v>
      </c>
      <c r="C684" s="772"/>
      <c r="D684" s="773"/>
      <c r="E684" s="584">
        <v>3920951.1999999997</v>
      </c>
      <c r="F684" s="584">
        <v>3305437.7418999993</v>
      </c>
      <c r="G684" s="593">
        <v>3970367</v>
      </c>
      <c r="H684" s="469"/>
    </row>
    <row r="685" spans="2:8" s="4" customFormat="1" ht="15" customHeight="1" x14ac:dyDescent="0.25">
      <c r="B685" s="747" t="s">
        <v>497</v>
      </c>
      <c r="C685" s="747"/>
      <c r="D685" s="747"/>
      <c r="E685" s="747"/>
      <c r="F685" s="747"/>
      <c r="G685" s="747"/>
    </row>
    <row r="686" spans="2:8" s="4" customFormat="1" ht="15" customHeight="1" x14ac:dyDescent="0.25">
      <c r="B686" s="748"/>
      <c r="C686" s="748"/>
      <c r="D686" s="748"/>
      <c r="E686" s="748"/>
      <c r="F686" s="748"/>
      <c r="G686" s="748"/>
    </row>
    <row r="687" spans="2:8" s="4" customFormat="1" ht="15" customHeight="1" x14ac:dyDescent="0.25">
      <c r="B687" s="748"/>
      <c r="C687" s="748"/>
      <c r="D687" s="748"/>
      <c r="E687" s="748"/>
      <c r="F687" s="748"/>
      <c r="G687" s="748"/>
    </row>
    <row r="688" spans="2:8" s="4" customFormat="1" ht="15" x14ac:dyDescent="0.25">
      <c r="B688" s="749"/>
      <c r="C688" s="749"/>
      <c r="D688" s="749"/>
      <c r="E688" s="749"/>
      <c r="F688" s="749"/>
      <c r="G688" s="749"/>
    </row>
    <row r="689" spans="1:13" s="4" customFormat="1" ht="15" x14ac:dyDescent="0.25"/>
    <row r="690" spans="1:13" s="4" customFormat="1" ht="15" x14ac:dyDescent="0.25"/>
    <row r="691" spans="1:13" s="4" customFormat="1" ht="15" x14ac:dyDescent="0.25">
      <c r="A691" s="7"/>
      <c r="B691" s="7" t="s">
        <v>161</v>
      </c>
      <c r="C691" s="7"/>
      <c r="D691" s="7"/>
      <c r="E691" s="7"/>
      <c r="F691" s="7"/>
      <c r="G691" s="7"/>
      <c r="H691" s="7"/>
      <c r="I691" s="7"/>
      <c r="J691" s="7"/>
      <c r="K691" s="7"/>
      <c r="L691" s="7"/>
      <c r="M691" s="7"/>
    </row>
    <row r="692" spans="1:13" s="4" customFormat="1" ht="15" x14ac:dyDescent="0.25"/>
    <row r="693" spans="1:13" s="4" customFormat="1" ht="15" customHeight="1" x14ac:dyDescent="0.25">
      <c r="B693" s="717" t="s">
        <v>644</v>
      </c>
      <c r="C693" s="717"/>
      <c r="D693" s="718"/>
      <c r="E693" s="760">
        <v>2021</v>
      </c>
      <c r="F693" s="760">
        <v>2022</v>
      </c>
      <c r="G693" s="761">
        <v>2023</v>
      </c>
    </row>
    <row r="694" spans="1:13" s="4" customFormat="1" ht="23.25" customHeight="1" thickBot="1" x14ac:dyDescent="0.3">
      <c r="B694" s="719"/>
      <c r="C694" s="719"/>
      <c r="D694" s="720"/>
      <c r="E694" s="767"/>
      <c r="F694" s="767"/>
      <c r="G694" s="771"/>
    </row>
    <row r="695" spans="1:13" s="4" customFormat="1" ht="15.5" thickTop="1" x14ac:dyDescent="0.25">
      <c r="B695" s="817" t="s">
        <v>472</v>
      </c>
      <c r="C695" s="817"/>
      <c r="D695" s="817"/>
      <c r="E695" s="817"/>
      <c r="F695" s="817"/>
      <c r="G695" s="817"/>
    </row>
    <row r="696" spans="1:13" s="4" customFormat="1" ht="15" x14ac:dyDescent="0.25">
      <c r="B696" s="737" t="s">
        <v>491</v>
      </c>
      <c r="C696" s="737"/>
      <c r="D696" s="738"/>
      <c r="E696" s="62">
        <v>1861.4</v>
      </c>
      <c r="F696" s="62">
        <v>3082.8378000000002</v>
      </c>
      <c r="G696" s="63">
        <v>3214.88</v>
      </c>
      <c r="H696" s="469"/>
    </row>
    <row r="697" spans="1:13" s="4" customFormat="1" ht="15" x14ac:dyDescent="0.25">
      <c r="B697" s="737" t="s">
        <v>492</v>
      </c>
      <c r="C697" s="737"/>
      <c r="D697" s="738"/>
      <c r="E697" s="66">
        <v>55.25</v>
      </c>
      <c r="F697" s="66">
        <v>127.73519999999999</v>
      </c>
      <c r="G697" s="67">
        <v>211.10999999999999</v>
      </c>
      <c r="H697" s="469"/>
    </row>
    <row r="698" spans="1:13" s="4" customFormat="1" ht="15" x14ac:dyDescent="0.25">
      <c r="B698" s="737" t="s">
        <v>493</v>
      </c>
      <c r="C698" s="737"/>
      <c r="D698" s="738"/>
      <c r="E698" s="66">
        <v>349.34000000000003</v>
      </c>
      <c r="F698" s="66">
        <v>1510.9390000000001</v>
      </c>
      <c r="G698" s="67">
        <v>1193.6899999999998</v>
      </c>
      <c r="H698" s="469"/>
    </row>
    <row r="699" spans="1:13" s="4" customFormat="1" ht="15" x14ac:dyDescent="0.25">
      <c r="B699" s="737" t="s">
        <v>494</v>
      </c>
      <c r="C699" s="737"/>
      <c r="D699" s="738"/>
      <c r="E699" s="66">
        <v>88.2</v>
      </c>
      <c r="F699" s="66">
        <v>297.62400000000002</v>
      </c>
      <c r="G699" s="67">
        <v>329.33</v>
      </c>
      <c r="H699" s="469"/>
    </row>
    <row r="700" spans="1:13" s="4" customFormat="1" ht="15" x14ac:dyDescent="0.25">
      <c r="B700" s="772" t="s">
        <v>2</v>
      </c>
      <c r="C700" s="772"/>
      <c r="D700" s="773"/>
      <c r="E700" s="584">
        <v>2354.19</v>
      </c>
      <c r="F700" s="584">
        <v>5019.1359999999995</v>
      </c>
      <c r="G700" s="593">
        <v>4949.01</v>
      </c>
      <c r="H700" s="469"/>
    </row>
    <row r="701" spans="1:13" s="4" customFormat="1" ht="15" customHeight="1" x14ac:dyDescent="0.25">
      <c r="B701" s="841" t="s">
        <v>473</v>
      </c>
      <c r="C701" s="841"/>
      <c r="D701" s="841"/>
      <c r="E701" s="841"/>
      <c r="F701" s="841"/>
      <c r="G701" s="841"/>
    </row>
    <row r="702" spans="1:13" s="4" customFormat="1" ht="15" x14ac:dyDescent="0.25">
      <c r="B702" s="737" t="s">
        <v>495</v>
      </c>
      <c r="C702" s="737"/>
      <c r="D702" s="738"/>
      <c r="E702" s="62">
        <v>179744.80000000002</v>
      </c>
      <c r="F702" s="62">
        <v>261937.65170000002</v>
      </c>
      <c r="G702" s="63">
        <v>123876.4</v>
      </c>
      <c r="H702" s="469"/>
    </row>
    <row r="703" spans="1:13" s="4" customFormat="1" ht="15" x14ac:dyDescent="0.25">
      <c r="B703" s="737" t="s">
        <v>492</v>
      </c>
      <c r="C703" s="737"/>
      <c r="D703" s="738"/>
      <c r="E703" s="66">
        <v>568.1</v>
      </c>
      <c r="F703" s="66">
        <v>4.1999999999999997E-3</v>
      </c>
      <c r="G703" s="67">
        <v>79.5</v>
      </c>
      <c r="H703" s="469"/>
    </row>
    <row r="704" spans="1:13" s="4" customFormat="1" ht="15" x14ac:dyDescent="0.25">
      <c r="B704" s="737" t="s">
        <v>493</v>
      </c>
      <c r="C704" s="737"/>
      <c r="D704" s="738"/>
      <c r="E704" s="66">
        <v>2160.1999999999998</v>
      </c>
      <c r="F704" s="66">
        <v>2054.1329999999998</v>
      </c>
      <c r="G704" s="67">
        <v>3778.7</v>
      </c>
      <c r="H704" s="469"/>
    </row>
    <row r="705" spans="1:13" s="4" customFormat="1" ht="15" x14ac:dyDescent="0.25">
      <c r="B705" s="737" t="s">
        <v>494</v>
      </c>
      <c r="C705" s="737"/>
      <c r="D705" s="738"/>
      <c r="E705" s="66">
        <v>6618.5</v>
      </c>
      <c r="F705" s="66">
        <v>22334.46</v>
      </c>
      <c r="G705" s="67">
        <v>21248.669000000002</v>
      </c>
      <c r="H705" s="469"/>
    </row>
    <row r="706" spans="1:13" s="4" customFormat="1" ht="15" x14ac:dyDescent="0.25">
      <c r="B706" s="772" t="s">
        <v>2</v>
      </c>
      <c r="C706" s="772"/>
      <c r="D706" s="773"/>
      <c r="E706" s="584">
        <v>189091.59999999998</v>
      </c>
      <c r="F706" s="584">
        <v>286326.24890000001</v>
      </c>
      <c r="G706" s="593">
        <v>148983.29999999999</v>
      </c>
      <c r="H706" s="469"/>
    </row>
    <row r="707" spans="1:13" s="4" customFormat="1" ht="15" customHeight="1" x14ac:dyDescent="0.25">
      <c r="B707" s="747" t="s">
        <v>496</v>
      </c>
      <c r="C707" s="747"/>
      <c r="D707" s="747"/>
      <c r="E707" s="747"/>
      <c r="F707" s="747"/>
      <c r="G707" s="747"/>
      <c r="H707" s="177"/>
      <c r="J707" s="177"/>
      <c r="K707" s="177"/>
      <c r="L707" s="177"/>
      <c r="M707" s="177"/>
    </row>
    <row r="708" spans="1:13" s="4" customFormat="1" ht="15" customHeight="1" x14ac:dyDescent="0.25">
      <c r="B708" s="748"/>
      <c r="C708" s="748"/>
      <c r="D708" s="748"/>
      <c r="E708" s="748"/>
      <c r="F708" s="748"/>
      <c r="G708" s="748"/>
      <c r="H708" s="177"/>
      <c r="J708" s="177"/>
      <c r="K708" s="177"/>
      <c r="L708" s="177"/>
      <c r="M708" s="177"/>
    </row>
    <row r="709" spans="1:13" s="4" customFormat="1" ht="15" x14ac:dyDescent="0.25">
      <c r="B709" s="749"/>
      <c r="C709" s="749"/>
      <c r="D709" s="749"/>
      <c r="E709" s="749"/>
      <c r="F709" s="749"/>
      <c r="G709" s="749"/>
      <c r="H709" s="177"/>
      <c r="J709" s="177"/>
      <c r="K709" s="177"/>
      <c r="L709" s="177"/>
      <c r="M709" s="177"/>
    </row>
    <row r="710" spans="1:13" s="4" customFormat="1" ht="15" x14ac:dyDescent="0.25"/>
    <row r="711" spans="1:13" s="4" customFormat="1" ht="15" x14ac:dyDescent="0.25"/>
    <row r="712" spans="1:13" s="4" customFormat="1" ht="15" x14ac:dyDescent="0.25"/>
    <row r="713" spans="1:13" s="4" customFormat="1" ht="15" x14ac:dyDescent="0.25"/>
    <row r="714" spans="1:13" s="153" customFormat="1" ht="24.5" x14ac:dyDescent="0.25">
      <c r="B714" s="154" t="s">
        <v>277</v>
      </c>
    </row>
    <row r="715" spans="1:13" s="4" customFormat="1" ht="15" x14ac:dyDescent="0.25">
      <c r="B715" s="482"/>
    </row>
    <row r="716" spans="1:13" s="4" customFormat="1" ht="15" x14ac:dyDescent="0.25"/>
    <row r="717" spans="1:13" s="4" customFormat="1" ht="15" x14ac:dyDescent="0.25">
      <c r="A717" s="7"/>
      <c r="B717" s="7" t="s">
        <v>149</v>
      </c>
      <c r="C717" s="7"/>
      <c r="D717" s="7"/>
      <c r="E717" s="7"/>
      <c r="F717" s="7"/>
      <c r="G717" s="7"/>
      <c r="H717" s="7"/>
      <c r="I717" s="7"/>
      <c r="J717" s="7"/>
      <c r="K717" s="7"/>
      <c r="L717" s="7"/>
      <c r="M717" s="7"/>
    </row>
    <row r="718" spans="1:13" s="4" customFormat="1" ht="15" x14ac:dyDescent="0.25"/>
    <row r="719" spans="1:13" s="4" customFormat="1" ht="15.75" customHeight="1" x14ac:dyDescent="0.25">
      <c r="B719" s="717" t="s">
        <v>657</v>
      </c>
      <c r="C719" s="717"/>
      <c r="D719" s="717"/>
      <c r="E719" s="718"/>
      <c r="F719" s="721">
        <v>2022</v>
      </c>
      <c r="G719" s="717"/>
      <c r="H719" s="717"/>
      <c r="I719" s="718"/>
      <c r="J719" s="721">
        <v>2023</v>
      </c>
      <c r="K719" s="717"/>
      <c r="L719" s="717"/>
      <c r="M719" s="717"/>
    </row>
    <row r="720" spans="1:13" s="4" customFormat="1" ht="15" customHeight="1" thickBot="1" x14ac:dyDescent="0.3">
      <c r="B720" s="719"/>
      <c r="C720" s="719"/>
      <c r="D720" s="719"/>
      <c r="E720" s="720"/>
      <c r="F720" s="722" t="s">
        <v>498</v>
      </c>
      <c r="G720" s="723"/>
      <c r="H720" s="723" t="s">
        <v>499</v>
      </c>
      <c r="I720" s="724"/>
      <c r="J720" s="722" t="s">
        <v>498</v>
      </c>
      <c r="K720" s="723"/>
      <c r="L720" s="723" t="s">
        <v>499</v>
      </c>
      <c r="M720" s="724"/>
    </row>
    <row r="721" spans="1:13" s="4" customFormat="1" ht="15.5" thickTop="1" x14ac:dyDescent="0.25">
      <c r="B721" s="725" t="s">
        <v>502</v>
      </c>
      <c r="C721" s="725"/>
      <c r="D721" s="725"/>
      <c r="E721" s="726"/>
      <c r="F721" s="727">
        <v>3731.56</v>
      </c>
      <c r="G721" s="728"/>
      <c r="H721" s="729" t="s">
        <v>501</v>
      </c>
      <c r="I721" s="730"/>
      <c r="J721" s="735">
        <v>4097.92</v>
      </c>
      <c r="K721" s="736"/>
      <c r="L721" s="729" t="s">
        <v>500</v>
      </c>
      <c r="M721" s="730"/>
    </row>
    <row r="722" spans="1:13" s="4" customFormat="1" ht="15" x14ac:dyDescent="0.25">
      <c r="B722" s="737" t="s">
        <v>503</v>
      </c>
      <c r="C722" s="737"/>
      <c r="D722" s="737"/>
      <c r="E722" s="738"/>
      <c r="F722" s="739">
        <v>26762.34</v>
      </c>
      <c r="G722" s="740"/>
      <c r="H722" s="731"/>
      <c r="I722" s="732"/>
      <c r="J722" s="741">
        <v>26676.25</v>
      </c>
      <c r="K722" s="742"/>
      <c r="L722" s="731"/>
      <c r="M722" s="732"/>
    </row>
    <row r="723" spans="1:13" s="4" customFormat="1" ht="15" x14ac:dyDescent="0.25">
      <c r="B723" s="737" t="s">
        <v>504</v>
      </c>
      <c r="C723" s="737"/>
      <c r="D723" s="737"/>
      <c r="E723" s="738"/>
      <c r="F723" s="739">
        <v>50347.7</v>
      </c>
      <c r="G723" s="740"/>
      <c r="H723" s="731"/>
      <c r="I723" s="732"/>
      <c r="J723" s="741">
        <v>57003.6</v>
      </c>
      <c r="K723" s="742"/>
      <c r="L723" s="731"/>
      <c r="M723" s="732"/>
    </row>
    <row r="724" spans="1:13" s="4" customFormat="1" ht="15" x14ac:dyDescent="0.25">
      <c r="B724" s="737" t="s">
        <v>505</v>
      </c>
      <c r="C724" s="737"/>
      <c r="D724" s="737"/>
      <c r="E724" s="738"/>
      <c r="F724" s="739">
        <v>1228.06</v>
      </c>
      <c r="G724" s="740"/>
      <c r="H724" s="731"/>
      <c r="I724" s="732"/>
      <c r="J724" s="741">
        <v>2826.06</v>
      </c>
      <c r="K724" s="742"/>
      <c r="L724" s="731"/>
      <c r="M724" s="732"/>
    </row>
    <row r="725" spans="1:13" s="4" customFormat="1" ht="15" customHeight="1" x14ac:dyDescent="0.25">
      <c r="B725" s="743" t="s">
        <v>2</v>
      </c>
      <c r="C725" s="743"/>
      <c r="D725" s="743"/>
      <c r="E725" s="744"/>
      <c r="F725" s="745">
        <v>82069.7</v>
      </c>
      <c r="G725" s="746"/>
      <c r="H725" s="733"/>
      <c r="I725" s="734"/>
      <c r="J725" s="745">
        <v>90603.8</v>
      </c>
      <c r="K725" s="746"/>
      <c r="L725" s="733"/>
      <c r="M725" s="734"/>
    </row>
    <row r="726" spans="1:13" s="4" customFormat="1" ht="15" customHeight="1" x14ac:dyDescent="0.25">
      <c r="B726" s="747" t="s">
        <v>506</v>
      </c>
      <c r="C726" s="747"/>
      <c r="D726" s="747"/>
      <c r="E726" s="747"/>
      <c r="F726" s="747"/>
      <c r="G726" s="747"/>
      <c r="H726" s="747"/>
      <c r="I726" s="747"/>
      <c r="J726" s="747"/>
      <c r="K726" s="747"/>
      <c r="L726" s="747"/>
      <c r="M726" s="747"/>
    </row>
    <row r="727" spans="1:13" s="4" customFormat="1" ht="15" customHeight="1" x14ac:dyDescent="0.25">
      <c r="B727" s="749"/>
      <c r="C727" s="749"/>
      <c r="D727" s="749"/>
      <c r="E727" s="749"/>
      <c r="F727" s="749"/>
      <c r="G727" s="749"/>
      <c r="H727" s="749"/>
      <c r="I727" s="749"/>
      <c r="J727" s="749"/>
      <c r="K727" s="749"/>
      <c r="L727" s="749"/>
      <c r="M727" s="749"/>
    </row>
    <row r="728" spans="1:13" s="4" customFormat="1" ht="15" x14ac:dyDescent="0.25"/>
    <row r="729" spans="1:13" s="4" customFormat="1" ht="15" x14ac:dyDescent="0.25"/>
    <row r="730" spans="1:13" s="4" customFormat="1" ht="15" x14ac:dyDescent="0.25">
      <c r="A730" s="7"/>
      <c r="B730" s="7" t="s">
        <v>150</v>
      </c>
      <c r="C730" s="7"/>
      <c r="D730" s="7"/>
      <c r="E730" s="7"/>
      <c r="F730" s="7"/>
      <c r="G730" s="7"/>
      <c r="H730" s="7"/>
      <c r="I730" s="7"/>
      <c r="J730" s="7"/>
      <c r="K730" s="7"/>
      <c r="L730" s="7"/>
      <c r="M730" s="7"/>
    </row>
    <row r="731" spans="1:13" s="4" customFormat="1" ht="15" x14ac:dyDescent="0.25"/>
    <row r="732" spans="1:13" s="4" customFormat="1" ht="15" customHeight="1" x14ac:dyDescent="0.25">
      <c r="B732" s="717" t="s">
        <v>507</v>
      </c>
      <c r="C732" s="717"/>
      <c r="D732" s="717"/>
      <c r="E732" s="717"/>
      <c r="F732" s="717"/>
      <c r="G732" s="717"/>
      <c r="H732" s="717"/>
      <c r="I732" s="718"/>
      <c r="J732" s="760">
        <v>2022</v>
      </c>
      <c r="K732" s="760"/>
      <c r="L732" s="760">
        <v>2023</v>
      </c>
      <c r="M732" s="761"/>
    </row>
    <row r="733" spans="1:13" s="4" customFormat="1" ht="15.5" thickBot="1" x14ac:dyDescent="0.3">
      <c r="B733" s="717"/>
      <c r="C733" s="717"/>
      <c r="D733" s="717"/>
      <c r="E733" s="717"/>
      <c r="F733" s="717"/>
      <c r="G733" s="717"/>
      <c r="H733" s="717"/>
      <c r="I733" s="718"/>
      <c r="J733" s="374" t="s">
        <v>46</v>
      </c>
      <c r="K733" s="375" t="s">
        <v>47</v>
      </c>
      <c r="L733" s="374" t="s">
        <v>46</v>
      </c>
      <c r="M733" s="376" t="s">
        <v>47</v>
      </c>
    </row>
    <row r="734" spans="1:13" s="4" customFormat="1" ht="15.5" thickTop="1" x14ac:dyDescent="0.25">
      <c r="B734" s="725" t="s">
        <v>508</v>
      </c>
      <c r="C734" s="725"/>
      <c r="D734" s="725"/>
      <c r="E734" s="725"/>
      <c r="F734" s="725"/>
      <c r="G734" s="725"/>
      <c r="H734" s="725"/>
      <c r="I734" s="726"/>
      <c r="J734" s="292">
        <v>5</v>
      </c>
      <c r="K734" s="290">
        <v>5</v>
      </c>
      <c r="L734" s="292">
        <v>1</v>
      </c>
      <c r="M734" s="289">
        <v>2</v>
      </c>
    </row>
    <row r="735" spans="1:13" s="4" customFormat="1" ht="15" x14ac:dyDescent="0.25">
      <c r="B735" s="737" t="s">
        <v>509</v>
      </c>
      <c r="C735" s="737"/>
      <c r="D735" s="737"/>
      <c r="E735" s="737"/>
      <c r="F735" s="737"/>
      <c r="G735" s="737"/>
      <c r="H735" s="737"/>
      <c r="I735" s="738"/>
      <c r="J735" s="248">
        <v>17</v>
      </c>
      <c r="K735" s="227">
        <v>4</v>
      </c>
      <c r="L735" s="248">
        <v>2</v>
      </c>
      <c r="M735" s="291">
        <v>8</v>
      </c>
    </row>
    <row r="736" spans="1:13" s="4" customFormat="1" ht="15" x14ac:dyDescent="0.25">
      <c r="B736" s="737" t="s">
        <v>510</v>
      </c>
      <c r="C736" s="737"/>
      <c r="D736" s="737"/>
      <c r="E736" s="737"/>
      <c r="F736" s="737"/>
      <c r="G736" s="737"/>
      <c r="H736" s="737"/>
      <c r="I736" s="738"/>
      <c r="J736" s="248">
        <v>36</v>
      </c>
      <c r="K736" s="227">
        <v>22</v>
      </c>
      <c r="L736" s="248">
        <v>2</v>
      </c>
      <c r="M736" s="291">
        <v>24</v>
      </c>
    </row>
    <row r="737" spans="1:13" s="4" customFormat="1" ht="15" x14ac:dyDescent="0.25">
      <c r="B737" s="737" t="s">
        <v>511</v>
      </c>
      <c r="C737" s="737"/>
      <c r="D737" s="737"/>
      <c r="E737" s="737"/>
      <c r="F737" s="737"/>
      <c r="G737" s="737"/>
      <c r="H737" s="737"/>
      <c r="I737" s="738"/>
      <c r="J737" s="248">
        <v>13</v>
      </c>
      <c r="K737" s="227">
        <v>33</v>
      </c>
      <c r="L737" s="248">
        <v>2</v>
      </c>
      <c r="M737" s="291">
        <v>15</v>
      </c>
    </row>
    <row r="738" spans="1:13" s="4" customFormat="1" ht="15" x14ac:dyDescent="0.25">
      <c r="B738" s="768" t="s">
        <v>512</v>
      </c>
      <c r="C738" s="768"/>
      <c r="D738" s="768"/>
      <c r="E738" s="768"/>
      <c r="F738" s="768"/>
      <c r="G738" s="768"/>
      <c r="H738" s="768"/>
      <c r="I738" s="769"/>
      <c r="J738" s="381">
        <v>711</v>
      </c>
      <c r="K738" s="230">
        <v>793</v>
      </c>
      <c r="L738" s="381">
        <v>168</v>
      </c>
      <c r="M738" s="229">
        <v>694</v>
      </c>
    </row>
    <row r="739" spans="1:13" s="4" customFormat="1" ht="15" x14ac:dyDescent="0.25">
      <c r="B739" s="813" t="s">
        <v>513</v>
      </c>
      <c r="C739" s="813"/>
      <c r="D739" s="813"/>
      <c r="E739" s="813"/>
      <c r="F739" s="813"/>
      <c r="G739" s="813"/>
      <c r="H739" s="813"/>
      <c r="I739" s="813"/>
      <c r="J739" s="813"/>
      <c r="K739" s="813"/>
      <c r="L739" s="813"/>
      <c r="M739" s="813"/>
    </row>
    <row r="740" spans="1:13" s="4" customFormat="1" ht="15" x14ac:dyDescent="0.25"/>
    <row r="741" spans="1:13" s="4" customFormat="1" ht="15" x14ac:dyDescent="0.25"/>
    <row r="742" spans="1:13" s="4" customFormat="1" ht="15" x14ac:dyDescent="0.25"/>
    <row r="743" spans="1:13" s="4" customFormat="1" ht="15" x14ac:dyDescent="0.25"/>
    <row r="744" spans="1:13" s="153" customFormat="1" ht="24.5" x14ac:dyDescent="0.25">
      <c r="B744" s="154" t="s">
        <v>278</v>
      </c>
    </row>
    <row r="745" spans="1:13" s="4" customFormat="1" ht="15" x14ac:dyDescent="0.25"/>
    <row r="746" spans="1:13" s="4" customFormat="1" ht="15" x14ac:dyDescent="0.25"/>
    <row r="747" spans="1:13" s="4" customFormat="1" ht="15" x14ac:dyDescent="0.25">
      <c r="A747" s="7"/>
      <c r="B747" s="7" t="s">
        <v>127</v>
      </c>
      <c r="C747" s="7"/>
      <c r="D747" s="7"/>
      <c r="E747" s="7"/>
      <c r="F747" s="7"/>
      <c r="G747" s="7"/>
      <c r="H747" s="7"/>
      <c r="I747" s="7"/>
      <c r="J747" s="7"/>
      <c r="K747" s="7"/>
      <c r="L747" s="7"/>
      <c r="M747" s="7"/>
    </row>
    <row r="748" spans="1:13" s="4" customFormat="1" ht="15" x14ac:dyDescent="0.25"/>
    <row r="749" spans="1:13" s="4" customFormat="1" ht="15" customHeight="1" x14ac:dyDescent="0.25">
      <c r="B749" s="717" t="s">
        <v>865</v>
      </c>
      <c r="C749" s="717"/>
      <c r="D749" s="717"/>
      <c r="E749" s="717"/>
      <c r="F749" s="717"/>
      <c r="G749" s="718"/>
      <c r="H749" s="760">
        <v>2021</v>
      </c>
      <c r="I749" s="760"/>
      <c r="J749" s="760">
        <v>2022</v>
      </c>
      <c r="K749" s="760"/>
      <c r="L749" s="760">
        <v>2023</v>
      </c>
      <c r="M749" s="761"/>
    </row>
    <row r="750" spans="1:13" s="4" customFormat="1" ht="15.5" thickBot="1" x14ac:dyDescent="0.3">
      <c r="B750" s="719"/>
      <c r="C750" s="719"/>
      <c r="D750" s="719"/>
      <c r="E750" s="719"/>
      <c r="F750" s="719"/>
      <c r="G750" s="720"/>
      <c r="H750" s="374" t="s">
        <v>321</v>
      </c>
      <c r="I750" s="375" t="s">
        <v>322</v>
      </c>
      <c r="J750" s="374" t="s">
        <v>321</v>
      </c>
      <c r="K750" s="375" t="s">
        <v>322</v>
      </c>
      <c r="L750" s="374" t="s">
        <v>321</v>
      </c>
      <c r="M750" s="382" t="s">
        <v>322</v>
      </c>
    </row>
    <row r="751" spans="1:13" s="4" customFormat="1" ht="15.5" thickTop="1" x14ac:dyDescent="0.25">
      <c r="B751" s="822" t="s">
        <v>93</v>
      </c>
      <c r="C751" s="822"/>
      <c r="D751" s="822"/>
      <c r="E751" s="822"/>
      <c r="F751" s="822"/>
      <c r="G751" s="823"/>
      <c r="H751" s="429">
        <v>0.44600000000000001</v>
      </c>
      <c r="I751" s="430">
        <v>0.47</v>
      </c>
      <c r="J751" s="429">
        <v>0.42599999999999999</v>
      </c>
      <c r="K751" s="430">
        <v>0.42599999999999999</v>
      </c>
      <c r="L751" s="429">
        <v>0.47</v>
      </c>
      <c r="M751" s="431">
        <v>0.47</v>
      </c>
    </row>
    <row r="752" spans="1:13" s="4" customFormat="1" ht="15" customHeight="1" x14ac:dyDescent="0.25">
      <c r="B752" s="747" t="s">
        <v>869</v>
      </c>
      <c r="C752" s="747"/>
      <c r="D752" s="747"/>
      <c r="E752" s="747"/>
      <c r="F752" s="747"/>
      <c r="G752" s="747"/>
      <c r="H752" s="747"/>
      <c r="I752" s="747"/>
      <c r="J752" s="747"/>
      <c r="K752" s="747"/>
      <c r="L752" s="747"/>
      <c r="M752" s="747"/>
    </row>
    <row r="753" spans="1:13" s="4" customFormat="1" ht="15" x14ac:dyDescent="0.25">
      <c r="B753" s="749"/>
      <c r="C753" s="749"/>
      <c r="D753" s="749"/>
      <c r="E753" s="749"/>
      <c r="F753" s="749"/>
      <c r="G753" s="749"/>
      <c r="H753" s="749"/>
      <c r="I753" s="749"/>
      <c r="J753" s="749"/>
      <c r="K753" s="749"/>
      <c r="L753" s="749"/>
      <c r="M753" s="749"/>
    </row>
    <row r="754" spans="1:13" s="4" customFormat="1" ht="15" x14ac:dyDescent="0.25">
      <c r="B754" s="1"/>
      <c r="C754" s="1"/>
      <c r="D754" s="1"/>
      <c r="E754" s="1"/>
      <c r="F754" s="1"/>
      <c r="G754" s="1"/>
      <c r="H754" s="1"/>
      <c r="I754" s="1"/>
      <c r="J754" s="1"/>
      <c r="K754" s="1"/>
      <c r="L754" s="1"/>
      <c r="M754" s="1"/>
    </row>
    <row r="755" spans="1:13" s="4" customFormat="1" ht="15" x14ac:dyDescent="0.25"/>
    <row r="756" spans="1:13" s="4" customFormat="1" ht="15" x14ac:dyDescent="0.25">
      <c r="A756" s="7"/>
      <c r="B756" s="7" t="s">
        <v>137</v>
      </c>
      <c r="C756" s="7"/>
      <c r="D756" s="7"/>
      <c r="E756" s="7"/>
      <c r="F756" s="7"/>
      <c r="G756" s="7"/>
      <c r="H756" s="7"/>
      <c r="I756" s="7"/>
      <c r="J756" s="7"/>
      <c r="K756" s="7"/>
      <c r="L756" s="7"/>
      <c r="M756" s="7"/>
    </row>
    <row r="757" spans="1:13" s="4" customFormat="1" ht="15" x14ac:dyDescent="0.25">
      <c r="A757" s="186"/>
      <c r="B757" s="7" t="s">
        <v>138</v>
      </c>
      <c r="C757" s="186"/>
      <c r="D757" s="186"/>
      <c r="E757" s="186"/>
      <c r="F757" s="186"/>
      <c r="G757" s="186"/>
      <c r="H757" s="186"/>
      <c r="I757" s="186"/>
      <c r="J757" s="186"/>
      <c r="K757" s="186"/>
      <c r="L757" s="186"/>
      <c r="M757" s="186"/>
    </row>
    <row r="758" spans="1:13" s="4" customFormat="1" ht="15" x14ac:dyDescent="0.25"/>
    <row r="759" spans="1:13" s="4" customFormat="1" ht="15" x14ac:dyDescent="0.25">
      <c r="B759" s="717" t="s">
        <v>514</v>
      </c>
      <c r="C759" s="717"/>
      <c r="D759" s="718"/>
      <c r="E759" s="760">
        <v>2021</v>
      </c>
      <c r="F759" s="760">
        <v>2022</v>
      </c>
      <c r="G759" s="761">
        <v>2023</v>
      </c>
    </row>
    <row r="760" spans="1:13" s="4" customFormat="1" ht="15.5" thickBot="1" x14ac:dyDescent="0.3">
      <c r="B760" s="719"/>
      <c r="C760" s="719"/>
      <c r="D760" s="720"/>
      <c r="E760" s="767"/>
      <c r="F760" s="767"/>
      <c r="G760" s="771"/>
    </row>
    <row r="761" spans="1:13" s="4" customFormat="1" ht="15.5" thickTop="1" x14ac:dyDescent="0.25">
      <c r="B761" s="725" t="s">
        <v>515</v>
      </c>
      <c r="C761" s="725"/>
      <c r="D761" s="726"/>
      <c r="E761" s="26">
        <v>15621448</v>
      </c>
      <c r="F761" s="26">
        <v>15010236</v>
      </c>
      <c r="G761" s="27">
        <v>13201715.854795661</v>
      </c>
    </row>
    <row r="762" spans="1:13" s="4" customFormat="1" ht="15" x14ac:dyDescent="0.25">
      <c r="B762" s="737" t="s">
        <v>516</v>
      </c>
      <c r="C762" s="737"/>
      <c r="D762" s="738"/>
      <c r="E762" s="187">
        <v>1</v>
      </c>
      <c r="F762" s="187">
        <v>1</v>
      </c>
      <c r="G762" s="188">
        <v>87629.419315599996</v>
      </c>
    </row>
    <row r="763" spans="1:13" s="4" customFormat="1" ht="15" x14ac:dyDescent="0.25">
      <c r="B763" s="772" t="s">
        <v>517</v>
      </c>
      <c r="C763" s="772"/>
      <c r="D763" s="773"/>
      <c r="E763" s="189">
        <v>15621449</v>
      </c>
      <c r="F763" s="189">
        <v>15010237</v>
      </c>
      <c r="G763" s="564">
        <v>13289345.274111262</v>
      </c>
    </row>
    <row r="764" spans="1:13" s="4" customFormat="1" ht="15" x14ac:dyDescent="0.25">
      <c r="B764" s="772" t="s">
        <v>872</v>
      </c>
      <c r="C764" s="772"/>
      <c r="D764" s="773"/>
      <c r="E764" s="189">
        <v>699933</v>
      </c>
      <c r="F764" s="189">
        <v>686943</v>
      </c>
      <c r="G764" s="564">
        <v>4334453.0490220003</v>
      </c>
    </row>
    <row r="765" spans="1:13" s="4" customFormat="1" ht="15" x14ac:dyDescent="0.25">
      <c r="B765" s="814" t="s">
        <v>519</v>
      </c>
      <c r="C765" s="814"/>
      <c r="D765" s="815"/>
      <c r="E765" s="190">
        <v>16321382</v>
      </c>
      <c r="F765" s="190">
        <v>15697180</v>
      </c>
      <c r="G765" s="566">
        <v>17623798.32313326</v>
      </c>
    </row>
    <row r="766" spans="1:13" s="4" customFormat="1" ht="15" x14ac:dyDescent="0.25"/>
    <row r="767" spans="1:13" s="4" customFormat="1" ht="15" x14ac:dyDescent="0.25"/>
    <row r="768" spans="1:13" s="4" customFormat="1" ht="15" x14ac:dyDescent="0.25">
      <c r="A768" s="7"/>
      <c r="B768" s="7" t="s">
        <v>157</v>
      </c>
      <c r="C768" s="7"/>
      <c r="D768" s="7"/>
      <c r="E768" s="7"/>
      <c r="F768" s="7"/>
      <c r="G768" s="7"/>
      <c r="H768" s="7"/>
      <c r="I768" s="7"/>
      <c r="J768" s="7"/>
      <c r="K768" s="7"/>
      <c r="L768" s="7"/>
      <c r="M768" s="7"/>
    </row>
    <row r="769" spans="2:7" s="4" customFormat="1" ht="15" x14ac:dyDescent="0.25"/>
    <row r="770" spans="2:7" s="4" customFormat="1" ht="15" customHeight="1" x14ac:dyDescent="0.25">
      <c r="B770" s="717" t="s">
        <v>520</v>
      </c>
      <c r="C770" s="717"/>
      <c r="D770" s="717"/>
      <c r="E770" s="760">
        <v>2021</v>
      </c>
      <c r="F770" s="760">
        <v>2022</v>
      </c>
      <c r="G770" s="761">
        <v>2023</v>
      </c>
    </row>
    <row r="771" spans="2:7" s="4" customFormat="1" ht="15" customHeight="1" thickBot="1" x14ac:dyDescent="0.3">
      <c r="B771" s="717"/>
      <c r="C771" s="717"/>
      <c r="D771" s="717"/>
      <c r="E771" s="760"/>
      <c r="F771" s="760"/>
      <c r="G771" s="761"/>
    </row>
    <row r="772" spans="2:7" s="4" customFormat="1" ht="15.5" hidden="1" thickBot="1" x14ac:dyDescent="0.3">
      <c r="B772" s="719"/>
      <c r="C772" s="719"/>
      <c r="D772" s="719"/>
      <c r="E772" s="767"/>
      <c r="F772" s="767"/>
      <c r="G772" s="771"/>
    </row>
    <row r="773" spans="2:7" s="4" customFormat="1" ht="15.5" thickTop="1" x14ac:dyDescent="0.25">
      <c r="B773" s="822" t="s">
        <v>93</v>
      </c>
      <c r="C773" s="822"/>
      <c r="D773" s="823"/>
      <c r="E773" s="383" t="s">
        <v>3</v>
      </c>
      <c r="F773" s="383">
        <v>0.37</v>
      </c>
      <c r="G773" s="631">
        <v>0.36626700000000001</v>
      </c>
    </row>
    <row r="774" spans="2:7" s="4" customFormat="1" ht="15" x14ac:dyDescent="0.25"/>
    <row r="775" spans="2:7" s="4" customFormat="1" ht="15" x14ac:dyDescent="0.25"/>
    <row r="776" spans="2:7" s="4" customFormat="1" ht="15" x14ac:dyDescent="0.25"/>
    <row r="777" spans="2:7" s="4" customFormat="1" ht="15" x14ac:dyDescent="0.25"/>
    <row r="778" spans="2:7" s="4" customFormat="1" ht="15" x14ac:dyDescent="0.25"/>
    <row r="779" spans="2:7" s="4" customFormat="1" ht="15" x14ac:dyDescent="0.25"/>
    <row r="780" spans="2:7" s="4" customFormat="1" ht="15" x14ac:dyDescent="0.25"/>
    <row r="781" spans="2:7" s="4" customFormat="1" ht="15" x14ac:dyDescent="0.25"/>
    <row r="782" spans="2:7" s="4" customFormat="1" ht="15" x14ac:dyDescent="0.25"/>
    <row r="783" spans="2:7" s="4" customFormat="1" ht="15" x14ac:dyDescent="0.25"/>
    <row r="784" spans="2:7" s="4" customFormat="1" ht="15" x14ac:dyDescent="0.25"/>
    <row r="785" s="4" customFormat="1" ht="15" x14ac:dyDescent="0.25"/>
    <row r="786" s="4" customFormat="1" ht="15" x14ac:dyDescent="0.25"/>
    <row r="787" s="4" customFormat="1" ht="15" x14ac:dyDescent="0.25"/>
    <row r="788" s="4" customFormat="1" ht="15" x14ac:dyDescent="0.25"/>
    <row r="789" s="4" customFormat="1" ht="15" x14ac:dyDescent="0.25"/>
    <row r="790" s="4" customFormat="1" ht="15" x14ac:dyDescent="0.25"/>
  </sheetData>
  <sheetProtection algorithmName="SHA-512" hashValue="Ud6UCAkNt5mMelR25VWnVcoKLsKl1sTeCd7RvYb2PYoz0b8AHQBzoucQxJGaGx7BhdQ8I6/qpTPUB9dxY2kJ/w==" saltValue="BlL0pq744qBmBgiQRYva+w==" spinCount="100000" sheet="1" formatCells="0" formatColumns="0" formatRows="0"/>
  <mergeCells count="654">
    <mergeCell ref="B626:D626"/>
    <mergeCell ref="B631:G634"/>
    <mergeCell ref="B67:M72"/>
    <mergeCell ref="B461:M462"/>
    <mergeCell ref="B482:M482"/>
    <mergeCell ref="B22:G22"/>
    <mergeCell ref="B46:E47"/>
    <mergeCell ref="F46:F47"/>
    <mergeCell ref="G46:G47"/>
    <mergeCell ref="H46:H47"/>
    <mergeCell ref="I46:I47"/>
    <mergeCell ref="J46:J47"/>
    <mergeCell ref="K46:K47"/>
    <mergeCell ref="L46:L47"/>
    <mergeCell ref="M46:M47"/>
    <mergeCell ref="B48:E48"/>
    <mergeCell ref="B49:E49"/>
    <mergeCell ref="B50:E50"/>
    <mergeCell ref="B51:E51"/>
    <mergeCell ref="B52:E52"/>
    <mergeCell ref="B53:E53"/>
    <mergeCell ref="B616:G618"/>
    <mergeCell ref="B97:D97"/>
    <mergeCell ref="B577:D577"/>
    <mergeCell ref="B693:D694"/>
    <mergeCell ref="B695:G695"/>
    <mergeCell ref="B701:G701"/>
    <mergeCell ref="B707:G709"/>
    <mergeCell ref="E693:E694"/>
    <mergeCell ref="B696:D696"/>
    <mergeCell ref="B697:D697"/>
    <mergeCell ref="B698:D698"/>
    <mergeCell ref="B699:D699"/>
    <mergeCell ref="B700:D700"/>
    <mergeCell ref="F693:F694"/>
    <mergeCell ref="G693:G694"/>
    <mergeCell ref="B773:D773"/>
    <mergeCell ref="B702:D702"/>
    <mergeCell ref="B703:D703"/>
    <mergeCell ref="B704:D704"/>
    <mergeCell ref="B705:D705"/>
    <mergeCell ref="B706:D706"/>
    <mergeCell ref="B759:D760"/>
    <mergeCell ref="B761:D761"/>
    <mergeCell ref="B762:D762"/>
    <mergeCell ref="B763:D763"/>
    <mergeCell ref="B751:G751"/>
    <mergeCell ref="B752:M753"/>
    <mergeCell ref="H749:I749"/>
    <mergeCell ref="J749:K749"/>
    <mergeCell ref="L749:M749"/>
    <mergeCell ref="J732:K732"/>
    <mergeCell ref="L732:M732"/>
    <mergeCell ref="B732:I733"/>
    <mergeCell ref="B734:I734"/>
    <mergeCell ref="B735:I735"/>
    <mergeCell ref="B736:I736"/>
    <mergeCell ref="B737:I737"/>
    <mergeCell ref="B738:I738"/>
    <mergeCell ref="B749:G750"/>
    <mergeCell ref="E670:E671"/>
    <mergeCell ref="B685:G688"/>
    <mergeCell ref="B672:G672"/>
    <mergeCell ref="B678:G678"/>
    <mergeCell ref="B673:D673"/>
    <mergeCell ref="B674:D674"/>
    <mergeCell ref="B675:D675"/>
    <mergeCell ref="B676:D676"/>
    <mergeCell ref="B677:D677"/>
    <mergeCell ref="B679:D679"/>
    <mergeCell ref="B680:D680"/>
    <mergeCell ref="B681:D681"/>
    <mergeCell ref="B682:D682"/>
    <mergeCell ref="B683:D683"/>
    <mergeCell ref="B684:D684"/>
    <mergeCell ref="B670:D671"/>
    <mergeCell ref="F670:F671"/>
    <mergeCell ref="G670:G671"/>
    <mergeCell ref="B661:G665"/>
    <mergeCell ref="B641:G641"/>
    <mergeCell ref="B648:G648"/>
    <mergeCell ref="B642:D642"/>
    <mergeCell ref="B643:D643"/>
    <mergeCell ref="B644:D644"/>
    <mergeCell ref="B645:D645"/>
    <mergeCell ref="B646:D646"/>
    <mergeCell ref="B647:D647"/>
    <mergeCell ref="B649:D649"/>
    <mergeCell ref="B650:D650"/>
    <mergeCell ref="B651:D651"/>
    <mergeCell ref="B652:D652"/>
    <mergeCell ref="B653:D653"/>
    <mergeCell ref="B654:D654"/>
    <mergeCell ref="B655:D655"/>
    <mergeCell ref="B656:D656"/>
    <mergeCell ref="B657:D657"/>
    <mergeCell ref="B658:D658"/>
    <mergeCell ref="B659:D659"/>
    <mergeCell ref="B660:D660"/>
    <mergeCell ref="B578:D578"/>
    <mergeCell ref="B579:D579"/>
    <mergeCell ref="B596:D596"/>
    <mergeCell ref="B597:D597"/>
    <mergeCell ref="B599:D599"/>
    <mergeCell ref="B600:D600"/>
    <mergeCell ref="B601:D601"/>
    <mergeCell ref="B602:D602"/>
    <mergeCell ref="B580:G585"/>
    <mergeCell ref="B594:D594"/>
    <mergeCell ref="B595:D595"/>
    <mergeCell ref="F590:F591"/>
    <mergeCell ref="G590:G591"/>
    <mergeCell ref="B557:G558"/>
    <mergeCell ref="B568:D569"/>
    <mergeCell ref="F568:F569"/>
    <mergeCell ref="B576:G576"/>
    <mergeCell ref="B570:G570"/>
    <mergeCell ref="B547:D547"/>
    <mergeCell ref="B548:D548"/>
    <mergeCell ref="B553:D554"/>
    <mergeCell ref="B555:D556"/>
    <mergeCell ref="B571:D571"/>
    <mergeCell ref="B572:D572"/>
    <mergeCell ref="B573:D573"/>
    <mergeCell ref="B574:D574"/>
    <mergeCell ref="B575:D575"/>
    <mergeCell ref="E568:E569"/>
    <mergeCell ref="G568:G569"/>
    <mergeCell ref="F545:F546"/>
    <mergeCell ref="G545:G546"/>
    <mergeCell ref="E555:E556"/>
    <mergeCell ref="F555:F556"/>
    <mergeCell ref="G555:G556"/>
    <mergeCell ref="G528:G530"/>
    <mergeCell ref="B531:G532"/>
    <mergeCell ref="B539:D540"/>
    <mergeCell ref="E539:E540"/>
    <mergeCell ref="F539:F540"/>
    <mergeCell ref="G539:G540"/>
    <mergeCell ref="B545:D546"/>
    <mergeCell ref="E553:E554"/>
    <mergeCell ref="F553:F554"/>
    <mergeCell ref="G553:G554"/>
    <mergeCell ref="B541:D541"/>
    <mergeCell ref="B542:D542"/>
    <mergeCell ref="B543:D543"/>
    <mergeCell ref="B408:D408"/>
    <mergeCell ref="B409:D410"/>
    <mergeCell ref="B411:D412"/>
    <mergeCell ref="B413:D413"/>
    <mergeCell ref="B416:D417"/>
    <mergeCell ref="B418:D419"/>
    <mergeCell ref="B420:D420"/>
    <mergeCell ref="B421:D421"/>
    <mergeCell ref="M416:M417"/>
    <mergeCell ref="E418:E419"/>
    <mergeCell ref="F418:F419"/>
    <mergeCell ref="G418:G419"/>
    <mergeCell ref="H418:H419"/>
    <mergeCell ref="I418:I419"/>
    <mergeCell ref="J418:J419"/>
    <mergeCell ref="K418:K419"/>
    <mergeCell ref="L418:L419"/>
    <mergeCell ref="M418:M419"/>
    <mergeCell ref="E416:E417"/>
    <mergeCell ref="F416:F417"/>
    <mergeCell ref="G416:G417"/>
    <mergeCell ref="H416:H417"/>
    <mergeCell ref="I416:I417"/>
    <mergeCell ref="J416:J417"/>
    <mergeCell ref="B362:D364"/>
    <mergeCell ref="B377:G384"/>
    <mergeCell ref="B365:D365"/>
    <mergeCell ref="B366:D366"/>
    <mergeCell ref="B367:D367"/>
    <mergeCell ref="B368:D368"/>
    <mergeCell ref="B369:D369"/>
    <mergeCell ref="B370:D370"/>
    <mergeCell ref="B371:D371"/>
    <mergeCell ref="B372:D372"/>
    <mergeCell ref="B373:D373"/>
    <mergeCell ref="B374:D374"/>
    <mergeCell ref="B375:D375"/>
    <mergeCell ref="B376:D376"/>
    <mergeCell ref="E362:E364"/>
    <mergeCell ref="F362:F364"/>
    <mergeCell ref="G362:G364"/>
    <mergeCell ref="B346:G346"/>
    <mergeCell ref="B347:G347"/>
    <mergeCell ref="B350:G350"/>
    <mergeCell ref="B351:G351"/>
    <mergeCell ref="B352:G352"/>
    <mergeCell ref="B353:G353"/>
    <mergeCell ref="B354:G354"/>
    <mergeCell ref="B355:G355"/>
    <mergeCell ref="B356:M357"/>
    <mergeCell ref="B336:G336"/>
    <mergeCell ref="B337:G337"/>
    <mergeCell ref="B338:G338"/>
    <mergeCell ref="B339:M340"/>
    <mergeCell ref="B342:G343"/>
    <mergeCell ref="L342:L343"/>
    <mergeCell ref="M342:M343"/>
    <mergeCell ref="B344:G344"/>
    <mergeCell ref="B345:G345"/>
    <mergeCell ref="M308:M309"/>
    <mergeCell ref="B317:G317"/>
    <mergeCell ref="B318:G318"/>
    <mergeCell ref="B319:G319"/>
    <mergeCell ref="B320:G320"/>
    <mergeCell ref="B321:G321"/>
    <mergeCell ref="B322:M323"/>
    <mergeCell ref="B325:G326"/>
    <mergeCell ref="B327:G327"/>
    <mergeCell ref="B313:G313"/>
    <mergeCell ref="B314:G314"/>
    <mergeCell ref="B315:G315"/>
    <mergeCell ref="B316:G316"/>
    <mergeCell ref="H308:H309"/>
    <mergeCell ref="I308:I309"/>
    <mergeCell ref="J308:J309"/>
    <mergeCell ref="K308:K309"/>
    <mergeCell ref="L308:L309"/>
    <mergeCell ref="B284:M286"/>
    <mergeCell ref="B272:D272"/>
    <mergeCell ref="B273:D273"/>
    <mergeCell ref="B274:D274"/>
    <mergeCell ref="B275:D275"/>
    <mergeCell ref="B276:D276"/>
    <mergeCell ref="B277:D277"/>
    <mergeCell ref="B278:D278"/>
    <mergeCell ref="B279:D279"/>
    <mergeCell ref="B280:D280"/>
    <mergeCell ref="B281:D281"/>
    <mergeCell ref="B282:D282"/>
    <mergeCell ref="B283:D283"/>
    <mergeCell ref="B229:D229"/>
    <mergeCell ref="B230:D230"/>
    <mergeCell ref="B231:D231"/>
    <mergeCell ref="B232:D232"/>
    <mergeCell ref="B233:D233"/>
    <mergeCell ref="B234:D234"/>
    <mergeCell ref="B244:D246"/>
    <mergeCell ref="B261:G265"/>
    <mergeCell ref="B248:D248"/>
    <mergeCell ref="B249:D249"/>
    <mergeCell ref="B251:D251"/>
    <mergeCell ref="B252:D252"/>
    <mergeCell ref="B253:D253"/>
    <mergeCell ref="B254:D254"/>
    <mergeCell ref="B255:D255"/>
    <mergeCell ref="B256:D256"/>
    <mergeCell ref="B258:D258"/>
    <mergeCell ref="B257:D257"/>
    <mergeCell ref="B259:D259"/>
    <mergeCell ref="B260:D260"/>
    <mergeCell ref="G244:G246"/>
    <mergeCell ref="B235:G239"/>
    <mergeCell ref="B205:D205"/>
    <mergeCell ref="B206:D206"/>
    <mergeCell ref="B207:D207"/>
    <mergeCell ref="B220:D220"/>
    <mergeCell ref="B221:D221"/>
    <mergeCell ref="B223:D223"/>
    <mergeCell ref="B192:D192"/>
    <mergeCell ref="B193:D193"/>
    <mergeCell ref="B195:D195"/>
    <mergeCell ref="B196:D196"/>
    <mergeCell ref="B197:D197"/>
    <mergeCell ref="B198:D198"/>
    <mergeCell ref="B199:D199"/>
    <mergeCell ref="B200:D200"/>
    <mergeCell ref="B201:D201"/>
    <mergeCell ref="B226:D226"/>
    <mergeCell ref="B227:D227"/>
    <mergeCell ref="B228:D228"/>
    <mergeCell ref="B119:M121"/>
    <mergeCell ref="B132:J132"/>
    <mergeCell ref="B133:J133"/>
    <mergeCell ref="B123:D123"/>
    <mergeCell ref="B124:D124"/>
    <mergeCell ref="B217:D218"/>
    <mergeCell ref="E217:E218"/>
    <mergeCell ref="B191:G191"/>
    <mergeCell ref="B194:G194"/>
    <mergeCell ref="B208:G215"/>
    <mergeCell ref="B147:G147"/>
    <mergeCell ref="B148:G148"/>
    <mergeCell ref="B150:G150"/>
    <mergeCell ref="B151:G151"/>
    <mergeCell ref="B152:G152"/>
    <mergeCell ref="B154:G154"/>
    <mergeCell ref="B155:G155"/>
    <mergeCell ref="B157:G157"/>
    <mergeCell ref="B202:D202"/>
    <mergeCell ref="B203:D203"/>
    <mergeCell ref="B204:D204"/>
    <mergeCell ref="B101:D101"/>
    <mergeCell ref="B103:D103"/>
    <mergeCell ref="B104:D104"/>
    <mergeCell ref="B106:D106"/>
    <mergeCell ref="B107:D107"/>
    <mergeCell ref="B108:D108"/>
    <mergeCell ref="B109:D109"/>
    <mergeCell ref="B110:D110"/>
    <mergeCell ref="B89:D89"/>
    <mergeCell ref="B105:D105"/>
    <mergeCell ref="B90:D90"/>
    <mergeCell ref="B91:D91"/>
    <mergeCell ref="B92:D92"/>
    <mergeCell ref="B93:D93"/>
    <mergeCell ref="B95:D95"/>
    <mergeCell ref="B96:D96"/>
    <mergeCell ref="B98:D98"/>
    <mergeCell ref="B99:D99"/>
    <mergeCell ref="B100:D100"/>
    <mergeCell ref="L1:L2"/>
    <mergeCell ref="M1:M2"/>
    <mergeCell ref="B11:M12"/>
    <mergeCell ref="B39:M41"/>
    <mergeCell ref="B17:G18"/>
    <mergeCell ref="B20:G20"/>
    <mergeCell ref="B21:G21"/>
    <mergeCell ref="B23:G23"/>
    <mergeCell ref="B24:G24"/>
    <mergeCell ref="B26:G26"/>
    <mergeCell ref="B27:G27"/>
    <mergeCell ref="B28:G28"/>
    <mergeCell ref="B29:G29"/>
    <mergeCell ref="B30:G30"/>
    <mergeCell ref="B31:G31"/>
    <mergeCell ref="B32:G32"/>
    <mergeCell ref="B33:G33"/>
    <mergeCell ref="B34:G34"/>
    <mergeCell ref="B35:G35"/>
    <mergeCell ref="B37:G37"/>
    <mergeCell ref="B38:G38"/>
    <mergeCell ref="B25:K25"/>
    <mergeCell ref="H28:H29"/>
    <mergeCell ref="B36:G36"/>
    <mergeCell ref="B527:D527"/>
    <mergeCell ref="B528:D530"/>
    <mergeCell ref="E528:E530"/>
    <mergeCell ref="F528:F530"/>
    <mergeCell ref="B505:J505"/>
    <mergeCell ref="B506:J506"/>
    <mergeCell ref="B507:J507"/>
    <mergeCell ref="K456:M456"/>
    <mergeCell ref="F770:F772"/>
    <mergeCell ref="G770:G772"/>
    <mergeCell ref="H456:J456"/>
    <mergeCell ref="B456:G457"/>
    <mergeCell ref="B458:G458"/>
    <mergeCell ref="B459:G459"/>
    <mergeCell ref="B460:G460"/>
    <mergeCell ref="B764:D764"/>
    <mergeCell ref="B765:D765"/>
    <mergeCell ref="E759:E760"/>
    <mergeCell ref="F759:F760"/>
    <mergeCell ref="G759:G760"/>
    <mergeCell ref="B770:D772"/>
    <mergeCell ref="E770:E772"/>
    <mergeCell ref="E545:E546"/>
    <mergeCell ref="G639:G640"/>
    <mergeCell ref="G623:G624"/>
    <mergeCell ref="B590:D591"/>
    <mergeCell ref="E590:E591"/>
    <mergeCell ref="B604:G607"/>
    <mergeCell ref="B592:G592"/>
    <mergeCell ref="B598:G598"/>
    <mergeCell ref="B593:D593"/>
    <mergeCell ref="B603:D603"/>
    <mergeCell ref="B612:D613"/>
    <mergeCell ref="E612:E613"/>
    <mergeCell ref="F612:F613"/>
    <mergeCell ref="G612:G613"/>
    <mergeCell ref="B614:D614"/>
    <mergeCell ref="B615:D615"/>
    <mergeCell ref="B623:D624"/>
    <mergeCell ref="B627:D627"/>
    <mergeCell ref="B628:D628"/>
    <mergeCell ref="B629:D629"/>
    <mergeCell ref="B630:D630"/>
    <mergeCell ref="B639:D640"/>
    <mergeCell ref="B158:G158"/>
    <mergeCell ref="B159:G159"/>
    <mergeCell ref="L55:L56"/>
    <mergeCell ref="B515:M515"/>
    <mergeCell ref="B514:J514"/>
    <mergeCell ref="B520:D521"/>
    <mergeCell ref="E520:E521"/>
    <mergeCell ref="F520:F521"/>
    <mergeCell ref="G520:G521"/>
    <mergeCell ref="B522:D522"/>
    <mergeCell ref="B512:J512"/>
    <mergeCell ref="B513:J513"/>
    <mergeCell ref="B509:M509"/>
    <mergeCell ref="B493:M493"/>
    <mergeCell ref="B494:J494"/>
    <mergeCell ref="B495:J495"/>
    <mergeCell ref="B496:J496"/>
    <mergeCell ref="E623:E624"/>
    <mergeCell ref="F623:F624"/>
    <mergeCell ref="E639:E640"/>
    <mergeCell ref="F639:F640"/>
    <mergeCell ref="B164:G165"/>
    <mergeCell ref="B153:M153"/>
    <mergeCell ref="J55:J56"/>
    <mergeCell ref="M55:M56"/>
    <mergeCell ref="G55:G56"/>
    <mergeCell ref="H55:H56"/>
    <mergeCell ref="I55:I56"/>
    <mergeCell ref="L144:M144"/>
    <mergeCell ref="B149:M149"/>
    <mergeCell ref="B146:M146"/>
    <mergeCell ref="J84:J85"/>
    <mergeCell ref="K84:K85"/>
    <mergeCell ref="L84:L85"/>
    <mergeCell ref="M84:M85"/>
    <mergeCell ref="E82:G83"/>
    <mergeCell ref="H82:J83"/>
    <mergeCell ref="K82:M83"/>
    <mergeCell ref="E84:E85"/>
    <mergeCell ref="F84:F85"/>
    <mergeCell ref="B499:J499"/>
    <mergeCell ref="B500:J500"/>
    <mergeCell ref="B625:D625"/>
    <mergeCell ref="J725:K725"/>
    <mergeCell ref="B726:M727"/>
    <mergeCell ref="B739:M739"/>
    <mergeCell ref="B501:J501"/>
    <mergeCell ref="B502:J502"/>
    <mergeCell ref="B503:J503"/>
    <mergeCell ref="B504:J504"/>
    <mergeCell ref="B508:J508"/>
    <mergeCell ref="L17:M17"/>
    <mergeCell ref="J17:K17"/>
    <mergeCell ref="H17:I17"/>
    <mergeCell ref="B19:K19"/>
    <mergeCell ref="G84:G85"/>
    <mergeCell ref="H144:I144"/>
    <mergeCell ref="J144:K144"/>
    <mergeCell ref="B134:J134"/>
    <mergeCell ref="B144:G145"/>
    <mergeCell ref="H84:H85"/>
    <mergeCell ref="I84:I85"/>
    <mergeCell ref="B111:M114"/>
    <mergeCell ref="B86:M86"/>
    <mergeCell ref="B94:M94"/>
    <mergeCell ref="B102:M102"/>
    <mergeCell ref="B87:D87"/>
    <mergeCell ref="B88:D88"/>
    <mergeCell ref="K416:K417"/>
    <mergeCell ref="L416:L417"/>
    <mergeCell ref="B510:J510"/>
    <mergeCell ref="B511:J511"/>
    <mergeCell ref="B481:J481"/>
    <mergeCell ref="B492:J492"/>
    <mergeCell ref="B430:K430"/>
    <mergeCell ref="B422:M427"/>
    <mergeCell ref="B432:M436"/>
    <mergeCell ref="B446:D447"/>
    <mergeCell ref="E446:E447"/>
    <mergeCell ref="F446:F447"/>
    <mergeCell ref="G446:G447"/>
    <mergeCell ref="B448:D448"/>
    <mergeCell ref="B449:D449"/>
    <mergeCell ref="B467:J467"/>
    <mergeCell ref="B468:J468"/>
    <mergeCell ref="B469:J469"/>
    <mergeCell ref="B470:J470"/>
    <mergeCell ref="B471:M473"/>
    <mergeCell ref="B478:J478"/>
    <mergeCell ref="B479:J479"/>
    <mergeCell ref="B480:J480"/>
    <mergeCell ref="B450:G451"/>
    <mergeCell ref="B497:J497"/>
    <mergeCell ref="B498:J498"/>
    <mergeCell ref="G406:G407"/>
    <mergeCell ref="H406:H407"/>
    <mergeCell ref="I406:I407"/>
    <mergeCell ref="M409:M410"/>
    <mergeCell ref="E411:E412"/>
    <mergeCell ref="F411:F412"/>
    <mergeCell ref="G411:G412"/>
    <mergeCell ref="H411:H412"/>
    <mergeCell ref="I411:I412"/>
    <mergeCell ref="J411:J412"/>
    <mergeCell ref="K411:K412"/>
    <mergeCell ref="L411:L412"/>
    <mergeCell ref="M411:M412"/>
    <mergeCell ref="E409:E410"/>
    <mergeCell ref="F409:F410"/>
    <mergeCell ref="G409:G410"/>
    <mergeCell ref="H409:H410"/>
    <mergeCell ref="I409:I410"/>
    <mergeCell ref="J409:J410"/>
    <mergeCell ref="K409:K410"/>
    <mergeCell ref="L409:L410"/>
    <mergeCell ref="B405:D407"/>
    <mergeCell ref="H325:H326"/>
    <mergeCell ref="I325:I326"/>
    <mergeCell ref="M325:M326"/>
    <mergeCell ref="J325:J326"/>
    <mergeCell ref="K325:K326"/>
    <mergeCell ref="L325:L326"/>
    <mergeCell ref="H342:H343"/>
    <mergeCell ref="I342:I343"/>
    <mergeCell ref="J342:J343"/>
    <mergeCell ref="K342:K343"/>
    <mergeCell ref="B348:G348"/>
    <mergeCell ref="B349:G349"/>
    <mergeCell ref="B328:G328"/>
    <mergeCell ref="B329:G329"/>
    <mergeCell ref="B330:G330"/>
    <mergeCell ref="B331:G331"/>
    <mergeCell ref="B332:G332"/>
    <mergeCell ref="B333:G333"/>
    <mergeCell ref="B334:G334"/>
    <mergeCell ref="B335:G335"/>
    <mergeCell ref="K405:M405"/>
    <mergeCell ref="E406:E407"/>
    <mergeCell ref="F406:F407"/>
    <mergeCell ref="B302:D302"/>
    <mergeCell ref="B303:D303"/>
    <mergeCell ref="J406:J407"/>
    <mergeCell ref="K406:K407"/>
    <mergeCell ref="L406:L407"/>
    <mergeCell ref="M406:M407"/>
    <mergeCell ref="E405:G405"/>
    <mergeCell ref="H405:J405"/>
    <mergeCell ref="B288:D291"/>
    <mergeCell ref="B292:D292"/>
    <mergeCell ref="B293:D293"/>
    <mergeCell ref="B294:D294"/>
    <mergeCell ref="B295:D295"/>
    <mergeCell ref="B296:D296"/>
    <mergeCell ref="B297:D297"/>
    <mergeCell ref="B298:D298"/>
    <mergeCell ref="B299:D299"/>
    <mergeCell ref="B300:D300"/>
    <mergeCell ref="B301:D301"/>
    <mergeCell ref="B304:M306"/>
    <mergeCell ref="B308:G309"/>
    <mergeCell ref="B310:G310"/>
    <mergeCell ref="B311:G311"/>
    <mergeCell ref="B312:G312"/>
    <mergeCell ref="K270:M270"/>
    <mergeCell ref="E270:G270"/>
    <mergeCell ref="H270:J270"/>
    <mergeCell ref="B270:D271"/>
    <mergeCell ref="F217:F218"/>
    <mergeCell ref="G217:G218"/>
    <mergeCell ref="E244:E246"/>
    <mergeCell ref="F244:F246"/>
    <mergeCell ref="I289:I291"/>
    <mergeCell ref="J289:J291"/>
    <mergeCell ref="K289:K291"/>
    <mergeCell ref="L289:L291"/>
    <mergeCell ref="M289:M291"/>
    <mergeCell ref="E288:G288"/>
    <mergeCell ref="H288:J288"/>
    <mergeCell ref="K288:M288"/>
    <mergeCell ref="E289:E291"/>
    <mergeCell ref="F289:F291"/>
    <mergeCell ref="G289:G291"/>
    <mergeCell ref="H289:H291"/>
    <mergeCell ref="B219:G219"/>
    <mergeCell ref="B222:G222"/>
    <mergeCell ref="B224:D224"/>
    <mergeCell ref="B225:D225"/>
    <mergeCell ref="B172:G172"/>
    <mergeCell ref="B169:M169"/>
    <mergeCell ref="B166:M166"/>
    <mergeCell ref="E189:E190"/>
    <mergeCell ref="F189:F190"/>
    <mergeCell ref="G189:G190"/>
    <mergeCell ref="B174:G174"/>
    <mergeCell ref="B175:G175"/>
    <mergeCell ref="B177:G177"/>
    <mergeCell ref="B178:G178"/>
    <mergeCell ref="B179:G179"/>
    <mergeCell ref="B180:M184"/>
    <mergeCell ref="B171:G171"/>
    <mergeCell ref="B61:F61"/>
    <mergeCell ref="B62:F62"/>
    <mergeCell ref="G1:G2"/>
    <mergeCell ref="H1:H2"/>
    <mergeCell ref="I1:I2"/>
    <mergeCell ref="J1:J2"/>
    <mergeCell ref="K1:K2"/>
    <mergeCell ref="A1:A2"/>
    <mergeCell ref="B1:B2"/>
    <mergeCell ref="C1:C2"/>
    <mergeCell ref="D1:D2"/>
    <mergeCell ref="E1:E2"/>
    <mergeCell ref="F1:F2"/>
    <mergeCell ref="I28:I29"/>
    <mergeCell ref="H34:H35"/>
    <mergeCell ref="I34:I35"/>
    <mergeCell ref="K55:K56"/>
    <mergeCell ref="B55:F56"/>
    <mergeCell ref="B57:F57"/>
    <mergeCell ref="B58:F58"/>
    <mergeCell ref="B59:F59"/>
    <mergeCell ref="B60:F60"/>
    <mergeCell ref="B82:D85"/>
    <mergeCell ref="B135:M138"/>
    <mergeCell ref="B160:M162"/>
    <mergeCell ref="B156:G156"/>
    <mergeCell ref="B176:G176"/>
    <mergeCell ref="B125:G127"/>
    <mergeCell ref="B414:D415"/>
    <mergeCell ref="E414:E415"/>
    <mergeCell ref="F414:F415"/>
    <mergeCell ref="G414:G415"/>
    <mergeCell ref="H414:H415"/>
    <mergeCell ref="K414:K415"/>
    <mergeCell ref="I414:I415"/>
    <mergeCell ref="L414:L415"/>
    <mergeCell ref="M414:M415"/>
    <mergeCell ref="J414:J415"/>
    <mergeCell ref="B173:M173"/>
    <mergeCell ref="B189:D190"/>
    <mergeCell ref="H164:I164"/>
    <mergeCell ref="J164:K164"/>
    <mergeCell ref="L164:M164"/>
    <mergeCell ref="B167:G167"/>
    <mergeCell ref="B168:G168"/>
    <mergeCell ref="B170:G170"/>
    <mergeCell ref="B394:M395"/>
    <mergeCell ref="B719:E720"/>
    <mergeCell ref="F719:I719"/>
    <mergeCell ref="J719:M719"/>
    <mergeCell ref="F720:G720"/>
    <mergeCell ref="H720:I720"/>
    <mergeCell ref="J720:K720"/>
    <mergeCell ref="L720:M720"/>
    <mergeCell ref="B721:E721"/>
    <mergeCell ref="F721:G721"/>
    <mergeCell ref="H721:I725"/>
    <mergeCell ref="J721:K721"/>
    <mergeCell ref="L721:M725"/>
    <mergeCell ref="B722:E722"/>
    <mergeCell ref="F722:G722"/>
    <mergeCell ref="J722:K722"/>
    <mergeCell ref="B723:E723"/>
    <mergeCell ref="F723:G723"/>
    <mergeCell ref="J723:K723"/>
    <mergeCell ref="B724:E724"/>
    <mergeCell ref="F724:G724"/>
    <mergeCell ref="J724:K724"/>
    <mergeCell ref="B725:E725"/>
    <mergeCell ref="F725:G725"/>
  </mergeCells>
  <hyperlinks>
    <hyperlink ref="B119:K121"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2FBD86D4-CA92-4B60-9462-4932952C0CC5}"/>
    <hyperlink ref="I1:I2" location="'GRI Index'!A3" display="GRI Index" xr:uid="{3893E06D-4275-49EC-8DAB-961429BAB41D}"/>
    <hyperlink ref="J1:J2" location="'SASB Index'!A3" display="SASB Index" xr:uid="{8BA5512A-C76B-413A-ACF1-F003B4C5622E}"/>
    <hyperlink ref="D1:D2" location="'Steel Industry'!A3" display="Steel Industry" xr:uid="{6994ED2D-3974-4D80-9CDB-1A8A2867E154}"/>
    <hyperlink ref="B1:B2" location="Home!A3" display="Home" xr:uid="{0AA92180-878E-4139-A91A-823E499521E1}"/>
    <hyperlink ref="C1:C2" location="'CSN Group'!A3" display="CSN Group" xr:uid="{607B3C8B-889F-4DE9-9B49-00B590DB783D}"/>
    <hyperlink ref="E1:E2" location="Mining!A3" display="Mining" xr:uid="{37039110-1280-4B8B-8394-101B761A5546}"/>
    <hyperlink ref="F1:F2" location="Cement!A3" display="Cement" xr:uid="{1BBBBECF-EA72-4486-B133-71723EB6B086}"/>
    <hyperlink ref="G1:G2" location="Logistics!A3" display="Logistics" xr:uid="{C05AD734-F5F6-41C3-9267-D7AF50B60A3F}"/>
    <hyperlink ref="H1:H2" location="Energy!A3" display="Energy" xr:uid="{06661CBD-7DBE-4C57-9BE7-1A87AF334CB4}"/>
    <hyperlink ref="K1:K2" location="Materiality!A3" display="Materiality" xr:uid="{A8E9E026-D15B-4E22-AED1-ED87C7F38064}"/>
    <hyperlink ref="L1:L2" location="TCFD_TNFD!A3" display="TCFD e TNFD" xr:uid="{0C9DEA93-C17C-4B1D-BA89-8BA1748A5D18}"/>
    <hyperlink ref="M1:M2" location="Ratings!A3" display="Ratings" xr:uid="{EE54DFFF-D825-49C4-A1D4-6B80B3431273}"/>
    <hyperlink ref="B119:M121"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A1FF62ED-164C-4FB9-8069-D228DADDA65F}"/>
  </hyperlinks>
  <pageMargins left="0.25" right="0.25" top="0.75" bottom="0.75" header="0.3" footer="0.3"/>
  <pageSetup paperSize="9" scale="1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D4FD2-3A93-46DC-ACCB-526063D84CB4}">
  <dimension ref="A1:Q840"/>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8" t="s">
        <v>269</v>
      </c>
    </row>
    <row r="6" spans="1:13" s="4" customFormat="1" ht="15" x14ac:dyDescent="0.25"/>
    <row r="7" spans="1:13" s="4" customFormat="1" ht="15" x14ac:dyDescent="0.25"/>
    <row r="8" spans="1:13" s="4" customFormat="1" ht="15" x14ac:dyDescent="0.25">
      <c r="A8" s="7"/>
      <c r="B8" s="7" t="s">
        <v>124</v>
      </c>
      <c r="C8" s="7"/>
      <c r="D8" s="7"/>
      <c r="E8" s="7"/>
      <c r="F8" s="7"/>
      <c r="G8" s="7"/>
      <c r="H8" s="7"/>
      <c r="I8" s="7"/>
      <c r="J8" s="7"/>
      <c r="K8" s="7"/>
      <c r="L8" s="7"/>
      <c r="M8" s="7"/>
    </row>
    <row r="9" spans="1:13" s="4" customFormat="1" ht="15" x14ac:dyDescent="0.25"/>
    <row r="10" spans="1:13" s="4" customFormat="1" ht="15" customHeight="1" x14ac:dyDescent="0.25">
      <c r="B10" s="892" t="s">
        <v>528</v>
      </c>
      <c r="C10" s="892"/>
      <c r="D10" s="892"/>
      <c r="E10" s="892"/>
      <c r="F10" s="892"/>
      <c r="G10" s="892"/>
      <c r="H10" s="892"/>
      <c r="I10" s="892"/>
      <c r="J10" s="892"/>
      <c r="K10" s="892"/>
      <c r="L10" s="892"/>
      <c r="M10" s="892"/>
    </row>
    <row r="11" spans="1:13" s="4" customFormat="1" ht="15" x14ac:dyDescent="0.25">
      <c r="B11" s="892"/>
      <c r="C11" s="892"/>
      <c r="D11" s="892"/>
      <c r="E11" s="892"/>
      <c r="F11" s="892"/>
      <c r="G11" s="892"/>
      <c r="H11" s="892"/>
      <c r="I11" s="892"/>
      <c r="J11" s="892"/>
      <c r="K11" s="892"/>
      <c r="L11" s="892"/>
      <c r="M11" s="892"/>
    </row>
    <row r="12" spans="1:13" s="4" customFormat="1" ht="15" x14ac:dyDescent="0.25"/>
    <row r="13" spans="1:13" s="4" customFormat="1" ht="15" x14ac:dyDescent="0.25">
      <c r="B13" s="864" t="s">
        <v>670</v>
      </c>
      <c r="C13" s="864"/>
      <c r="D13" s="865"/>
      <c r="E13" s="861">
        <v>2021</v>
      </c>
      <c r="F13" s="861">
        <v>2022</v>
      </c>
      <c r="G13" s="856">
        <v>2023</v>
      </c>
    </row>
    <row r="14" spans="1:13" s="4" customFormat="1" ht="15.5" thickBot="1" x14ac:dyDescent="0.3">
      <c r="B14" s="877"/>
      <c r="C14" s="877"/>
      <c r="D14" s="878"/>
      <c r="E14" s="862"/>
      <c r="F14" s="862"/>
      <c r="G14" s="863"/>
    </row>
    <row r="15" spans="1:13" s="4" customFormat="1" ht="15.5" thickTop="1" x14ac:dyDescent="0.25">
      <c r="B15" s="725" t="s">
        <v>521</v>
      </c>
      <c r="C15" s="725"/>
      <c r="D15" s="726"/>
      <c r="E15" s="297">
        <v>0</v>
      </c>
      <c r="F15" s="297">
        <v>0</v>
      </c>
      <c r="G15" s="512">
        <v>1</v>
      </c>
    </row>
    <row r="16" spans="1:13" s="4" customFormat="1" ht="15" x14ac:dyDescent="0.25">
      <c r="B16" s="931" t="s">
        <v>522</v>
      </c>
      <c r="C16" s="931"/>
      <c r="D16" s="932"/>
      <c r="E16" s="935">
        <v>0</v>
      </c>
      <c r="F16" s="935">
        <v>0</v>
      </c>
      <c r="G16" s="937">
        <v>1025.09807</v>
      </c>
    </row>
    <row r="17" spans="1:13" s="4" customFormat="1" ht="15" x14ac:dyDescent="0.25">
      <c r="B17" s="933"/>
      <c r="C17" s="933"/>
      <c r="D17" s="934"/>
      <c r="E17" s="936"/>
      <c r="F17" s="936"/>
      <c r="G17" s="938"/>
    </row>
    <row r="18" spans="1:13" s="4" customFormat="1" ht="15" x14ac:dyDescent="0.25">
      <c r="B18" s="768" t="s">
        <v>523</v>
      </c>
      <c r="C18" s="768"/>
      <c r="D18" s="769"/>
      <c r="E18" s="28">
        <v>0</v>
      </c>
      <c r="F18" s="28">
        <v>0</v>
      </c>
      <c r="G18" s="29">
        <v>0</v>
      </c>
    </row>
    <row r="19" spans="1:13" s="4" customFormat="1" ht="21" customHeight="1" x14ac:dyDescent="0.25">
      <c r="B19" s="813" t="s">
        <v>524</v>
      </c>
      <c r="C19" s="813"/>
      <c r="D19" s="813"/>
      <c r="E19" s="813"/>
      <c r="F19" s="813"/>
      <c r="G19" s="813"/>
    </row>
    <row r="20" spans="1:13" s="4" customFormat="1" ht="15" x14ac:dyDescent="0.25"/>
    <row r="21" spans="1:13" s="4" customFormat="1" ht="15" x14ac:dyDescent="0.25"/>
    <row r="22" spans="1:13" s="4" customFormat="1" ht="15" x14ac:dyDescent="0.25">
      <c r="A22" s="7"/>
      <c r="B22" s="7" t="s">
        <v>125</v>
      </c>
      <c r="C22" s="7"/>
      <c r="D22" s="7"/>
      <c r="E22" s="7"/>
      <c r="F22" s="7"/>
      <c r="G22" s="7"/>
      <c r="H22" s="7"/>
      <c r="I22" s="7"/>
      <c r="J22" s="7"/>
      <c r="K22" s="7"/>
      <c r="L22" s="7"/>
      <c r="M22" s="7"/>
    </row>
    <row r="23" spans="1:13" s="4" customFormat="1" ht="15" x14ac:dyDescent="0.25"/>
    <row r="24" spans="1:13" s="4" customFormat="1" ht="15" customHeight="1" x14ac:dyDescent="0.25">
      <c r="B24" s="714" t="s">
        <v>529</v>
      </c>
      <c r="C24" s="714"/>
      <c r="D24" s="714"/>
      <c r="E24" s="714"/>
      <c r="F24" s="714"/>
      <c r="G24" s="714"/>
      <c r="H24" s="714"/>
      <c r="I24" s="714"/>
      <c r="J24" s="714"/>
      <c r="K24" s="714"/>
      <c r="L24" s="714"/>
      <c r="M24" s="714"/>
    </row>
    <row r="25" spans="1:13" s="4" customFormat="1" ht="15" x14ac:dyDescent="0.25">
      <c r="B25" s="714"/>
      <c r="C25" s="714"/>
      <c r="D25" s="714"/>
      <c r="E25" s="714"/>
      <c r="F25" s="714"/>
      <c r="G25" s="714"/>
      <c r="H25" s="714"/>
      <c r="I25" s="714"/>
      <c r="J25" s="714"/>
      <c r="K25" s="714"/>
      <c r="L25" s="714"/>
      <c r="M25" s="714"/>
    </row>
    <row r="26" spans="1:13" s="4" customFormat="1" ht="15" x14ac:dyDescent="0.25">
      <c r="B26" s="714"/>
      <c r="C26" s="714"/>
      <c r="D26" s="714"/>
      <c r="E26" s="714"/>
      <c r="F26" s="714"/>
      <c r="G26" s="714"/>
      <c r="H26" s="714"/>
      <c r="I26" s="714"/>
      <c r="J26" s="714"/>
      <c r="K26" s="714"/>
      <c r="L26" s="714"/>
      <c r="M26" s="714"/>
    </row>
    <row r="27" spans="1:13" s="4" customFormat="1" ht="15" x14ac:dyDescent="0.25">
      <c r="B27" s="714"/>
      <c r="C27" s="714"/>
      <c r="D27" s="714"/>
      <c r="E27" s="714"/>
      <c r="F27" s="714"/>
      <c r="G27" s="714"/>
      <c r="H27" s="714"/>
      <c r="I27" s="714"/>
      <c r="J27" s="714"/>
      <c r="K27" s="714"/>
      <c r="L27" s="714"/>
      <c r="M27" s="714"/>
    </row>
    <row r="28" spans="1:13" s="4" customFormat="1" ht="15" x14ac:dyDescent="0.25"/>
    <row r="29" spans="1:13" s="4" customFormat="1" ht="15" x14ac:dyDescent="0.25"/>
    <row r="30" spans="1:13" s="4" customFormat="1" ht="15" x14ac:dyDescent="0.25"/>
    <row r="31" spans="1:13" s="4" customFormat="1" ht="15" x14ac:dyDescent="0.25"/>
    <row r="32" spans="1:13" s="153" customFormat="1" ht="24.5" x14ac:dyDescent="0.25">
      <c r="B32" s="8" t="s">
        <v>271</v>
      </c>
    </row>
    <row r="33" spans="1:17" s="4" customFormat="1" ht="15" x14ac:dyDescent="0.25"/>
    <row r="34" spans="1:17" s="4" customFormat="1" ht="15" x14ac:dyDescent="0.25"/>
    <row r="35" spans="1:17" s="4" customFormat="1" ht="15" x14ac:dyDescent="0.25">
      <c r="A35" s="7"/>
      <c r="B35" s="7" t="s">
        <v>121</v>
      </c>
      <c r="C35" s="7"/>
      <c r="D35" s="7"/>
      <c r="E35" s="7"/>
      <c r="F35" s="7"/>
      <c r="G35" s="7"/>
      <c r="H35" s="7"/>
      <c r="I35" s="7"/>
      <c r="J35" s="7"/>
      <c r="K35" s="7"/>
      <c r="L35" s="7"/>
      <c r="M35" s="7"/>
    </row>
    <row r="36" spans="1:17" s="4" customFormat="1" ht="15" x14ac:dyDescent="0.25"/>
    <row r="37" spans="1:17" s="4" customFormat="1" ht="15" customHeight="1" x14ac:dyDescent="0.25">
      <c r="B37" s="864" t="s">
        <v>525</v>
      </c>
      <c r="C37" s="864"/>
      <c r="D37" s="865"/>
      <c r="E37" s="893">
        <v>2021</v>
      </c>
      <c r="F37" s="893"/>
      <c r="G37" s="893"/>
      <c r="H37" s="893">
        <v>2022</v>
      </c>
      <c r="I37" s="893"/>
      <c r="J37" s="893"/>
      <c r="K37" s="893">
        <v>2023</v>
      </c>
      <c r="L37" s="893"/>
      <c r="M37" s="894"/>
    </row>
    <row r="38" spans="1:17" s="4" customFormat="1" ht="15" x14ac:dyDescent="0.25">
      <c r="B38" s="864"/>
      <c r="C38" s="864"/>
      <c r="D38" s="865"/>
      <c r="E38" s="895"/>
      <c r="F38" s="895"/>
      <c r="G38" s="895"/>
      <c r="H38" s="895"/>
      <c r="I38" s="895"/>
      <c r="J38" s="895"/>
      <c r="K38" s="895"/>
      <c r="L38" s="895"/>
      <c r="M38" s="896"/>
    </row>
    <row r="39" spans="1:17" s="4" customFormat="1" ht="15" x14ac:dyDescent="0.25">
      <c r="B39" s="864"/>
      <c r="C39" s="864"/>
      <c r="D39" s="865"/>
      <c r="E39" s="897" t="s">
        <v>321</v>
      </c>
      <c r="F39" s="899" t="s">
        <v>322</v>
      </c>
      <c r="G39" s="925" t="s">
        <v>2</v>
      </c>
      <c r="H39" s="897" t="s">
        <v>321</v>
      </c>
      <c r="I39" s="899" t="s">
        <v>322</v>
      </c>
      <c r="J39" s="925" t="s">
        <v>2</v>
      </c>
      <c r="K39" s="897" t="s">
        <v>321</v>
      </c>
      <c r="L39" s="899" t="s">
        <v>322</v>
      </c>
      <c r="M39" s="923" t="s">
        <v>2</v>
      </c>
    </row>
    <row r="40" spans="1:17" s="4" customFormat="1" ht="15.5" thickBot="1" x14ac:dyDescent="0.3">
      <c r="B40" s="864"/>
      <c r="C40" s="864"/>
      <c r="D40" s="865"/>
      <c r="E40" s="898"/>
      <c r="F40" s="900"/>
      <c r="G40" s="926"/>
      <c r="H40" s="898"/>
      <c r="I40" s="900"/>
      <c r="J40" s="926"/>
      <c r="K40" s="898"/>
      <c r="L40" s="900"/>
      <c r="M40" s="924"/>
    </row>
    <row r="41" spans="1:17" s="4" customFormat="1" ht="15.5" thickTop="1" x14ac:dyDescent="0.25">
      <c r="B41" s="884" t="s">
        <v>323</v>
      </c>
      <c r="C41" s="884"/>
      <c r="D41" s="884"/>
      <c r="E41" s="884"/>
      <c r="F41" s="884"/>
      <c r="G41" s="884"/>
      <c r="H41" s="884"/>
      <c r="I41" s="884"/>
      <c r="J41" s="884"/>
      <c r="K41" s="884"/>
      <c r="L41" s="884"/>
      <c r="M41" s="884"/>
    </row>
    <row r="42" spans="1:17" s="4" customFormat="1" ht="15" x14ac:dyDescent="0.25">
      <c r="B42" s="763" t="s">
        <v>286</v>
      </c>
      <c r="C42" s="763"/>
      <c r="D42" s="764"/>
      <c r="E42" s="143">
        <v>56</v>
      </c>
      <c r="F42" s="162">
        <v>6</v>
      </c>
      <c r="G42" s="434">
        <f>SUM(E42:F42)</f>
        <v>62</v>
      </c>
      <c r="H42" s="367">
        <v>51</v>
      </c>
      <c r="I42" s="162">
        <v>7</v>
      </c>
      <c r="J42" s="434">
        <f>SUM(H42:I42)</f>
        <v>58</v>
      </c>
      <c r="K42" s="143">
        <v>59</v>
      </c>
      <c r="L42" s="162">
        <v>12</v>
      </c>
      <c r="M42" s="435">
        <f>SUM(K42:L42)</f>
        <v>71</v>
      </c>
      <c r="O42" s="469"/>
      <c r="P42" s="469"/>
      <c r="Q42" s="469"/>
    </row>
    <row r="43" spans="1:17" s="4" customFormat="1" ht="15" x14ac:dyDescent="0.25">
      <c r="B43" s="737" t="s">
        <v>288</v>
      </c>
      <c r="C43" s="737"/>
      <c r="D43" s="738"/>
      <c r="E43" s="20">
        <v>11071</v>
      </c>
      <c r="F43" s="11">
        <v>1894</v>
      </c>
      <c r="G43" s="21">
        <f t="shared" ref="G43:G44" si="0">SUM(E43:F43)</f>
        <v>12965</v>
      </c>
      <c r="H43" s="16">
        <v>10436</v>
      </c>
      <c r="I43" s="11">
        <v>1961</v>
      </c>
      <c r="J43" s="21">
        <f t="shared" ref="J43:J44" si="1">SUM(H43:I43)</f>
        <v>12397</v>
      </c>
      <c r="K43" s="20">
        <v>10415</v>
      </c>
      <c r="L43" s="11">
        <v>2187</v>
      </c>
      <c r="M43" s="12">
        <f t="shared" ref="M43:M44" si="2">SUM(K43:L43)</f>
        <v>12602</v>
      </c>
      <c r="O43" s="469"/>
      <c r="P43" s="469"/>
      <c r="Q43" s="469"/>
    </row>
    <row r="44" spans="1:17" s="4" customFormat="1" ht="15" x14ac:dyDescent="0.25">
      <c r="B44" s="737" t="s">
        <v>289</v>
      </c>
      <c r="C44" s="737"/>
      <c r="D44" s="738"/>
      <c r="E44" s="20">
        <v>542</v>
      </c>
      <c r="F44" s="11">
        <v>125</v>
      </c>
      <c r="G44" s="21">
        <f t="shared" si="0"/>
        <v>667</v>
      </c>
      <c r="H44" s="16">
        <v>516</v>
      </c>
      <c r="I44" s="11">
        <v>145</v>
      </c>
      <c r="J44" s="21">
        <f t="shared" si="1"/>
        <v>661</v>
      </c>
      <c r="K44" s="20">
        <v>507</v>
      </c>
      <c r="L44" s="11">
        <v>153</v>
      </c>
      <c r="M44" s="12">
        <f t="shared" si="2"/>
        <v>660</v>
      </c>
      <c r="O44" s="469"/>
      <c r="P44" s="469"/>
      <c r="Q44" s="469"/>
    </row>
    <row r="45" spans="1:17" s="4" customFormat="1" ht="15" x14ac:dyDescent="0.25">
      <c r="B45" s="743" t="s">
        <v>2</v>
      </c>
      <c r="C45" s="743"/>
      <c r="D45" s="744"/>
      <c r="E45" s="416">
        <f>SUM(E42:E44)</f>
        <v>11669</v>
      </c>
      <c r="F45" s="417">
        <f t="shared" ref="F45:M45" si="3">SUM(F42:F44)</f>
        <v>2025</v>
      </c>
      <c r="G45" s="418">
        <f t="shared" si="3"/>
        <v>13694</v>
      </c>
      <c r="H45" s="420">
        <f t="shared" si="3"/>
        <v>11003</v>
      </c>
      <c r="I45" s="417">
        <f t="shared" si="3"/>
        <v>2113</v>
      </c>
      <c r="J45" s="418">
        <f t="shared" si="3"/>
        <v>13116</v>
      </c>
      <c r="K45" s="416">
        <f t="shared" si="3"/>
        <v>10981</v>
      </c>
      <c r="L45" s="417">
        <f t="shared" si="3"/>
        <v>2352</v>
      </c>
      <c r="M45" s="419">
        <f t="shared" si="3"/>
        <v>13333</v>
      </c>
      <c r="O45" s="469"/>
      <c r="P45" s="469"/>
      <c r="Q45" s="469"/>
    </row>
    <row r="46" spans="1:17" s="4" customFormat="1" ht="15" x14ac:dyDescent="0.25">
      <c r="B46" s="883" t="s">
        <v>328</v>
      </c>
      <c r="C46" s="883"/>
      <c r="D46" s="883"/>
      <c r="E46" s="883"/>
      <c r="F46" s="883"/>
      <c r="G46" s="883"/>
      <c r="H46" s="883"/>
      <c r="I46" s="883"/>
      <c r="J46" s="883"/>
      <c r="K46" s="883"/>
      <c r="L46" s="883"/>
      <c r="M46" s="883"/>
    </row>
    <row r="47" spans="1:17" s="4" customFormat="1" ht="15" x14ac:dyDescent="0.25">
      <c r="B47" s="763" t="s">
        <v>286</v>
      </c>
      <c r="C47" s="763"/>
      <c r="D47" s="764"/>
      <c r="E47" s="143">
        <v>0</v>
      </c>
      <c r="F47" s="162">
        <v>1</v>
      </c>
      <c r="G47" s="434">
        <f>SUM(E47:F47)</f>
        <v>1</v>
      </c>
      <c r="H47" s="143">
        <v>0</v>
      </c>
      <c r="I47" s="162">
        <v>0</v>
      </c>
      <c r="J47" s="434">
        <f>SUM(H47:I47)</f>
        <v>0</v>
      </c>
      <c r="K47" s="143">
        <v>0</v>
      </c>
      <c r="L47" s="162">
        <v>0</v>
      </c>
      <c r="M47" s="435">
        <f>SUM(K47:L47)</f>
        <v>0</v>
      </c>
      <c r="O47" s="469"/>
      <c r="P47" s="469"/>
      <c r="Q47" s="469"/>
    </row>
    <row r="48" spans="1:17" s="4" customFormat="1" ht="15" x14ac:dyDescent="0.25">
      <c r="B48" s="737" t="s">
        <v>288</v>
      </c>
      <c r="C48" s="737"/>
      <c r="D48" s="738"/>
      <c r="E48" s="20">
        <v>3</v>
      </c>
      <c r="F48" s="11">
        <v>5</v>
      </c>
      <c r="G48" s="21">
        <f t="shared" ref="G48:G49" si="4">SUM(E48:F48)</f>
        <v>8</v>
      </c>
      <c r="H48" s="20">
        <v>35</v>
      </c>
      <c r="I48" s="11">
        <v>43</v>
      </c>
      <c r="J48" s="21">
        <f t="shared" ref="J48:J49" si="5">SUM(H48:I48)</f>
        <v>78</v>
      </c>
      <c r="K48" s="20">
        <v>35</v>
      </c>
      <c r="L48" s="11">
        <v>58</v>
      </c>
      <c r="M48" s="12">
        <f t="shared" ref="M48:M49" si="6">SUM(K48:L48)</f>
        <v>93</v>
      </c>
      <c r="O48" s="469"/>
      <c r="P48" s="469"/>
      <c r="Q48" s="469"/>
    </row>
    <row r="49" spans="1:17" s="4" customFormat="1" ht="15" x14ac:dyDescent="0.25">
      <c r="B49" s="737" t="s">
        <v>289</v>
      </c>
      <c r="C49" s="737"/>
      <c r="D49" s="738"/>
      <c r="E49" s="20">
        <v>0</v>
      </c>
      <c r="F49" s="11">
        <v>0</v>
      </c>
      <c r="G49" s="21">
        <f t="shared" si="4"/>
        <v>0</v>
      </c>
      <c r="H49" s="20">
        <v>0</v>
      </c>
      <c r="I49" s="11">
        <v>0</v>
      </c>
      <c r="J49" s="21">
        <f t="shared" si="5"/>
        <v>0</v>
      </c>
      <c r="K49" s="20">
        <v>0</v>
      </c>
      <c r="L49" s="11">
        <v>0</v>
      </c>
      <c r="M49" s="12">
        <f t="shared" si="6"/>
        <v>0</v>
      </c>
      <c r="O49" s="469"/>
      <c r="P49" s="469"/>
      <c r="Q49" s="469"/>
    </row>
    <row r="50" spans="1:17" s="4" customFormat="1" ht="15" x14ac:dyDescent="0.25">
      <c r="B50" s="743" t="s">
        <v>2</v>
      </c>
      <c r="C50" s="743"/>
      <c r="D50" s="744"/>
      <c r="E50" s="416">
        <f>SUM(E47:E49)</f>
        <v>3</v>
      </c>
      <c r="F50" s="417">
        <f t="shared" ref="F50" si="7">SUM(F47:F49)</f>
        <v>6</v>
      </c>
      <c r="G50" s="418">
        <f t="shared" ref="G50" si="8">SUM(G47:G49)</f>
        <v>9</v>
      </c>
      <c r="H50" s="416">
        <f t="shared" ref="H50" si="9">SUM(H47:H49)</f>
        <v>35</v>
      </c>
      <c r="I50" s="417">
        <f t="shared" ref="I50" si="10">SUM(I47:I49)</f>
        <v>43</v>
      </c>
      <c r="J50" s="418">
        <f t="shared" ref="J50" si="11">SUM(J47:J49)</f>
        <v>78</v>
      </c>
      <c r="K50" s="416">
        <f t="shared" ref="K50" si="12">SUM(K47:K49)</f>
        <v>35</v>
      </c>
      <c r="L50" s="417">
        <f t="shared" ref="L50" si="13">SUM(L47:L49)</f>
        <v>58</v>
      </c>
      <c r="M50" s="419">
        <f t="shared" ref="M50" si="14">SUM(M47:M49)</f>
        <v>93</v>
      </c>
      <c r="O50" s="469"/>
      <c r="P50" s="469"/>
      <c r="Q50" s="469"/>
    </row>
    <row r="51" spans="1:17" s="4" customFormat="1" ht="15" x14ac:dyDescent="0.25">
      <c r="B51" s="883" t="s">
        <v>526</v>
      </c>
      <c r="C51" s="883"/>
      <c r="D51" s="883"/>
      <c r="E51" s="883"/>
      <c r="F51" s="883"/>
      <c r="G51" s="883"/>
      <c r="H51" s="883"/>
      <c r="I51" s="883"/>
      <c r="J51" s="883"/>
      <c r="K51" s="883"/>
      <c r="L51" s="883"/>
      <c r="M51" s="883"/>
    </row>
    <row r="52" spans="1:17" s="4" customFormat="1" ht="15" x14ac:dyDescent="0.25">
      <c r="B52" s="763" t="s">
        <v>286</v>
      </c>
      <c r="C52" s="763"/>
      <c r="D52" s="764"/>
      <c r="E52" s="143">
        <v>1</v>
      </c>
      <c r="F52" s="162">
        <v>3</v>
      </c>
      <c r="G52" s="434">
        <f>SUM(E52:F52)</f>
        <v>4</v>
      </c>
      <c r="H52" s="143">
        <v>2</v>
      </c>
      <c r="I52" s="162">
        <v>1</v>
      </c>
      <c r="J52" s="434">
        <f>SUM(H52:I52)</f>
        <v>3</v>
      </c>
      <c r="K52" s="143">
        <v>1</v>
      </c>
      <c r="L52" s="162">
        <v>3</v>
      </c>
      <c r="M52" s="435">
        <f>SUM(K52:L52)</f>
        <v>4</v>
      </c>
      <c r="O52" s="469"/>
      <c r="P52" s="469"/>
      <c r="Q52" s="469"/>
    </row>
    <row r="53" spans="1:17" s="4" customFormat="1" ht="15" x14ac:dyDescent="0.25">
      <c r="B53" s="737" t="s">
        <v>288</v>
      </c>
      <c r="C53" s="737"/>
      <c r="D53" s="738"/>
      <c r="E53" s="20">
        <v>415</v>
      </c>
      <c r="F53" s="11">
        <v>472</v>
      </c>
      <c r="G53" s="21">
        <f t="shared" ref="G53:G54" si="15">SUM(E53:F53)</f>
        <v>887</v>
      </c>
      <c r="H53" s="20">
        <v>452</v>
      </c>
      <c r="I53" s="11">
        <v>678</v>
      </c>
      <c r="J53" s="21">
        <f t="shared" ref="J53:J54" si="16">SUM(H53:I53)</f>
        <v>1130</v>
      </c>
      <c r="K53" s="20">
        <v>411</v>
      </c>
      <c r="L53" s="11">
        <v>872</v>
      </c>
      <c r="M53" s="12">
        <f t="shared" ref="M53:M54" si="17">SUM(K53:L53)</f>
        <v>1283</v>
      </c>
      <c r="O53" s="469"/>
      <c r="P53" s="469"/>
      <c r="Q53" s="469"/>
    </row>
    <row r="54" spans="1:17" s="4" customFormat="1" ht="15" x14ac:dyDescent="0.25">
      <c r="B54" s="737" t="s">
        <v>289</v>
      </c>
      <c r="C54" s="737"/>
      <c r="D54" s="738"/>
      <c r="E54" s="20">
        <v>9</v>
      </c>
      <c r="F54" s="11">
        <v>12</v>
      </c>
      <c r="G54" s="21">
        <f t="shared" si="15"/>
        <v>21</v>
      </c>
      <c r="H54" s="20">
        <v>4</v>
      </c>
      <c r="I54" s="11">
        <v>6</v>
      </c>
      <c r="J54" s="21">
        <f t="shared" si="16"/>
        <v>10</v>
      </c>
      <c r="K54" s="20">
        <v>10</v>
      </c>
      <c r="L54" s="11">
        <v>13</v>
      </c>
      <c r="M54" s="12">
        <f t="shared" si="17"/>
        <v>23</v>
      </c>
      <c r="O54" s="469"/>
      <c r="P54" s="469"/>
      <c r="Q54" s="469"/>
    </row>
    <row r="55" spans="1:17" s="4" customFormat="1" ht="15" x14ac:dyDescent="0.25">
      <c r="B55" s="791" t="s">
        <v>2</v>
      </c>
      <c r="C55" s="791"/>
      <c r="D55" s="792"/>
      <c r="E55" s="416">
        <f>SUM(E52:E54)</f>
        <v>425</v>
      </c>
      <c r="F55" s="417">
        <f t="shared" ref="F55" si="18">SUM(F52:F54)</f>
        <v>487</v>
      </c>
      <c r="G55" s="418">
        <f t="shared" ref="G55" si="19">SUM(G52:G54)</f>
        <v>912</v>
      </c>
      <c r="H55" s="416">
        <f t="shared" ref="H55" si="20">SUM(H52:H54)</f>
        <v>458</v>
      </c>
      <c r="I55" s="417">
        <f t="shared" ref="I55" si="21">SUM(I52:I54)</f>
        <v>685</v>
      </c>
      <c r="J55" s="418">
        <f t="shared" ref="J55" si="22">SUM(J52:J54)</f>
        <v>1143</v>
      </c>
      <c r="K55" s="416">
        <f t="shared" ref="K55" si="23">SUM(K52:K54)</f>
        <v>422</v>
      </c>
      <c r="L55" s="417">
        <f t="shared" ref="L55" si="24">SUM(L52:L54)</f>
        <v>888</v>
      </c>
      <c r="M55" s="419">
        <f t="shared" ref="M55" si="25">SUM(M52:M54)</f>
        <v>1310</v>
      </c>
      <c r="O55" s="469"/>
      <c r="P55" s="469"/>
      <c r="Q55" s="469"/>
    </row>
    <row r="56" spans="1:17" s="4" customFormat="1" ht="15" x14ac:dyDescent="0.25">
      <c r="B56" s="814" t="s">
        <v>527</v>
      </c>
      <c r="C56" s="814"/>
      <c r="D56" s="815"/>
      <c r="E56" s="256">
        <f t="shared" ref="E56:M56" si="26">E45+E50+E55</f>
        <v>12097</v>
      </c>
      <c r="F56" s="293">
        <f t="shared" si="26"/>
        <v>2518</v>
      </c>
      <c r="G56" s="521">
        <f t="shared" si="26"/>
        <v>14615</v>
      </c>
      <c r="H56" s="256">
        <f t="shared" si="26"/>
        <v>11496</v>
      </c>
      <c r="I56" s="293">
        <f t="shared" si="26"/>
        <v>2841</v>
      </c>
      <c r="J56" s="521">
        <f t="shared" si="26"/>
        <v>14337</v>
      </c>
      <c r="K56" s="256">
        <f t="shared" si="26"/>
        <v>11438</v>
      </c>
      <c r="L56" s="293">
        <f t="shared" si="26"/>
        <v>3298</v>
      </c>
      <c r="M56" s="522">
        <f t="shared" si="26"/>
        <v>14736</v>
      </c>
      <c r="O56" s="469"/>
      <c r="P56" s="469"/>
      <c r="Q56" s="469"/>
    </row>
    <row r="57" spans="1:17" s="4" customFormat="1" ht="15" customHeight="1" x14ac:dyDescent="0.25">
      <c r="B57" s="747" t="s">
        <v>530</v>
      </c>
      <c r="C57" s="747"/>
      <c r="D57" s="747"/>
      <c r="E57" s="747"/>
      <c r="F57" s="747"/>
      <c r="G57" s="747"/>
      <c r="H57" s="747"/>
      <c r="I57" s="747"/>
      <c r="J57" s="747"/>
      <c r="K57" s="747"/>
      <c r="L57" s="747"/>
      <c r="M57" s="747"/>
    </row>
    <row r="58" spans="1:17" s="4" customFormat="1" ht="15" x14ac:dyDescent="0.25">
      <c r="B58" s="748"/>
      <c r="C58" s="748"/>
      <c r="D58" s="748"/>
      <c r="E58" s="748"/>
      <c r="F58" s="748"/>
      <c r="G58" s="748"/>
      <c r="H58" s="748"/>
      <c r="I58" s="748"/>
      <c r="J58" s="748"/>
      <c r="K58" s="748"/>
      <c r="L58" s="748"/>
      <c r="M58" s="748"/>
    </row>
    <row r="59" spans="1:17" s="4" customFormat="1" ht="15" x14ac:dyDescent="0.25">
      <c r="B59" s="749"/>
      <c r="C59" s="749"/>
      <c r="D59" s="749"/>
      <c r="E59" s="749"/>
      <c r="F59" s="749"/>
      <c r="G59" s="749"/>
      <c r="H59" s="749"/>
      <c r="I59" s="749"/>
      <c r="J59" s="749"/>
      <c r="K59" s="749"/>
      <c r="L59" s="749"/>
      <c r="M59" s="749"/>
    </row>
    <row r="60" spans="1:17" s="4" customFormat="1" ht="15" x14ac:dyDescent="0.25">
      <c r="A60" s="1"/>
      <c r="B60" s="1"/>
      <c r="C60" s="1"/>
      <c r="D60" s="1"/>
      <c r="E60" s="1"/>
      <c r="F60" s="1"/>
      <c r="G60" s="1"/>
      <c r="H60" s="1"/>
      <c r="I60" s="1"/>
      <c r="J60" s="1"/>
      <c r="K60" s="1"/>
      <c r="L60" s="1"/>
      <c r="M60" s="1"/>
    </row>
    <row r="61" spans="1:17" s="4" customFormat="1" ht="15" customHeight="1" x14ac:dyDescent="0.25">
      <c r="B61" s="864" t="s">
        <v>531</v>
      </c>
      <c r="C61" s="864"/>
      <c r="D61" s="865"/>
      <c r="E61" s="893" t="s">
        <v>49</v>
      </c>
      <c r="F61" s="893"/>
      <c r="G61" s="893"/>
      <c r="H61" s="893">
        <v>2022</v>
      </c>
      <c r="I61" s="893"/>
      <c r="J61" s="893"/>
      <c r="K61" s="893">
        <v>2023</v>
      </c>
      <c r="L61" s="893"/>
      <c r="M61" s="894"/>
    </row>
    <row r="62" spans="1:17" s="4" customFormat="1" ht="15" x14ac:dyDescent="0.25">
      <c r="B62" s="864"/>
      <c r="C62" s="864"/>
      <c r="D62" s="865"/>
      <c r="E62" s="895"/>
      <c r="F62" s="895"/>
      <c r="G62" s="895"/>
      <c r="H62" s="895"/>
      <c r="I62" s="895"/>
      <c r="J62" s="895"/>
      <c r="K62" s="895"/>
      <c r="L62" s="895"/>
      <c r="M62" s="896"/>
    </row>
    <row r="63" spans="1:17" s="4" customFormat="1" ht="15" x14ac:dyDescent="0.25">
      <c r="B63" s="864"/>
      <c r="C63" s="864"/>
      <c r="D63" s="865"/>
      <c r="E63" s="897" t="s">
        <v>321</v>
      </c>
      <c r="F63" s="899" t="s">
        <v>322</v>
      </c>
      <c r="G63" s="925" t="s">
        <v>2</v>
      </c>
      <c r="H63" s="897" t="s">
        <v>321</v>
      </c>
      <c r="I63" s="899" t="s">
        <v>322</v>
      </c>
      <c r="J63" s="925" t="s">
        <v>2</v>
      </c>
      <c r="K63" s="897" t="s">
        <v>321</v>
      </c>
      <c r="L63" s="899" t="s">
        <v>322</v>
      </c>
      <c r="M63" s="923" t="s">
        <v>2</v>
      </c>
    </row>
    <row r="64" spans="1:17" s="4" customFormat="1" ht="15.5" thickBot="1" x14ac:dyDescent="0.3">
      <c r="B64" s="877"/>
      <c r="C64" s="877"/>
      <c r="D64" s="878"/>
      <c r="E64" s="927"/>
      <c r="F64" s="928"/>
      <c r="G64" s="930"/>
      <c r="H64" s="927"/>
      <c r="I64" s="928"/>
      <c r="J64" s="930"/>
      <c r="K64" s="927"/>
      <c r="L64" s="928"/>
      <c r="M64" s="929"/>
    </row>
    <row r="65" spans="1:17" s="4" customFormat="1" ht="15.5" thickTop="1" x14ac:dyDescent="0.25">
      <c r="B65" s="725" t="s">
        <v>323</v>
      </c>
      <c r="C65" s="725"/>
      <c r="D65" s="726"/>
      <c r="E65" s="143">
        <v>629</v>
      </c>
      <c r="F65" s="162">
        <v>82</v>
      </c>
      <c r="G65" s="434">
        <f>SUM(E65:F65)</f>
        <v>711</v>
      </c>
      <c r="H65" s="143">
        <v>888</v>
      </c>
      <c r="I65" s="162">
        <v>110</v>
      </c>
      <c r="J65" s="434">
        <f t="shared" ref="J65:J66" si="27">SUM(H65:I65)</f>
        <v>998</v>
      </c>
      <c r="K65" s="143">
        <v>891</v>
      </c>
      <c r="L65" s="162">
        <v>113</v>
      </c>
      <c r="M65" s="435">
        <f t="shared" ref="M65:M66" si="28">SUM(K65:L65)</f>
        <v>1004</v>
      </c>
      <c r="O65" s="469"/>
      <c r="P65" s="469"/>
      <c r="Q65" s="469"/>
    </row>
    <row r="66" spans="1:17" s="4" customFormat="1" ht="15" x14ac:dyDescent="0.25">
      <c r="B66" s="737" t="s">
        <v>328</v>
      </c>
      <c r="C66" s="737"/>
      <c r="D66" s="738"/>
      <c r="E66" s="20">
        <v>232</v>
      </c>
      <c r="F66" s="11">
        <v>29</v>
      </c>
      <c r="G66" s="21">
        <f>SUM(E66:F66)</f>
        <v>261</v>
      </c>
      <c r="H66" s="20">
        <v>45</v>
      </c>
      <c r="I66" s="11">
        <v>3</v>
      </c>
      <c r="J66" s="21">
        <f t="shared" si="27"/>
        <v>48</v>
      </c>
      <c r="K66" s="20">
        <v>45</v>
      </c>
      <c r="L66" s="11">
        <v>2</v>
      </c>
      <c r="M66" s="12">
        <f t="shared" si="28"/>
        <v>47</v>
      </c>
      <c r="O66" s="469"/>
      <c r="P66" s="469"/>
      <c r="Q66" s="469"/>
    </row>
    <row r="67" spans="1:17" s="4" customFormat="1" ht="15" customHeight="1" x14ac:dyDescent="0.25">
      <c r="B67" s="737" t="s">
        <v>532</v>
      </c>
      <c r="C67" s="737"/>
      <c r="D67" s="738"/>
      <c r="E67" s="398" t="s">
        <v>17</v>
      </c>
      <c r="F67" s="396" t="s">
        <v>17</v>
      </c>
      <c r="G67" s="399">
        <v>42</v>
      </c>
      <c r="H67" s="398" t="s">
        <v>17</v>
      </c>
      <c r="I67" s="396" t="s">
        <v>17</v>
      </c>
      <c r="J67" s="399" t="s">
        <v>17</v>
      </c>
      <c r="K67" s="398" t="s">
        <v>17</v>
      </c>
      <c r="L67" s="396" t="s">
        <v>17</v>
      </c>
      <c r="M67" s="397" t="s">
        <v>17</v>
      </c>
      <c r="O67" s="469"/>
      <c r="P67" s="469"/>
      <c r="Q67" s="469"/>
    </row>
    <row r="68" spans="1:17" s="4" customFormat="1" ht="15" customHeight="1" x14ac:dyDescent="0.25">
      <c r="B68" s="743" t="s">
        <v>533</v>
      </c>
      <c r="C68" s="743"/>
      <c r="D68" s="744"/>
      <c r="E68" s="22">
        <f>E65+E66</f>
        <v>861</v>
      </c>
      <c r="F68" s="13">
        <f>F65+F66</f>
        <v>111</v>
      </c>
      <c r="G68" s="23">
        <f>G65+G66+G67</f>
        <v>1014</v>
      </c>
      <c r="H68" s="17">
        <f t="shared" ref="H68:M68" si="29">H65+H66</f>
        <v>933</v>
      </c>
      <c r="I68" s="13">
        <f t="shared" si="29"/>
        <v>113</v>
      </c>
      <c r="J68" s="23">
        <f t="shared" si="29"/>
        <v>1046</v>
      </c>
      <c r="K68" s="22">
        <f t="shared" si="29"/>
        <v>936</v>
      </c>
      <c r="L68" s="13">
        <f t="shared" si="29"/>
        <v>115</v>
      </c>
      <c r="M68" s="14">
        <f t="shared" si="29"/>
        <v>1051</v>
      </c>
      <c r="O68" s="469"/>
      <c r="P68" s="469"/>
      <c r="Q68" s="469"/>
    </row>
    <row r="69" spans="1:17" s="4" customFormat="1" ht="15" customHeight="1" x14ac:dyDescent="0.25">
      <c r="B69" s="747" t="s">
        <v>534</v>
      </c>
      <c r="C69" s="747"/>
      <c r="D69" s="747"/>
      <c r="E69" s="747"/>
      <c r="F69" s="747"/>
      <c r="G69" s="747"/>
      <c r="H69" s="747"/>
      <c r="I69" s="747"/>
      <c r="J69" s="747"/>
      <c r="K69" s="747"/>
      <c r="L69" s="747"/>
      <c r="M69" s="747"/>
    </row>
    <row r="70" spans="1:17" s="4" customFormat="1" ht="15" x14ac:dyDescent="0.25">
      <c r="B70" s="749"/>
      <c r="C70" s="749"/>
      <c r="D70" s="749"/>
      <c r="E70" s="749"/>
      <c r="F70" s="749"/>
      <c r="G70" s="749"/>
      <c r="H70" s="749"/>
      <c r="I70" s="749"/>
      <c r="J70" s="749"/>
      <c r="K70" s="749"/>
      <c r="L70" s="749"/>
      <c r="M70" s="749"/>
    </row>
    <row r="71" spans="1:17" s="4" customFormat="1" ht="15" x14ac:dyDescent="0.25"/>
    <row r="72" spans="1:17" s="4" customFormat="1" ht="15" x14ac:dyDescent="0.25"/>
    <row r="73" spans="1:17" s="4" customFormat="1" ht="15" x14ac:dyDescent="0.25">
      <c r="A73" s="7"/>
      <c r="B73" s="7" t="s">
        <v>122</v>
      </c>
      <c r="C73" s="7"/>
      <c r="D73" s="7"/>
      <c r="E73" s="7"/>
      <c r="F73" s="7"/>
      <c r="G73" s="7"/>
      <c r="H73" s="7"/>
      <c r="I73" s="7"/>
      <c r="J73" s="7"/>
      <c r="K73" s="7"/>
      <c r="L73" s="7"/>
      <c r="M73" s="7"/>
    </row>
    <row r="74" spans="1:17" s="4" customFormat="1" ht="15" x14ac:dyDescent="0.25"/>
    <row r="75" spans="1:17" s="4" customFormat="1" ht="15" customHeight="1" x14ac:dyDescent="0.25">
      <c r="B75" s="842" t="s">
        <v>332</v>
      </c>
      <c r="C75" s="842"/>
      <c r="D75" s="842"/>
      <c r="E75" s="842"/>
      <c r="F75" s="842"/>
      <c r="G75" s="842"/>
      <c r="H75" s="842"/>
      <c r="I75" s="842"/>
      <c r="J75" s="842"/>
      <c r="K75" s="842"/>
      <c r="L75" s="842"/>
      <c r="M75" s="842"/>
    </row>
    <row r="76" spans="1:17" s="4" customFormat="1" ht="12.75" customHeight="1" x14ac:dyDescent="0.25">
      <c r="B76" s="842"/>
      <c r="C76" s="842"/>
      <c r="D76" s="842"/>
      <c r="E76" s="842"/>
      <c r="F76" s="842"/>
      <c r="G76" s="842"/>
      <c r="H76" s="842"/>
      <c r="I76" s="842"/>
      <c r="J76" s="842"/>
      <c r="K76" s="842"/>
      <c r="L76" s="842"/>
      <c r="M76" s="842"/>
    </row>
    <row r="77" spans="1:17" s="4" customFormat="1" ht="15" x14ac:dyDescent="0.25">
      <c r="B77" s="842"/>
      <c r="C77" s="842"/>
      <c r="D77" s="842"/>
      <c r="E77" s="842"/>
      <c r="F77" s="842"/>
      <c r="G77" s="842"/>
      <c r="H77" s="842"/>
      <c r="I77" s="842"/>
      <c r="J77" s="842"/>
      <c r="K77" s="842"/>
      <c r="L77" s="842"/>
      <c r="M77" s="842"/>
    </row>
    <row r="78" spans="1:17" s="4" customFormat="1" ht="15" x14ac:dyDescent="0.25">
      <c r="B78" s="1"/>
      <c r="C78" s="1"/>
      <c r="D78" s="1"/>
      <c r="E78" s="1"/>
      <c r="F78" s="1"/>
      <c r="G78" s="1"/>
      <c r="H78" s="1"/>
      <c r="I78" s="1"/>
      <c r="J78" s="1"/>
      <c r="K78" s="1"/>
      <c r="L78" s="1"/>
      <c r="M78" s="1"/>
    </row>
    <row r="79" spans="1:17" s="4" customFormat="1" ht="15.5" thickBot="1" x14ac:dyDescent="0.3">
      <c r="B79" s="889" t="s">
        <v>535</v>
      </c>
      <c r="C79" s="862"/>
      <c r="D79" s="862"/>
      <c r="E79" s="118">
        <v>2021</v>
      </c>
      <c r="F79" s="118">
        <v>2022</v>
      </c>
      <c r="G79" s="119">
        <v>2023</v>
      </c>
      <c r="H79" s="1"/>
      <c r="I79" s="1"/>
      <c r="J79" s="1"/>
      <c r="K79" s="1"/>
      <c r="L79" s="1"/>
      <c r="M79" s="1"/>
    </row>
    <row r="80" spans="1:17" s="4" customFormat="1" ht="15.5" thickTop="1" x14ac:dyDescent="0.25">
      <c r="B80" s="726" t="s">
        <v>537</v>
      </c>
      <c r="C80" s="890"/>
      <c r="D80" s="890"/>
      <c r="E80" s="26">
        <v>5785</v>
      </c>
      <c r="F80" s="26">
        <v>4233</v>
      </c>
      <c r="G80" s="27">
        <v>10551</v>
      </c>
      <c r="H80" s="1"/>
      <c r="I80" s="1"/>
      <c r="J80" s="1"/>
      <c r="K80" s="1"/>
      <c r="L80" s="1"/>
      <c r="M80" s="1"/>
    </row>
    <row r="81" spans="1:16" s="4" customFormat="1" ht="15" x14ac:dyDescent="0.25">
      <c r="B81" s="769" t="s">
        <v>536</v>
      </c>
      <c r="C81" s="891"/>
      <c r="D81" s="891"/>
      <c r="E81" s="28">
        <v>42</v>
      </c>
      <c r="F81" s="28">
        <v>42</v>
      </c>
      <c r="G81" s="29">
        <v>43</v>
      </c>
      <c r="H81" s="1"/>
      <c r="I81" s="1"/>
      <c r="J81" s="1"/>
      <c r="K81" s="1"/>
      <c r="L81" s="1"/>
      <c r="M81" s="1"/>
    </row>
    <row r="82" spans="1:16" s="4" customFormat="1" ht="29.25" customHeight="1" x14ac:dyDescent="0.25">
      <c r="B82" s="813" t="s">
        <v>538</v>
      </c>
      <c r="C82" s="813"/>
      <c r="D82" s="813"/>
      <c r="E82" s="813"/>
      <c r="F82" s="813"/>
      <c r="G82" s="813"/>
      <c r="H82" s="1"/>
      <c r="I82" s="1"/>
      <c r="J82" s="1"/>
      <c r="K82" s="1"/>
      <c r="L82" s="1"/>
      <c r="M82" s="1"/>
    </row>
    <row r="83" spans="1:16" s="4" customFormat="1" ht="15" x14ac:dyDescent="0.25"/>
    <row r="84" spans="1:16" s="4" customFormat="1" ht="15" x14ac:dyDescent="0.25"/>
    <row r="85" spans="1:16" s="4" customFormat="1" ht="15" x14ac:dyDescent="0.25">
      <c r="A85" s="7"/>
      <c r="B85" s="7" t="s">
        <v>165</v>
      </c>
      <c r="C85" s="7"/>
      <c r="D85" s="7"/>
      <c r="E85" s="7"/>
      <c r="F85" s="7"/>
      <c r="G85" s="7"/>
      <c r="H85" s="7"/>
      <c r="I85" s="7"/>
      <c r="J85" s="7"/>
      <c r="K85" s="7"/>
      <c r="L85" s="7"/>
      <c r="M85" s="7"/>
    </row>
    <row r="86" spans="1:16" s="4" customFormat="1" ht="15" x14ac:dyDescent="0.25"/>
    <row r="87" spans="1:16" s="4" customFormat="1" ht="15" customHeight="1" x14ac:dyDescent="0.25">
      <c r="A87" s="1"/>
      <c r="B87" s="864" t="s">
        <v>539</v>
      </c>
      <c r="C87" s="864"/>
      <c r="D87" s="864"/>
      <c r="E87" s="864"/>
      <c r="F87" s="864"/>
      <c r="G87" s="865"/>
      <c r="H87" s="861">
        <v>2021</v>
      </c>
      <c r="I87" s="861"/>
      <c r="J87" s="861" t="s">
        <v>88</v>
      </c>
      <c r="K87" s="861"/>
      <c r="L87" s="861">
        <v>2023</v>
      </c>
      <c r="M87" s="856"/>
    </row>
    <row r="88" spans="1:16" s="4" customFormat="1" ht="15.5" thickBot="1" x14ac:dyDescent="0.3">
      <c r="A88" s="1"/>
      <c r="B88" s="877"/>
      <c r="C88" s="877"/>
      <c r="D88" s="877"/>
      <c r="E88" s="877"/>
      <c r="F88" s="877"/>
      <c r="G88" s="878"/>
      <c r="H88" s="120" t="s">
        <v>340</v>
      </c>
      <c r="I88" s="121" t="s">
        <v>341</v>
      </c>
      <c r="J88" s="120" t="s">
        <v>340</v>
      </c>
      <c r="K88" s="121" t="s">
        <v>341</v>
      </c>
      <c r="L88" s="120" t="s">
        <v>340</v>
      </c>
      <c r="M88" s="122" t="s">
        <v>341</v>
      </c>
    </row>
    <row r="89" spans="1:16" s="4" customFormat="1" ht="15.5" thickTop="1" x14ac:dyDescent="0.25">
      <c r="A89" s="1"/>
      <c r="B89" s="884" t="s">
        <v>342</v>
      </c>
      <c r="C89" s="884"/>
      <c r="D89" s="884"/>
      <c r="E89" s="884"/>
      <c r="F89" s="884"/>
      <c r="G89" s="884"/>
      <c r="H89" s="884"/>
      <c r="I89" s="884"/>
      <c r="J89" s="884"/>
      <c r="K89" s="884"/>
      <c r="L89" s="884"/>
      <c r="M89" s="884"/>
    </row>
    <row r="90" spans="1:16" s="4" customFormat="1" ht="15" x14ac:dyDescent="0.25">
      <c r="A90" s="1"/>
      <c r="B90" s="763" t="s">
        <v>321</v>
      </c>
      <c r="C90" s="763"/>
      <c r="D90" s="763"/>
      <c r="E90" s="763"/>
      <c r="F90" s="763"/>
      <c r="G90" s="764"/>
      <c r="H90" s="18">
        <v>2262</v>
      </c>
      <c r="I90" s="30">
        <v>2211</v>
      </c>
      <c r="J90" s="15">
        <v>1584</v>
      </c>
      <c r="K90" s="30">
        <v>2183</v>
      </c>
      <c r="L90" s="18">
        <v>1426</v>
      </c>
      <c r="M90" s="31">
        <v>1517</v>
      </c>
      <c r="O90" s="469"/>
      <c r="P90" s="469"/>
    </row>
    <row r="91" spans="1:16" s="4" customFormat="1" ht="15" x14ac:dyDescent="0.25">
      <c r="A91" s="1"/>
      <c r="B91" s="768" t="s">
        <v>322</v>
      </c>
      <c r="C91" s="768"/>
      <c r="D91" s="768"/>
      <c r="E91" s="768"/>
      <c r="F91" s="768"/>
      <c r="G91" s="769"/>
      <c r="H91" s="32">
        <v>1035</v>
      </c>
      <c r="I91" s="33">
        <v>539</v>
      </c>
      <c r="J91" s="34">
        <v>990</v>
      </c>
      <c r="K91" s="33">
        <v>651</v>
      </c>
      <c r="L91" s="32">
        <v>1088</v>
      </c>
      <c r="M91" s="35">
        <v>626</v>
      </c>
      <c r="O91" s="469"/>
      <c r="P91" s="469"/>
    </row>
    <row r="92" spans="1:16" s="4" customFormat="1" ht="15" x14ac:dyDescent="0.25">
      <c r="A92" s="1"/>
      <c r="B92" s="883" t="s">
        <v>343</v>
      </c>
      <c r="C92" s="883"/>
      <c r="D92" s="883"/>
      <c r="E92" s="883"/>
      <c r="F92" s="883"/>
      <c r="G92" s="883"/>
      <c r="H92" s="883"/>
      <c r="I92" s="883"/>
      <c r="J92" s="883"/>
      <c r="K92" s="883"/>
      <c r="L92" s="883"/>
      <c r="M92" s="883"/>
    </row>
    <row r="93" spans="1:16" s="4" customFormat="1" ht="15" x14ac:dyDescent="0.25">
      <c r="A93" s="1"/>
      <c r="B93" s="762" t="s">
        <v>344</v>
      </c>
      <c r="C93" s="763"/>
      <c r="D93" s="763"/>
      <c r="E93" s="763"/>
      <c r="F93" s="763"/>
      <c r="G93" s="764"/>
      <c r="H93" s="18">
        <v>2112</v>
      </c>
      <c r="I93" s="30">
        <v>1236</v>
      </c>
      <c r="J93" s="15">
        <v>1751</v>
      </c>
      <c r="K93" s="30">
        <v>1233</v>
      </c>
      <c r="L93" s="18">
        <v>1623</v>
      </c>
      <c r="M93" s="31">
        <v>1069</v>
      </c>
      <c r="O93" s="469"/>
      <c r="P93" s="469"/>
    </row>
    <row r="94" spans="1:16" s="4" customFormat="1" ht="15" x14ac:dyDescent="0.25">
      <c r="A94" s="1"/>
      <c r="B94" s="737" t="s">
        <v>345</v>
      </c>
      <c r="C94" s="737"/>
      <c r="D94" s="737"/>
      <c r="E94" s="737"/>
      <c r="F94" s="737"/>
      <c r="G94" s="738"/>
      <c r="H94" s="20">
        <v>1091</v>
      </c>
      <c r="I94" s="36">
        <v>1272</v>
      </c>
      <c r="J94" s="16">
        <v>757</v>
      </c>
      <c r="K94" s="36">
        <v>1414</v>
      </c>
      <c r="L94" s="20">
        <v>826</v>
      </c>
      <c r="M94" s="37">
        <v>916</v>
      </c>
      <c r="O94" s="469"/>
      <c r="P94" s="469"/>
    </row>
    <row r="95" spans="1:16" s="4" customFormat="1" ht="15" x14ac:dyDescent="0.25">
      <c r="A95" s="1"/>
      <c r="B95" s="768" t="s">
        <v>346</v>
      </c>
      <c r="C95" s="768"/>
      <c r="D95" s="768"/>
      <c r="E95" s="768"/>
      <c r="F95" s="768"/>
      <c r="G95" s="769"/>
      <c r="H95" s="32">
        <v>94</v>
      </c>
      <c r="I95" s="33">
        <v>242</v>
      </c>
      <c r="J95" s="34">
        <v>66</v>
      </c>
      <c r="K95" s="33">
        <v>187</v>
      </c>
      <c r="L95" s="32">
        <v>65</v>
      </c>
      <c r="M95" s="35">
        <v>158</v>
      </c>
      <c r="O95" s="469"/>
      <c r="P95" s="469"/>
    </row>
    <row r="96" spans="1:16" s="4" customFormat="1" ht="15" x14ac:dyDescent="0.25">
      <c r="A96" s="1"/>
      <c r="B96" s="883" t="s">
        <v>284</v>
      </c>
      <c r="C96" s="883"/>
      <c r="D96" s="883"/>
      <c r="E96" s="883"/>
      <c r="F96" s="883"/>
      <c r="G96" s="883"/>
      <c r="H96" s="883"/>
      <c r="I96" s="883"/>
      <c r="J96" s="883"/>
      <c r="K96" s="883"/>
      <c r="L96" s="883"/>
      <c r="M96" s="883"/>
    </row>
    <row r="97" spans="1:16" s="4" customFormat="1" ht="15" x14ac:dyDescent="0.25">
      <c r="A97" s="1"/>
      <c r="B97" s="763" t="s">
        <v>286</v>
      </c>
      <c r="C97" s="763"/>
      <c r="D97" s="763"/>
      <c r="E97" s="763"/>
      <c r="F97" s="763"/>
      <c r="G97" s="764"/>
      <c r="H97" s="18">
        <v>11</v>
      </c>
      <c r="I97" s="30">
        <v>13</v>
      </c>
      <c r="J97" s="15">
        <v>11</v>
      </c>
      <c r="K97" s="30">
        <v>18</v>
      </c>
      <c r="L97" s="18">
        <v>20</v>
      </c>
      <c r="M97" s="31">
        <v>10</v>
      </c>
      <c r="O97" s="469"/>
      <c r="P97" s="469"/>
    </row>
    <row r="98" spans="1:16" s="4" customFormat="1" ht="15" x14ac:dyDescent="0.25">
      <c r="A98" s="1"/>
      <c r="B98" s="737" t="s">
        <v>288</v>
      </c>
      <c r="C98" s="737"/>
      <c r="D98" s="737"/>
      <c r="E98" s="737"/>
      <c r="F98" s="737"/>
      <c r="G98" s="738"/>
      <c r="H98" s="20">
        <v>3133</v>
      </c>
      <c r="I98" s="36">
        <v>2603</v>
      </c>
      <c r="J98" s="16">
        <v>2485</v>
      </c>
      <c r="K98" s="36">
        <v>2725</v>
      </c>
      <c r="L98" s="20">
        <v>2417</v>
      </c>
      <c r="M98" s="37">
        <v>2065</v>
      </c>
      <c r="O98" s="469"/>
      <c r="P98" s="469"/>
    </row>
    <row r="99" spans="1:16" s="4" customFormat="1" ht="15" x14ac:dyDescent="0.25">
      <c r="A99" s="1"/>
      <c r="B99" s="737" t="s">
        <v>289</v>
      </c>
      <c r="C99" s="737"/>
      <c r="D99" s="737"/>
      <c r="E99" s="737"/>
      <c r="F99" s="737"/>
      <c r="G99" s="738"/>
      <c r="H99" s="20">
        <v>153</v>
      </c>
      <c r="I99" s="36">
        <v>134</v>
      </c>
      <c r="J99" s="16">
        <v>78</v>
      </c>
      <c r="K99" s="36">
        <v>91</v>
      </c>
      <c r="L99" s="20">
        <v>77</v>
      </c>
      <c r="M99" s="37">
        <v>68</v>
      </c>
      <c r="O99" s="469"/>
      <c r="P99" s="469"/>
    </row>
    <row r="100" spans="1:16" s="4" customFormat="1" ht="15" x14ac:dyDescent="0.25">
      <c r="A100" s="1"/>
      <c r="B100" s="743" t="s">
        <v>2</v>
      </c>
      <c r="C100" s="743"/>
      <c r="D100" s="743"/>
      <c r="E100" s="743"/>
      <c r="F100" s="743"/>
      <c r="G100" s="744"/>
      <c r="H100" s="22">
        <f t="shared" ref="H100:K100" si="30">SUM(H97:H99)</f>
        <v>3297</v>
      </c>
      <c r="I100" s="23">
        <f t="shared" si="30"/>
        <v>2750</v>
      </c>
      <c r="J100" s="22">
        <f t="shared" si="30"/>
        <v>2574</v>
      </c>
      <c r="K100" s="23">
        <f t="shared" si="30"/>
        <v>2834</v>
      </c>
      <c r="L100" s="22">
        <v>2514</v>
      </c>
      <c r="M100" s="14">
        <v>2143</v>
      </c>
      <c r="O100" s="469"/>
      <c r="P100" s="469"/>
    </row>
    <row r="101" spans="1:16" s="4" customFormat="1" ht="15" x14ac:dyDescent="0.25">
      <c r="A101" s="1"/>
      <c r="B101" s="747" t="s">
        <v>543</v>
      </c>
      <c r="C101" s="747"/>
      <c r="D101" s="747"/>
      <c r="E101" s="747"/>
      <c r="F101" s="747"/>
      <c r="G101" s="747"/>
      <c r="H101" s="747"/>
      <c r="I101" s="747"/>
      <c r="J101" s="747"/>
      <c r="K101" s="747"/>
      <c r="L101" s="747"/>
      <c r="M101" s="747"/>
    </row>
    <row r="102" spans="1:16" s="4" customFormat="1" ht="15" x14ac:dyDescent="0.25">
      <c r="A102" s="1"/>
      <c r="B102" s="748"/>
      <c r="C102" s="748"/>
      <c r="D102" s="748"/>
      <c r="E102" s="748"/>
      <c r="F102" s="748"/>
      <c r="G102" s="748"/>
      <c r="H102" s="748"/>
      <c r="I102" s="748"/>
      <c r="J102" s="748"/>
      <c r="K102" s="748"/>
      <c r="L102" s="748"/>
      <c r="M102" s="748"/>
    </row>
    <row r="103" spans="1:16" s="4" customFormat="1" ht="15" x14ac:dyDescent="0.25">
      <c r="A103" s="1"/>
      <c r="B103" s="749"/>
      <c r="C103" s="749"/>
      <c r="D103" s="749"/>
      <c r="E103" s="749"/>
      <c r="F103" s="749"/>
      <c r="G103" s="749"/>
      <c r="H103" s="749"/>
      <c r="I103" s="749"/>
      <c r="J103" s="749"/>
      <c r="K103" s="749"/>
      <c r="L103" s="749"/>
      <c r="M103" s="749"/>
    </row>
    <row r="104" spans="1:16" s="4" customFormat="1" ht="15" x14ac:dyDescent="0.25">
      <c r="A104" s="1"/>
      <c r="B104" s="1"/>
      <c r="C104" s="1"/>
      <c r="D104" s="1"/>
      <c r="E104" s="1"/>
      <c r="F104" s="1"/>
      <c r="G104" s="1"/>
      <c r="H104" s="1"/>
      <c r="I104" s="1"/>
      <c r="J104" s="1"/>
      <c r="K104" s="1"/>
      <c r="L104" s="1"/>
      <c r="M104" s="1"/>
    </row>
    <row r="105" spans="1:16" s="4" customFormat="1" ht="15" customHeight="1" x14ac:dyDescent="0.25">
      <c r="A105" s="1"/>
      <c r="B105" s="864" t="s">
        <v>887</v>
      </c>
      <c r="C105" s="864"/>
      <c r="D105" s="864"/>
      <c r="E105" s="864"/>
      <c r="F105" s="864"/>
      <c r="G105" s="865"/>
      <c r="H105" s="861">
        <v>2021</v>
      </c>
      <c r="I105" s="861"/>
      <c r="J105" s="861" t="s">
        <v>88</v>
      </c>
      <c r="K105" s="861"/>
      <c r="L105" s="861">
        <v>2023</v>
      </c>
      <c r="M105" s="856"/>
    </row>
    <row r="106" spans="1:16" s="4" customFormat="1" ht="28.5" thickBot="1" x14ac:dyDescent="0.3">
      <c r="A106" s="1"/>
      <c r="B106" s="877"/>
      <c r="C106" s="877"/>
      <c r="D106" s="877"/>
      <c r="E106" s="877"/>
      <c r="F106" s="877"/>
      <c r="G106" s="878"/>
      <c r="H106" s="649" t="s">
        <v>540</v>
      </c>
      <c r="I106" s="694" t="s">
        <v>541</v>
      </c>
      <c r="J106" s="649" t="s">
        <v>540</v>
      </c>
      <c r="K106" s="694" t="s">
        <v>541</v>
      </c>
      <c r="L106" s="649" t="s">
        <v>540</v>
      </c>
      <c r="M106" s="650" t="s">
        <v>541</v>
      </c>
    </row>
    <row r="107" spans="1:16" s="4" customFormat="1" ht="15.5" thickTop="1" x14ac:dyDescent="0.25">
      <c r="A107" s="1"/>
      <c r="B107" s="884" t="s">
        <v>342</v>
      </c>
      <c r="C107" s="884"/>
      <c r="D107" s="884"/>
      <c r="E107" s="884"/>
      <c r="F107" s="884"/>
      <c r="G107" s="884"/>
      <c r="H107" s="884"/>
      <c r="I107" s="884"/>
      <c r="J107" s="884"/>
      <c r="K107" s="884"/>
      <c r="L107" s="432"/>
      <c r="M107" s="432"/>
    </row>
    <row r="108" spans="1:16" s="4" customFormat="1" ht="15" x14ac:dyDescent="0.25">
      <c r="A108" s="1"/>
      <c r="B108" s="763" t="s">
        <v>321</v>
      </c>
      <c r="C108" s="763"/>
      <c r="D108" s="763"/>
      <c r="E108" s="763"/>
      <c r="F108" s="763"/>
      <c r="G108" s="764"/>
      <c r="H108" s="38">
        <v>0.187</v>
      </c>
      <c r="I108" s="39">
        <v>0.183</v>
      </c>
      <c r="J108" s="40">
        <v>0.13600000000000001</v>
      </c>
      <c r="K108" s="39">
        <v>0.187</v>
      </c>
      <c r="L108" s="38">
        <v>0.12398785519653066</v>
      </c>
      <c r="M108" s="41">
        <v>0.13208822727779176</v>
      </c>
      <c r="O108" s="469"/>
      <c r="P108" s="469"/>
    </row>
    <row r="109" spans="1:16" s="4" customFormat="1" ht="15" x14ac:dyDescent="0.25">
      <c r="A109" s="1"/>
      <c r="B109" s="768" t="s">
        <v>322</v>
      </c>
      <c r="C109" s="768"/>
      <c r="D109" s="768"/>
      <c r="E109" s="768"/>
      <c r="F109" s="768"/>
      <c r="G109" s="769"/>
      <c r="H109" s="42">
        <v>0.41099999999999998</v>
      </c>
      <c r="I109" s="43">
        <v>0.214</v>
      </c>
      <c r="J109" s="44">
        <v>0.374</v>
      </c>
      <c r="K109" s="43">
        <v>0.252</v>
      </c>
      <c r="L109" s="42">
        <v>0.35455473258562081</v>
      </c>
      <c r="M109" s="45">
        <v>0.20788446068752245</v>
      </c>
      <c r="O109" s="469"/>
      <c r="P109" s="469"/>
    </row>
    <row r="110" spans="1:16" s="4" customFormat="1" ht="15" x14ac:dyDescent="0.25">
      <c r="A110" s="1"/>
      <c r="B110" s="883" t="s">
        <v>343</v>
      </c>
      <c r="C110" s="883"/>
      <c r="D110" s="883"/>
      <c r="E110" s="883"/>
      <c r="F110" s="883"/>
      <c r="G110" s="883"/>
      <c r="H110" s="883"/>
      <c r="I110" s="883"/>
      <c r="J110" s="883"/>
      <c r="K110" s="883"/>
      <c r="L110" s="432"/>
      <c r="M110" s="432"/>
    </row>
    <row r="111" spans="1:16" s="4" customFormat="1" ht="15" x14ac:dyDescent="0.25">
      <c r="A111" s="1"/>
      <c r="B111" s="762" t="s">
        <v>344</v>
      </c>
      <c r="C111" s="763"/>
      <c r="D111" s="763"/>
      <c r="E111" s="763"/>
      <c r="F111" s="763"/>
      <c r="G111" s="764"/>
      <c r="H111" s="52" t="s">
        <v>3</v>
      </c>
      <c r="I111" s="53" t="s">
        <v>3</v>
      </c>
      <c r="J111" s="40">
        <v>0.41499999999999998</v>
      </c>
      <c r="K111" s="39">
        <v>0.29699999999999999</v>
      </c>
      <c r="L111" s="38">
        <v>0.36806988360407289</v>
      </c>
      <c r="M111" s="41">
        <v>0.24476636822570785</v>
      </c>
      <c r="O111" s="469"/>
      <c r="P111" s="469"/>
    </row>
    <row r="112" spans="1:16" s="4" customFormat="1" ht="15" x14ac:dyDescent="0.25">
      <c r="A112" s="1"/>
      <c r="B112" s="737" t="s">
        <v>345</v>
      </c>
      <c r="C112" s="737"/>
      <c r="D112" s="737"/>
      <c r="E112" s="737"/>
      <c r="F112" s="737"/>
      <c r="G112" s="738"/>
      <c r="H112" s="54" t="s">
        <v>3</v>
      </c>
      <c r="I112" s="55" t="s">
        <v>3</v>
      </c>
      <c r="J112" s="48">
        <v>0.09</v>
      </c>
      <c r="K112" s="47">
        <v>0.16700000000000001</v>
      </c>
      <c r="L112" s="46">
        <v>9.8717802996903761E-2</v>
      </c>
      <c r="M112" s="49">
        <v>0.109636845247471</v>
      </c>
      <c r="O112" s="469"/>
      <c r="P112" s="469"/>
    </row>
    <row r="113" spans="1:16" s="4" customFormat="1" ht="15" x14ac:dyDescent="0.25">
      <c r="A113" s="1"/>
      <c r="B113" s="768" t="s">
        <v>346</v>
      </c>
      <c r="C113" s="768"/>
      <c r="D113" s="768"/>
      <c r="E113" s="768"/>
      <c r="F113" s="768"/>
      <c r="G113" s="769"/>
      <c r="H113" s="56" t="s">
        <v>3</v>
      </c>
      <c r="I113" s="57" t="s">
        <v>3</v>
      </c>
      <c r="J113" s="44">
        <v>4.1000000000000002E-2</v>
      </c>
      <c r="K113" s="43">
        <v>0.11600000000000001</v>
      </c>
      <c r="L113" s="42">
        <v>3.7013439866228105E-2</v>
      </c>
      <c r="M113" s="45">
        <v>8.9716863235598535E-2</v>
      </c>
      <c r="O113" s="469"/>
      <c r="P113" s="469"/>
    </row>
    <row r="114" spans="1:16" s="4" customFormat="1" ht="15" x14ac:dyDescent="0.25">
      <c r="A114" s="1"/>
      <c r="B114" s="883" t="s">
        <v>284</v>
      </c>
      <c r="C114" s="883"/>
      <c r="D114" s="883"/>
      <c r="E114" s="883"/>
      <c r="F114" s="883"/>
      <c r="G114" s="883"/>
      <c r="H114" s="883"/>
      <c r="I114" s="883"/>
      <c r="J114" s="883"/>
      <c r="K114" s="883"/>
      <c r="L114" s="432"/>
      <c r="M114" s="432"/>
    </row>
    <row r="115" spans="1:16" s="4" customFormat="1" ht="15" x14ac:dyDescent="0.25">
      <c r="A115" s="1"/>
      <c r="B115" s="763" t="s">
        <v>286</v>
      </c>
      <c r="C115" s="763"/>
      <c r="D115" s="763"/>
      <c r="E115" s="763"/>
      <c r="F115" s="763"/>
      <c r="G115" s="764"/>
      <c r="H115" s="38">
        <v>0.16400000000000001</v>
      </c>
      <c r="I115" s="39">
        <v>0.19400000000000001</v>
      </c>
      <c r="J115" s="40">
        <v>0.182</v>
      </c>
      <c r="K115" s="39">
        <v>0.3</v>
      </c>
      <c r="L115" s="38">
        <v>0.28315494541957786</v>
      </c>
      <c r="M115" s="41">
        <v>0.14283427582583974</v>
      </c>
      <c r="O115" s="469"/>
      <c r="P115" s="469"/>
    </row>
    <row r="116" spans="1:16" s="4" customFormat="1" ht="15" x14ac:dyDescent="0.25">
      <c r="A116" s="1"/>
      <c r="B116" s="737" t="s">
        <v>288</v>
      </c>
      <c r="C116" s="737"/>
      <c r="D116" s="737"/>
      <c r="E116" s="737"/>
      <c r="F116" s="737"/>
      <c r="G116" s="738"/>
      <c r="H116" s="46">
        <v>0.22600000000000001</v>
      </c>
      <c r="I116" s="47">
        <v>0.188</v>
      </c>
      <c r="J116" s="48">
        <v>0.184</v>
      </c>
      <c r="K116" s="47">
        <v>0.20200000000000001</v>
      </c>
      <c r="L116" s="46">
        <v>0.17522598026014946</v>
      </c>
      <c r="M116" s="49">
        <v>0.15019482926048522</v>
      </c>
      <c r="O116" s="469"/>
      <c r="P116" s="469"/>
    </row>
    <row r="117" spans="1:16" s="4" customFormat="1" ht="15" x14ac:dyDescent="0.25">
      <c r="A117" s="1"/>
      <c r="B117" s="737" t="s">
        <v>289</v>
      </c>
      <c r="C117" s="737"/>
      <c r="D117" s="737"/>
      <c r="E117" s="737"/>
      <c r="F117" s="737"/>
      <c r="G117" s="738"/>
      <c r="H117" s="46">
        <v>0.222</v>
      </c>
      <c r="I117" s="47">
        <v>0.19500000000000001</v>
      </c>
      <c r="J117" s="48">
        <v>0.115</v>
      </c>
      <c r="K117" s="47">
        <v>0.13500000000000001</v>
      </c>
      <c r="L117" s="46">
        <v>0.11352843195445406</v>
      </c>
      <c r="M117" s="49">
        <v>0.10043775008718672</v>
      </c>
      <c r="O117" s="469"/>
      <c r="P117" s="469"/>
    </row>
    <row r="118" spans="1:16" s="4" customFormat="1" ht="15" x14ac:dyDescent="0.25">
      <c r="A118" s="1"/>
      <c r="B118" s="743" t="s">
        <v>2</v>
      </c>
      <c r="C118" s="743"/>
      <c r="D118" s="743"/>
      <c r="E118" s="743"/>
      <c r="F118" s="743"/>
      <c r="G118" s="744"/>
      <c r="H118" s="50">
        <v>0.22600000000000001</v>
      </c>
      <c r="I118" s="51">
        <v>0.188</v>
      </c>
      <c r="J118" s="50">
        <v>0.18099999999999999</v>
      </c>
      <c r="K118" s="51">
        <v>0.19900000000000001</v>
      </c>
      <c r="L118" s="50">
        <v>0.17289955554736514</v>
      </c>
      <c r="M118" s="208">
        <v>0.14783312043383254</v>
      </c>
      <c r="O118" s="469"/>
      <c r="P118" s="469"/>
    </row>
    <row r="119" spans="1:16" s="4" customFormat="1" ht="15" customHeight="1" x14ac:dyDescent="0.25">
      <c r="A119" s="1"/>
      <c r="B119" s="747" t="s">
        <v>542</v>
      </c>
      <c r="C119" s="747"/>
      <c r="D119" s="747"/>
      <c r="E119" s="747"/>
      <c r="F119" s="747"/>
      <c r="G119" s="747"/>
      <c r="H119" s="747"/>
      <c r="I119" s="747"/>
      <c r="J119" s="747"/>
      <c r="K119" s="747"/>
      <c r="L119" s="747"/>
      <c r="M119" s="747"/>
    </row>
    <row r="120" spans="1:16" s="4" customFormat="1" ht="15" customHeight="1" x14ac:dyDescent="0.25">
      <c r="A120" s="1"/>
      <c r="B120" s="748"/>
      <c r="C120" s="748"/>
      <c r="D120" s="748"/>
      <c r="E120" s="748"/>
      <c r="F120" s="748"/>
      <c r="G120" s="748"/>
      <c r="H120" s="748"/>
      <c r="I120" s="748"/>
      <c r="J120" s="748"/>
      <c r="K120" s="748"/>
      <c r="L120" s="748"/>
      <c r="M120" s="748"/>
    </row>
    <row r="121" spans="1:16" s="4" customFormat="1" ht="15" x14ac:dyDescent="0.25">
      <c r="A121" s="1"/>
      <c r="B121" s="748"/>
      <c r="C121" s="748"/>
      <c r="D121" s="748"/>
      <c r="E121" s="748"/>
      <c r="F121" s="748"/>
      <c r="G121" s="748"/>
      <c r="H121" s="748"/>
      <c r="I121" s="748"/>
      <c r="J121" s="748"/>
      <c r="K121" s="748"/>
      <c r="L121" s="748"/>
      <c r="M121" s="748"/>
    </row>
    <row r="122" spans="1:16" s="4" customFormat="1" ht="15" x14ac:dyDescent="0.25">
      <c r="A122" s="1"/>
      <c r="B122" s="749"/>
      <c r="C122" s="749"/>
      <c r="D122" s="749"/>
      <c r="E122" s="749"/>
      <c r="F122" s="749"/>
      <c r="G122" s="749"/>
      <c r="H122" s="749"/>
      <c r="I122" s="749"/>
      <c r="J122" s="749"/>
      <c r="K122" s="749"/>
      <c r="L122" s="749"/>
      <c r="M122" s="749"/>
    </row>
    <row r="123" spans="1:16" s="4" customFormat="1" ht="15" x14ac:dyDescent="0.25">
      <c r="A123" s="1"/>
      <c r="B123" s="1"/>
      <c r="C123" s="1"/>
      <c r="D123" s="1"/>
      <c r="E123" s="1"/>
      <c r="F123" s="1"/>
      <c r="G123" s="1"/>
      <c r="H123" s="1"/>
      <c r="I123" s="1"/>
      <c r="J123" s="1"/>
      <c r="K123" s="1"/>
      <c r="L123" s="1"/>
      <c r="M123" s="1"/>
    </row>
    <row r="124" spans="1:16" s="4" customFormat="1" ht="15" customHeight="1" x14ac:dyDescent="0.25">
      <c r="A124" s="1"/>
      <c r="B124" s="864" t="s">
        <v>544</v>
      </c>
      <c r="C124" s="864"/>
      <c r="D124" s="864"/>
      <c r="E124" s="864"/>
      <c r="F124" s="864"/>
      <c r="G124" s="865"/>
      <c r="H124" s="861">
        <v>2021</v>
      </c>
      <c r="I124" s="861"/>
      <c r="J124" s="861">
        <v>2022</v>
      </c>
      <c r="K124" s="861"/>
      <c r="L124" s="861">
        <v>2023</v>
      </c>
      <c r="M124" s="856"/>
    </row>
    <row r="125" spans="1:16" s="4" customFormat="1" ht="15.5" thickBot="1" x14ac:dyDescent="0.3">
      <c r="A125" s="1"/>
      <c r="B125" s="877"/>
      <c r="C125" s="877"/>
      <c r="D125" s="877"/>
      <c r="E125" s="877"/>
      <c r="F125" s="877"/>
      <c r="G125" s="878"/>
      <c r="H125" s="120" t="s">
        <v>340</v>
      </c>
      <c r="I125" s="121" t="s">
        <v>341</v>
      </c>
      <c r="J125" s="120" t="s">
        <v>340</v>
      </c>
      <c r="K125" s="121" t="s">
        <v>341</v>
      </c>
      <c r="L125" s="120" t="s">
        <v>340</v>
      </c>
      <c r="M125" s="122" t="s">
        <v>341</v>
      </c>
    </row>
    <row r="126" spans="1:16" s="4" customFormat="1" ht="15.5" thickTop="1" x14ac:dyDescent="0.25">
      <c r="A126" s="1"/>
      <c r="B126" s="884" t="s">
        <v>342</v>
      </c>
      <c r="C126" s="884"/>
      <c r="D126" s="884"/>
      <c r="E126" s="884"/>
      <c r="F126" s="884"/>
      <c r="G126" s="884"/>
      <c r="H126" s="884"/>
      <c r="I126" s="884"/>
      <c r="J126" s="884"/>
      <c r="K126" s="884"/>
      <c r="L126" s="432"/>
      <c r="M126" s="432"/>
    </row>
    <row r="127" spans="1:16" s="4" customFormat="1" ht="15" x14ac:dyDescent="0.25">
      <c r="A127" s="1"/>
      <c r="B127" s="763" t="s">
        <v>321</v>
      </c>
      <c r="C127" s="763"/>
      <c r="D127" s="763"/>
      <c r="E127" s="763"/>
      <c r="F127" s="763"/>
      <c r="G127" s="764"/>
      <c r="H127" s="18">
        <f>26+33</f>
        <v>59</v>
      </c>
      <c r="I127" s="30">
        <f>18+11</f>
        <v>29</v>
      </c>
      <c r="J127" s="15">
        <f>23+54</f>
        <v>77</v>
      </c>
      <c r="K127" s="30">
        <f>21+13</f>
        <v>34</v>
      </c>
      <c r="L127" s="18">
        <v>63</v>
      </c>
      <c r="M127" s="31">
        <v>33</v>
      </c>
    </row>
    <row r="128" spans="1:16" s="4" customFormat="1" ht="15" x14ac:dyDescent="0.25">
      <c r="A128" s="1"/>
      <c r="B128" s="768" t="s">
        <v>322</v>
      </c>
      <c r="C128" s="768"/>
      <c r="D128" s="768"/>
      <c r="E128" s="768"/>
      <c r="F128" s="768"/>
      <c r="G128" s="769"/>
      <c r="H128" s="32">
        <f>2+1</f>
        <v>3</v>
      </c>
      <c r="I128" s="33">
        <f>4+1</f>
        <v>5</v>
      </c>
      <c r="J128" s="34">
        <f>4+5</f>
        <v>9</v>
      </c>
      <c r="K128" s="33">
        <f>2+3</f>
        <v>5</v>
      </c>
      <c r="L128" s="32">
        <v>7</v>
      </c>
      <c r="M128" s="35">
        <v>6</v>
      </c>
    </row>
    <row r="129" spans="1:13" s="4" customFormat="1" ht="15" x14ac:dyDescent="0.25">
      <c r="A129" s="1"/>
      <c r="B129" s="883" t="s">
        <v>343</v>
      </c>
      <c r="C129" s="883"/>
      <c r="D129" s="883"/>
      <c r="E129" s="883"/>
      <c r="F129" s="883"/>
      <c r="G129" s="883"/>
      <c r="H129" s="883"/>
      <c r="I129" s="883"/>
      <c r="J129" s="883"/>
      <c r="K129" s="883"/>
      <c r="L129" s="432"/>
      <c r="M129" s="432"/>
    </row>
    <row r="130" spans="1:13" s="4" customFormat="1" ht="15" x14ac:dyDescent="0.25">
      <c r="A130" s="1"/>
      <c r="B130" s="762" t="s">
        <v>344</v>
      </c>
      <c r="C130" s="763"/>
      <c r="D130" s="763"/>
      <c r="E130" s="763"/>
      <c r="F130" s="763"/>
      <c r="G130" s="764"/>
      <c r="H130" s="18">
        <f>7+18</f>
        <v>25</v>
      </c>
      <c r="I130" s="30">
        <f>3+2</f>
        <v>5</v>
      </c>
      <c r="J130" s="15">
        <f>7+37</f>
        <v>44</v>
      </c>
      <c r="K130" s="30">
        <f>6+2</f>
        <v>8</v>
      </c>
      <c r="L130" s="18">
        <v>42</v>
      </c>
      <c r="M130" s="31">
        <v>8</v>
      </c>
    </row>
    <row r="131" spans="1:13" s="4" customFormat="1" ht="15" x14ac:dyDescent="0.25">
      <c r="A131" s="1"/>
      <c r="B131" s="737" t="s">
        <v>345</v>
      </c>
      <c r="C131" s="737"/>
      <c r="D131" s="737"/>
      <c r="E131" s="737"/>
      <c r="F131" s="737"/>
      <c r="G131" s="738"/>
      <c r="H131" s="20">
        <f>21+15</f>
        <v>36</v>
      </c>
      <c r="I131" s="36">
        <f>19+8</f>
        <v>27</v>
      </c>
      <c r="J131" s="16">
        <f>18+20</f>
        <v>38</v>
      </c>
      <c r="K131" s="36">
        <f>14+14</f>
        <v>28</v>
      </c>
      <c r="L131" s="20">
        <v>23</v>
      </c>
      <c r="M131" s="37">
        <v>28</v>
      </c>
    </row>
    <row r="132" spans="1:13" s="4" customFormat="1" ht="15" x14ac:dyDescent="0.25">
      <c r="A132" s="1"/>
      <c r="B132" s="737" t="s">
        <v>346</v>
      </c>
      <c r="C132" s="737"/>
      <c r="D132" s="737"/>
      <c r="E132" s="737"/>
      <c r="F132" s="737"/>
      <c r="G132" s="738"/>
      <c r="H132" s="20">
        <f>0+1</f>
        <v>1</v>
      </c>
      <c r="I132" s="36">
        <f>0+2</f>
        <v>2</v>
      </c>
      <c r="J132" s="16">
        <f>2+2</f>
        <v>4</v>
      </c>
      <c r="K132" s="36">
        <f>3+0</f>
        <v>3</v>
      </c>
      <c r="L132" s="20">
        <v>5</v>
      </c>
      <c r="M132" s="37">
        <v>3</v>
      </c>
    </row>
    <row r="133" spans="1:13" s="4" customFormat="1" ht="15" x14ac:dyDescent="0.25">
      <c r="A133" s="1"/>
      <c r="B133" s="921" t="s">
        <v>2</v>
      </c>
      <c r="C133" s="921"/>
      <c r="D133" s="921"/>
      <c r="E133" s="921"/>
      <c r="F133" s="921"/>
      <c r="G133" s="922"/>
      <c r="H133" s="58">
        <f t="shared" ref="H133:K133" si="31">SUM(H130:H132)</f>
        <v>62</v>
      </c>
      <c r="I133" s="59">
        <f t="shared" si="31"/>
        <v>34</v>
      </c>
      <c r="J133" s="58">
        <f t="shared" si="31"/>
        <v>86</v>
      </c>
      <c r="K133" s="59">
        <f t="shared" si="31"/>
        <v>39</v>
      </c>
      <c r="L133" s="58">
        <v>70</v>
      </c>
      <c r="M133" s="206">
        <v>39</v>
      </c>
    </row>
    <row r="134" spans="1:13" s="4" customFormat="1" ht="15" x14ac:dyDescent="0.25">
      <c r="A134" s="1"/>
      <c r="B134" s="882" t="s">
        <v>548</v>
      </c>
      <c r="C134" s="882"/>
      <c r="D134" s="882"/>
      <c r="E134" s="882"/>
      <c r="F134" s="882"/>
      <c r="G134" s="882"/>
      <c r="H134" s="882"/>
      <c r="I134" s="882"/>
      <c r="J134" s="882"/>
      <c r="K134" s="882"/>
      <c r="L134" s="882"/>
      <c r="M134" s="882"/>
    </row>
    <row r="135" spans="1:13" s="4" customFormat="1" ht="15" x14ac:dyDescent="0.25">
      <c r="A135" s="1"/>
      <c r="B135" s="1"/>
      <c r="C135" s="1"/>
      <c r="D135" s="1"/>
      <c r="E135" s="1"/>
      <c r="F135" s="1"/>
      <c r="G135" s="1"/>
      <c r="H135" s="1"/>
      <c r="I135" s="1"/>
      <c r="J135" s="1"/>
      <c r="K135" s="1"/>
      <c r="L135" s="1"/>
      <c r="M135" s="1"/>
    </row>
    <row r="136" spans="1:13" s="4" customFormat="1" ht="15" customHeight="1" x14ac:dyDescent="0.25">
      <c r="A136" s="1"/>
      <c r="B136" s="864" t="s">
        <v>888</v>
      </c>
      <c r="C136" s="864"/>
      <c r="D136" s="864"/>
      <c r="E136" s="864"/>
      <c r="F136" s="864"/>
      <c r="G136" s="865"/>
      <c r="H136" s="861">
        <v>2021</v>
      </c>
      <c r="I136" s="861"/>
      <c r="J136" s="861" t="s">
        <v>88</v>
      </c>
      <c r="K136" s="861"/>
      <c r="L136" s="861">
        <v>2023</v>
      </c>
      <c r="M136" s="856"/>
    </row>
    <row r="137" spans="1:13" s="4" customFormat="1" ht="28.5" thickBot="1" x14ac:dyDescent="0.3">
      <c r="A137" s="1"/>
      <c r="B137" s="877"/>
      <c r="C137" s="877"/>
      <c r="D137" s="877"/>
      <c r="E137" s="877"/>
      <c r="F137" s="877"/>
      <c r="G137" s="878"/>
      <c r="H137" s="649" t="s">
        <v>540</v>
      </c>
      <c r="I137" s="694" t="s">
        <v>541</v>
      </c>
      <c r="J137" s="649" t="s">
        <v>540</v>
      </c>
      <c r="K137" s="694" t="s">
        <v>541</v>
      </c>
      <c r="L137" s="649" t="s">
        <v>540</v>
      </c>
      <c r="M137" s="650" t="s">
        <v>541</v>
      </c>
    </row>
    <row r="138" spans="1:13" s="4" customFormat="1" ht="15" customHeight="1" thickTop="1" x14ac:dyDescent="0.25">
      <c r="A138" s="1"/>
      <c r="B138" s="884" t="s">
        <v>342</v>
      </c>
      <c r="C138" s="884"/>
      <c r="D138" s="884"/>
      <c r="E138" s="884"/>
      <c r="F138" s="884"/>
      <c r="G138" s="884"/>
      <c r="H138" s="884"/>
      <c r="I138" s="884"/>
      <c r="J138" s="884"/>
      <c r="K138" s="884"/>
      <c r="L138" s="432"/>
      <c r="M138" s="432"/>
    </row>
    <row r="139" spans="1:13" s="4" customFormat="1" ht="15" customHeight="1" x14ac:dyDescent="0.25">
      <c r="A139" s="1"/>
      <c r="B139" s="763" t="s">
        <v>321</v>
      </c>
      <c r="C139" s="763"/>
      <c r="D139" s="763"/>
      <c r="E139" s="763"/>
      <c r="F139" s="763"/>
      <c r="G139" s="764"/>
      <c r="H139" s="38">
        <v>6.5410199556541024E-2</v>
      </c>
      <c r="I139" s="39">
        <v>3.2150776053215077E-2</v>
      </c>
      <c r="J139" s="40">
        <v>8.2441113490364024E-2</v>
      </c>
      <c r="K139" s="39">
        <v>3.6402569593147749E-2</v>
      </c>
      <c r="L139" s="38">
        <v>6.7307692307692304E-2</v>
      </c>
      <c r="M139" s="41">
        <v>3.5256410256410256E-2</v>
      </c>
    </row>
    <row r="140" spans="1:13" s="4" customFormat="1" ht="15" customHeight="1" x14ac:dyDescent="0.25">
      <c r="A140" s="1"/>
      <c r="B140" s="768" t="s">
        <v>322</v>
      </c>
      <c r="C140" s="768"/>
      <c r="D140" s="768"/>
      <c r="E140" s="768"/>
      <c r="F140" s="768"/>
      <c r="G140" s="769"/>
      <c r="H140" s="42">
        <v>2.6785714285714284E-2</v>
      </c>
      <c r="I140" s="43">
        <v>4.4642857142857144E-2</v>
      </c>
      <c r="J140" s="44">
        <v>8.1081081081081086E-2</v>
      </c>
      <c r="K140" s="43">
        <v>4.5045045045045043E-2</v>
      </c>
      <c r="L140" s="42">
        <v>6.0869565217391307E-2</v>
      </c>
      <c r="M140" s="45">
        <v>5.2173913043478258E-2</v>
      </c>
    </row>
    <row r="141" spans="1:13" s="4" customFormat="1" ht="15" customHeight="1" x14ac:dyDescent="0.25">
      <c r="A141" s="1"/>
      <c r="B141" s="883" t="s">
        <v>343</v>
      </c>
      <c r="C141" s="883"/>
      <c r="D141" s="883"/>
      <c r="E141" s="883"/>
      <c r="F141" s="883"/>
      <c r="G141" s="883"/>
      <c r="H141" s="883"/>
      <c r="I141" s="883"/>
      <c r="J141" s="883"/>
      <c r="K141" s="883"/>
      <c r="L141" s="432"/>
      <c r="M141" s="432"/>
    </row>
    <row r="142" spans="1:13" s="4" customFormat="1" ht="15" customHeight="1" x14ac:dyDescent="0.25">
      <c r="A142" s="1"/>
      <c r="B142" s="762" t="s">
        <v>344</v>
      </c>
      <c r="C142" s="763"/>
      <c r="D142" s="763"/>
      <c r="E142" s="763"/>
      <c r="F142" s="763"/>
      <c r="G142" s="764"/>
      <c r="H142" s="52">
        <v>0.15527950310559005</v>
      </c>
      <c r="I142" s="53">
        <v>3.1055900621118012E-2</v>
      </c>
      <c r="J142" s="40">
        <v>0.26190476190476192</v>
      </c>
      <c r="K142" s="39">
        <v>4.7619047619047616E-2</v>
      </c>
      <c r="L142" s="38">
        <v>0.23863636363636365</v>
      </c>
      <c r="M142" s="41">
        <v>4.5454545454545456E-2</v>
      </c>
    </row>
    <row r="143" spans="1:13" s="4" customFormat="1" ht="15" customHeight="1" x14ac:dyDescent="0.25">
      <c r="A143" s="1"/>
      <c r="B143" s="737" t="s">
        <v>345</v>
      </c>
      <c r="C143" s="737"/>
      <c r="D143" s="737"/>
      <c r="E143" s="737"/>
      <c r="F143" s="737"/>
      <c r="G143" s="738"/>
      <c r="H143" s="54">
        <v>7.3319755600814662E-2</v>
      </c>
      <c r="I143" s="55">
        <v>5.4989816700610997E-2</v>
      </c>
      <c r="J143" s="48">
        <v>7.2657743785850867E-2</v>
      </c>
      <c r="K143" s="47">
        <v>5.3537284894837479E-2</v>
      </c>
      <c r="L143" s="46">
        <v>4.3643263757115747E-2</v>
      </c>
      <c r="M143" s="49">
        <v>5.3130929791271347E-2</v>
      </c>
    </row>
    <row r="144" spans="1:13" s="4" customFormat="1" ht="15" x14ac:dyDescent="0.25">
      <c r="A144" s="1"/>
      <c r="B144" s="737" t="s">
        <v>346</v>
      </c>
      <c r="C144" s="737"/>
      <c r="D144" s="737"/>
      <c r="E144" s="737"/>
      <c r="F144" s="737"/>
      <c r="G144" s="738"/>
      <c r="H144" s="54">
        <v>2.7624309392265192E-3</v>
      </c>
      <c r="I144" s="55">
        <v>5.5248618784530384E-3</v>
      </c>
      <c r="J144" s="48">
        <v>1.1299435028248588E-2</v>
      </c>
      <c r="K144" s="47">
        <v>8.4745762711864406E-3</v>
      </c>
      <c r="L144" s="46">
        <v>1.4367816091954023E-2</v>
      </c>
      <c r="M144" s="49">
        <v>8.6206896551724137E-3</v>
      </c>
    </row>
    <row r="145" spans="1:13" s="4" customFormat="1" ht="15" x14ac:dyDescent="0.25">
      <c r="A145" s="1"/>
      <c r="B145" s="921" t="s">
        <v>2</v>
      </c>
      <c r="C145" s="921"/>
      <c r="D145" s="921"/>
      <c r="E145" s="921"/>
      <c r="F145" s="921"/>
      <c r="G145" s="922"/>
      <c r="H145" s="60">
        <v>6.1143984220907298E-2</v>
      </c>
      <c r="I145" s="61">
        <v>3.3530571992110451E-2</v>
      </c>
      <c r="J145" s="60">
        <v>8.2296650717703354E-2</v>
      </c>
      <c r="K145" s="61">
        <v>3.7320574162679428E-2</v>
      </c>
      <c r="L145" s="60">
        <v>6.6603235014272122E-2</v>
      </c>
      <c r="M145" s="209">
        <v>3.7107516650808754E-2</v>
      </c>
    </row>
    <row r="146" spans="1:13" s="4" customFormat="1" ht="15" customHeight="1" x14ac:dyDescent="0.25">
      <c r="A146" s="1"/>
      <c r="B146" s="747" t="s">
        <v>547</v>
      </c>
      <c r="C146" s="747"/>
      <c r="D146" s="747"/>
      <c r="E146" s="747"/>
      <c r="F146" s="747"/>
      <c r="G146" s="747"/>
      <c r="H146" s="747"/>
      <c r="I146" s="747"/>
      <c r="J146" s="747"/>
      <c r="K146" s="747"/>
      <c r="L146" s="747"/>
      <c r="M146" s="747"/>
    </row>
    <row r="147" spans="1:13" s="4" customFormat="1" ht="15" x14ac:dyDescent="0.25">
      <c r="A147" s="1"/>
      <c r="B147" s="748"/>
      <c r="C147" s="748"/>
      <c r="D147" s="748"/>
      <c r="E147" s="748"/>
      <c r="F147" s="748"/>
      <c r="G147" s="748"/>
      <c r="H147" s="748"/>
      <c r="I147" s="748"/>
      <c r="J147" s="748"/>
      <c r="K147" s="748"/>
      <c r="L147" s="748"/>
      <c r="M147" s="748"/>
    </row>
    <row r="148" spans="1:13" s="4" customFormat="1" ht="15" x14ac:dyDescent="0.25">
      <c r="A148" s="1"/>
      <c r="B148" s="749"/>
      <c r="C148" s="749"/>
      <c r="D148" s="749"/>
      <c r="E148" s="749"/>
      <c r="F148" s="749"/>
      <c r="G148" s="749"/>
      <c r="H148" s="749"/>
      <c r="I148" s="749"/>
      <c r="J148" s="749"/>
      <c r="K148" s="749"/>
      <c r="L148" s="749"/>
      <c r="M148" s="749"/>
    </row>
    <row r="149" spans="1:13" s="4" customFormat="1" ht="15" x14ac:dyDescent="0.25"/>
    <row r="150" spans="1:13" s="4" customFormat="1" ht="15" customHeight="1" x14ac:dyDescent="0.25"/>
    <row r="151" spans="1:13" s="4" customFormat="1" ht="15" x14ac:dyDescent="0.25">
      <c r="A151" s="7"/>
      <c r="B151" s="7" t="s">
        <v>170</v>
      </c>
      <c r="C151" s="7"/>
      <c r="D151" s="7"/>
      <c r="E151" s="7"/>
      <c r="F151" s="7"/>
      <c r="G151" s="7"/>
      <c r="H151" s="7"/>
      <c r="I151" s="7"/>
      <c r="J151" s="7"/>
      <c r="K151" s="7"/>
      <c r="L151" s="7"/>
      <c r="M151" s="7"/>
    </row>
    <row r="152" spans="1:13" s="4" customFormat="1" ht="15" x14ac:dyDescent="0.25"/>
    <row r="153" spans="1:13" s="4" customFormat="1" ht="15" customHeight="1" x14ac:dyDescent="0.25">
      <c r="B153" s="864" t="s">
        <v>545</v>
      </c>
      <c r="C153" s="864"/>
      <c r="D153" s="865"/>
      <c r="E153" s="861">
        <v>2021</v>
      </c>
      <c r="F153" s="861">
        <v>2022</v>
      </c>
      <c r="G153" s="856">
        <v>2023</v>
      </c>
      <c r="I153" s="1"/>
      <c r="M153" s="1"/>
    </row>
    <row r="154" spans="1:13" s="4" customFormat="1" ht="15" customHeight="1" x14ac:dyDescent="0.25">
      <c r="B154" s="864"/>
      <c r="C154" s="864"/>
      <c r="D154" s="865"/>
      <c r="E154" s="861"/>
      <c r="F154" s="861"/>
      <c r="G154" s="856"/>
      <c r="H154" s="1"/>
      <c r="I154" s="1"/>
      <c r="M154" s="1"/>
    </row>
    <row r="155" spans="1:13" s="4" customFormat="1" ht="15.5" thickBot="1" x14ac:dyDescent="0.3">
      <c r="B155" s="877"/>
      <c r="C155" s="877"/>
      <c r="D155" s="878"/>
      <c r="E155" s="862"/>
      <c r="F155" s="862"/>
      <c r="G155" s="863"/>
      <c r="H155" s="1"/>
      <c r="I155" s="1"/>
      <c r="M155" s="1"/>
    </row>
    <row r="156" spans="1:13" s="4" customFormat="1" ht="15.5" thickTop="1" x14ac:dyDescent="0.25">
      <c r="B156" s="884" t="s">
        <v>342</v>
      </c>
      <c r="C156" s="884"/>
      <c r="D156" s="884"/>
      <c r="E156" s="884"/>
      <c r="F156" s="884"/>
      <c r="G156" s="884"/>
      <c r="H156" s="1"/>
      <c r="I156" s="1"/>
      <c r="J156" s="1"/>
      <c r="K156" s="1"/>
      <c r="L156" s="1"/>
      <c r="M156" s="1"/>
    </row>
    <row r="157" spans="1:13" s="4" customFormat="1" ht="15" x14ac:dyDescent="0.25">
      <c r="B157" s="763" t="s">
        <v>321</v>
      </c>
      <c r="C157" s="763"/>
      <c r="D157" s="764"/>
      <c r="E157" s="62">
        <v>10.8</v>
      </c>
      <c r="F157" s="62">
        <v>13.1</v>
      </c>
      <c r="G157" s="63">
        <v>19.7</v>
      </c>
      <c r="H157" s="1"/>
      <c r="J157" s="1"/>
      <c r="K157" s="1"/>
      <c r="L157" s="1"/>
      <c r="M157" s="1"/>
    </row>
    <row r="158" spans="1:13" s="4" customFormat="1" ht="15" x14ac:dyDescent="0.25">
      <c r="B158" s="768" t="s">
        <v>322</v>
      </c>
      <c r="C158" s="768"/>
      <c r="D158" s="769"/>
      <c r="E158" s="64">
        <v>9.6</v>
      </c>
      <c r="F158" s="64">
        <v>15.2</v>
      </c>
      <c r="G158" s="65">
        <v>16.3</v>
      </c>
      <c r="H158" s="1"/>
      <c r="J158" s="1"/>
      <c r="K158" s="1"/>
      <c r="L158" s="1"/>
      <c r="M158" s="1"/>
    </row>
    <row r="159" spans="1:13" s="4" customFormat="1" ht="15" x14ac:dyDescent="0.25">
      <c r="B159" s="883" t="s">
        <v>290</v>
      </c>
      <c r="C159" s="883"/>
      <c r="D159" s="883"/>
      <c r="E159" s="883"/>
      <c r="F159" s="883"/>
      <c r="G159" s="883"/>
      <c r="H159" s="1"/>
      <c r="J159" s="1"/>
      <c r="K159" s="1"/>
      <c r="L159" s="1"/>
      <c r="M159" s="1"/>
    </row>
    <row r="160" spans="1:13" s="4" customFormat="1" ht="15" x14ac:dyDescent="0.25">
      <c r="B160" s="763" t="s">
        <v>291</v>
      </c>
      <c r="C160" s="763"/>
      <c r="D160" s="764"/>
      <c r="E160" s="62">
        <v>0.2</v>
      </c>
      <c r="F160" s="62">
        <v>1.3</v>
      </c>
      <c r="G160" s="63">
        <v>2.2833333333333332</v>
      </c>
      <c r="H160" s="1"/>
      <c r="J160" s="1"/>
      <c r="K160" s="1"/>
      <c r="L160" s="1"/>
      <c r="M160" s="1"/>
    </row>
    <row r="161" spans="2:13" s="4" customFormat="1" ht="15" x14ac:dyDescent="0.25">
      <c r="B161" s="737" t="s">
        <v>292</v>
      </c>
      <c r="C161" s="737"/>
      <c r="D161" s="738"/>
      <c r="E161" s="66">
        <v>9.5</v>
      </c>
      <c r="F161" s="66">
        <v>10.5</v>
      </c>
      <c r="G161" s="67">
        <v>25.294642857142858</v>
      </c>
      <c r="H161" s="1"/>
      <c r="J161" s="1"/>
      <c r="K161" s="1"/>
      <c r="L161" s="1"/>
      <c r="M161" s="1"/>
    </row>
    <row r="162" spans="2:13" s="4" customFormat="1" ht="15" x14ac:dyDescent="0.25">
      <c r="B162" s="737" t="s">
        <v>293</v>
      </c>
      <c r="C162" s="737"/>
      <c r="D162" s="738"/>
      <c r="E162" s="66">
        <v>2.8</v>
      </c>
      <c r="F162" s="66">
        <v>14.4</v>
      </c>
      <c r="G162" s="67">
        <v>23.227272727272727</v>
      </c>
      <c r="H162" s="1"/>
      <c r="J162" s="1"/>
      <c r="K162" s="1"/>
      <c r="L162" s="1"/>
      <c r="M162" s="1"/>
    </row>
    <row r="163" spans="2:13" s="4" customFormat="1" ht="15" x14ac:dyDescent="0.25">
      <c r="B163" s="737" t="s">
        <v>294</v>
      </c>
      <c r="C163" s="737"/>
      <c r="D163" s="738"/>
      <c r="E163" s="66">
        <v>13.1</v>
      </c>
      <c r="F163" s="66">
        <v>24.3</v>
      </c>
      <c r="G163" s="67">
        <v>44.826553672316379</v>
      </c>
      <c r="H163" s="1"/>
      <c r="J163" s="1"/>
      <c r="K163" s="1"/>
      <c r="L163" s="1"/>
      <c r="M163" s="1"/>
    </row>
    <row r="164" spans="2:13" s="4" customFormat="1" ht="15" x14ac:dyDescent="0.25">
      <c r="B164" s="737" t="s">
        <v>295</v>
      </c>
      <c r="C164" s="737"/>
      <c r="D164" s="738"/>
      <c r="E164" s="66">
        <v>5.4</v>
      </c>
      <c r="F164" s="66">
        <v>10.4</v>
      </c>
      <c r="G164" s="67">
        <v>13.756521739130436</v>
      </c>
      <c r="H164" s="1"/>
      <c r="J164" s="1"/>
      <c r="K164" s="1"/>
      <c r="L164" s="1"/>
      <c r="M164" s="1"/>
    </row>
    <row r="165" spans="2:13" s="4" customFormat="1" ht="15" x14ac:dyDescent="0.25">
      <c r="B165" s="737" t="s">
        <v>296</v>
      </c>
      <c r="C165" s="737"/>
      <c r="D165" s="738"/>
      <c r="E165" s="66">
        <v>9.5</v>
      </c>
      <c r="F165" s="66">
        <v>17</v>
      </c>
      <c r="G165" s="67">
        <v>20.025475841874083</v>
      </c>
      <c r="H165" s="1"/>
      <c r="J165" s="1"/>
      <c r="K165" s="1"/>
      <c r="L165" s="1"/>
      <c r="M165" s="1"/>
    </row>
    <row r="166" spans="2:13" s="4" customFormat="1" ht="15" x14ac:dyDescent="0.25">
      <c r="B166" s="737" t="s">
        <v>297</v>
      </c>
      <c r="C166" s="737"/>
      <c r="D166" s="738"/>
      <c r="E166" s="66">
        <v>3.8</v>
      </c>
      <c r="F166" s="66">
        <v>10.7</v>
      </c>
      <c r="G166" s="67">
        <v>11.13258785942492</v>
      </c>
      <c r="H166" s="1"/>
      <c r="J166" s="1"/>
      <c r="K166" s="1"/>
      <c r="L166" s="1"/>
      <c r="M166" s="1"/>
    </row>
    <row r="167" spans="2:13" s="4" customFormat="1" ht="15" x14ac:dyDescent="0.25">
      <c r="B167" s="737" t="s">
        <v>298</v>
      </c>
      <c r="C167" s="737"/>
      <c r="D167" s="738"/>
      <c r="E167" s="66">
        <v>11.4</v>
      </c>
      <c r="F167" s="66">
        <v>12.1</v>
      </c>
      <c r="G167" s="67">
        <v>17.452505335908121</v>
      </c>
      <c r="H167" s="1"/>
      <c r="J167" s="1"/>
      <c r="K167" s="1"/>
      <c r="L167" s="1"/>
      <c r="M167" s="1"/>
    </row>
    <row r="168" spans="2:13" s="4" customFormat="1" ht="15" x14ac:dyDescent="0.25">
      <c r="B168" s="737" t="s">
        <v>358</v>
      </c>
      <c r="C168" s="737"/>
      <c r="D168" s="738"/>
      <c r="E168" s="68" t="s">
        <v>3</v>
      </c>
      <c r="F168" s="66">
        <v>36.700000000000003</v>
      </c>
      <c r="G168" s="67">
        <v>29.830769230769231</v>
      </c>
      <c r="H168" s="1"/>
      <c r="J168" s="1"/>
      <c r="K168" s="1"/>
      <c r="L168" s="1"/>
      <c r="M168" s="1"/>
    </row>
    <row r="169" spans="2:13" s="4" customFormat="1" ht="15" x14ac:dyDescent="0.25">
      <c r="B169" s="737" t="s">
        <v>299</v>
      </c>
      <c r="C169" s="737"/>
      <c r="D169" s="738"/>
      <c r="E169" s="66">
        <v>19.399999999999999</v>
      </c>
      <c r="F169" s="66">
        <v>21.5</v>
      </c>
      <c r="G169" s="67">
        <v>21.360377358490567</v>
      </c>
      <c r="H169" s="1"/>
      <c r="J169" s="1"/>
      <c r="K169" s="1"/>
      <c r="L169" s="1"/>
      <c r="M169" s="1"/>
    </row>
    <row r="170" spans="2:13" s="4" customFormat="1" ht="15" x14ac:dyDescent="0.25">
      <c r="B170" s="737" t="s">
        <v>300</v>
      </c>
      <c r="C170" s="737"/>
      <c r="D170" s="738"/>
      <c r="E170" s="66">
        <v>6.9</v>
      </c>
      <c r="F170" s="66">
        <v>13.4</v>
      </c>
      <c r="G170" s="67">
        <v>13.57877551020408</v>
      </c>
      <c r="H170" s="1"/>
      <c r="J170" s="1"/>
      <c r="K170" s="1"/>
      <c r="L170" s="1"/>
      <c r="M170" s="1"/>
    </row>
    <row r="171" spans="2:13" s="4" customFormat="1" ht="15" x14ac:dyDescent="0.25">
      <c r="B171" s="743" t="s">
        <v>2</v>
      </c>
      <c r="C171" s="743"/>
      <c r="D171" s="744"/>
      <c r="E171" s="69">
        <v>10.6</v>
      </c>
      <c r="F171" s="69">
        <v>13.5</v>
      </c>
      <c r="G171" s="70">
        <v>19</v>
      </c>
      <c r="H171" s="1"/>
      <c r="J171" s="1"/>
      <c r="K171" s="1"/>
      <c r="L171" s="1"/>
      <c r="M171" s="1"/>
    </row>
    <row r="172" spans="2:13" s="4" customFormat="1" ht="15" customHeight="1" x14ac:dyDescent="0.25">
      <c r="B172" s="747" t="s">
        <v>546</v>
      </c>
      <c r="C172" s="747"/>
      <c r="D172" s="747"/>
      <c r="E172" s="747"/>
      <c r="F172" s="747"/>
      <c r="G172" s="747"/>
      <c r="H172" s="1"/>
      <c r="I172" s="1"/>
      <c r="J172" s="1"/>
      <c r="K172" s="1"/>
      <c r="L172" s="1"/>
      <c r="M172" s="1"/>
    </row>
    <row r="173" spans="2:13" s="4" customFormat="1" ht="15" customHeight="1" x14ac:dyDescent="0.25">
      <c r="B173" s="748"/>
      <c r="C173" s="748"/>
      <c r="D173" s="748"/>
      <c r="E173" s="748"/>
      <c r="F173" s="748"/>
      <c r="G173" s="748"/>
      <c r="H173" s="1"/>
      <c r="I173" s="1"/>
      <c r="J173" s="1"/>
      <c r="K173" s="1"/>
      <c r="L173" s="1"/>
      <c r="M173" s="1"/>
    </row>
    <row r="174" spans="2:13" s="4" customFormat="1" ht="15" customHeight="1" x14ac:dyDescent="0.25">
      <c r="B174" s="748"/>
      <c r="C174" s="748"/>
      <c r="D174" s="748"/>
      <c r="E174" s="748"/>
      <c r="F174" s="748"/>
      <c r="G174" s="748"/>
      <c r="H174" s="1"/>
      <c r="I174" s="1"/>
      <c r="J174" s="1"/>
      <c r="K174" s="1"/>
      <c r="L174" s="1"/>
      <c r="M174" s="1"/>
    </row>
    <row r="175" spans="2:13" s="4" customFormat="1" ht="15" customHeight="1" x14ac:dyDescent="0.25">
      <c r="B175" s="748"/>
      <c r="C175" s="748"/>
      <c r="D175" s="748"/>
      <c r="E175" s="748"/>
      <c r="F175" s="748"/>
      <c r="G175" s="748"/>
      <c r="H175" s="1"/>
      <c r="I175" s="1"/>
      <c r="J175" s="1"/>
      <c r="K175" s="1"/>
      <c r="L175" s="1"/>
      <c r="M175" s="1"/>
    </row>
    <row r="176" spans="2:13" s="4" customFormat="1" ht="15" x14ac:dyDescent="0.25">
      <c r="B176" s="749"/>
      <c r="C176" s="749"/>
      <c r="D176" s="749"/>
      <c r="E176" s="749"/>
      <c r="F176" s="749"/>
      <c r="G176" s="749"/>
      <c r="H176" s="1"/>
      <c r="I176" s="1"/>
      <c r="J176" s="1"/>
      <c r="K176" s="1"/>
      <c r="L176" s="1"/>
      <c r="M176" s="1"/>
    </row>
    <row r="177" spans="2:13" s="4" customFormat="1" ht="15" x14ac:dyDescent="0.25">
      <c r="B177" s="433"/>
      <c r="C177" s="433"/>
      <c r="D177" s="433"/>
      <c r="E177" s="433"/>
      <c r="F177" s="433"/>
      <c r="G177" s="433"/>
      <c r="H177" s="1"/>
      <c r="I177" s="1"/>
      <c r="J177" s="1"/>
      <c r="K177" s="1"/>
      <c r="L177" s="1"/>
      <c r="M177" s="1"/>
    </row>
    <row r="178" spans="2:13" s="4" customFormat="1" ht="15" x14ac:dyDescent="0.25">
      <c r="B178" s="1"/>
      <c r="C178" s="1"/>
      <c r="D178" s="1"/>
      <c r="E178" s="1"/>
      <c r="F178" s="1"/>
      <c r="G178" s="1"/>
      <c r="H178" s="1"/>
      <c r="I178" s="1"/>
      <c r="J178" s="1"/>
      <c r="K178" s="1"/>
      <c r="L178" s="1"/>
      <c r="M178" s="1"/>
    </row>
    <row r="179" spans="2:13" s="4" customFormat="1" ht="15" customHeight="1" x14ac:dyDescent="0.25">
      <c r="B179" s="864" t="s">
        <v>549</v>
      </c>
      <c r="C179" s="864"/>
      <c r="D179" s="864"/>
      <c r="E179" s="864"/>
      <c r="F179" s="864"/>
      <c r="G179" s="865"/>
      <c r="H179" s="861" t="s">
        <v>13</v>
      </c>
      <c r="I179" s="861"/>
      <c r="J179" s="861"/>
      <c r="K179" s="861" t="s">
        <v>14</v>
      </c>
      <c r="L179" s="861"/>
      <c r="M179" s="856"/>
    </row>
    <row r="180" spans="2:13" s="4" customFormat="1" ht="15.5" thickBot="1" x14ac:dyDescent="0.3">
      <c r="B180" s="877"/>
      <c r="C180" s="877"/>
      <c r="D180" s="877"/>
      <c r="E180" s="877"/>
      <c r="F180" s="877"/>
      <c r="G180" s="878"/>
      <c r="H180" s="120">
        <v>2021</v>
      </c>
      <c r="I180" s="123">
        <v>2022</v>
      </c>
      <c r="J180" s="121">
        <v>2023</v>
      </c>
      <c r="K180" s="120">
        <v>2021</v>
      </c>
      <c r="L180" s="123">
        <v>2022</v>
      </c>
      <c r="M180" s="122">
        <v>2023</v>
      </c>
    </row>
    <row r="181" spans="2:13" s="4" customFormat="1" ht="15.5" thickTop="1" x14ac:dyDescent="0.25">
      <c r="B181" s="888" t="s">
        <v>342</v>
      </c>
      <c r="C181" s="888"/>
      <c r="D181" s="888"/>
      <c r="E181" s="888"/>
      <c r="F181" s="888"/>
      <c r="G181" s="888"/>
      <c r="H181" s="888"/>
      <c r="I181" s="888"/>
      <c r="J181" s="888"/>
      <c r="K181" s="888"/>
      <c r="L181" s="888"/>
      <c r="M181" s="888"/>
    </row>
    <row r="182" spans="2:13" s="4" customFormat="1" ht="15" x14ac:dyDescent="0.25">
      <c r="B182" s="763" t="s">
        <v>321</v>
      </c>
      <c r="C182" s="763"/>
      <c r="D182" s="763"/>
      <c r="E182" s="763"/>
      <c r="F182" s="763"/>
      <c r="G182" s="764"/>
      <c r="H182" s="173">
        <v>18.899999999999999</v>
      </c>
      <c r="I182" s="174">
        <v>21.3</v>
      </c>
      <c r="J182" s="175">
        <v>25.5</v>
      </c>
      <c r="K182" s="173">
        <v>39.200000000000003</v>
      </c>
      <c r="L182" s="174">
        <v>37</v>
      </c>
      <c r="M182" s="176">
        <v>38.335076708507671</v>
      </c>
    </row>
    <row r="183" spans="2:13" s="4" customFormat="1" ht="15" x14ac:dyDescent="0.25">
      <c r="B183" s="768" t="s">
        <v>322</v>
      </c>
      <c r="C183" s="768"/>
      <c r="D183" s="768"/>
      <c r="E183" s="768"/>
      <c r="F183" s="768"/>
      <c r="G183" s="769"/>
      <c r="H183" s="440">
        <v>20.8</v>
      </c>
      <c r="I183" s="441">
        <v>30.8</v>
      </c>
      <c r="J183" s="442">
        <v>31.3</v>
      </c>
      <c r="K183" s="440">
        <v>38.6</v>
      </c>
      <c r="L183" s="441">
        <v>50.9</v>
      </c>
      <c r="M183" s="213">
        <v>55.716091954022993</v>
      </c>
    </row>
    <row r="184" spans="2:13" s="4" customFormat="1" ht="15" x14ac:dyDescent="0.25">
      <c r="B184" s="883" t="s">
        <v>290</v>
      </c>
      <c r="C184" s="883"/>
      <c r="D184" s="883"/>
      <c r="E184" s="883"/>
      <c r="F184" s="883"/>
      <c r="G184" s="883"/>
      <c r="H184" s="883"/>
      <c r="I184" s="883"/>
      <c r="J184" s="883"/>
      <c r="K184" s="883"/>
      <c r="L184" s="883"/>
      <c r="M184" s="883"/>
    </row>
    <row r="185" spans="2:13" s="4" customFormat="1" ht="15" x14ac:dyDescent="0.25">
      <c r="B185" s="763" t="s">
        <v>291</v>
      </c>
      <c r="C185" s="763"/>
      <c r="D185" s="763"/>
      <c r="E185" s="763"/>
      <c r="F185" s="763"/>
      <c r="G185" s="764"/>
      <c r="H185" s="173">
        <v>4.3</v>
      </c>
      <c r="I185" s="174">
        <v>9</v>
      </c>
      <c r="J185" s="175">
        <v>124.8</v>
      </c>
      <c r="K185" s="443" t="s">
        <v>17</v>
      </c>
      <c r="L185" s="444" t="s">
        <v>17</v>
      </c>
      <c r="M185" s="465" t="s">
        <v>17</v>
      </c>
    </row>
    <row r="186" spans="2:13" s="4" customFormat="1" ht="15" x14ac:dyDescent="0.25">
      <c r="B186" s="737" t="s">
        <v>292</v>
      </c>
      <c r="C186" s="737"/>
      <c r="D186" s="737"/>
      <c r="E186" s="737"/>
      <c r="F186" s="737"/>
      <c r="G186" s="738"/>
      <c r="H186" s="74">
        <v>24.7</v>
      </c>
      <c r="I186" s="75">
        <v>12.1</v>
      </c>
      <c r="J186" s="76">
        <v>18.3</v>
      </c>
      <c r="K186" s="77" t="s">
        <v>17</v>
      </c>
      <c r="L186" s="80" t="s">
        <v>17</v>
      </c>
      <c r="M186" s="274" t="s">
        <v>17</v>
      </c>
    </row>
    <row r="187" spans="2:13" s="4" customFormat="1" ht="15" x14ac:dyDescent="0.25">
      <c r="B187" s="737" t="s">
        <v>294</v>
      </c>
      <c r="C187" s="737"/>
      <c r="D187" s="737"/>
      <c r="E187" s="737"/>
      <c r="F187" s="737"/>
      <c r="G187" s="738"/>
      <c r="H187" s="74">
        <v>5.3</v>
      </c>
      <c r="I187" s="75">
        <v>7.2</v>
      </c>
      <c r="J187" s="76">
        <v>102.7</v>
      </c>
      <c r="K187" s="77" t="s">
        <v>17</v>
      </c>
      <c r="L187" s="80" t="s">
        <v>17</v>
      </c>
      <c r="M187" s="274" t="s">
        <v>17</v>
      </c>
    </row>
    <row r="188" spans="2:13" s="4" customFormat="1" ht="15" x14ac:dyDescent="0.25">
      <c r="B188" s="737" t="s">
        <v>295</v>
      </c>
      <c r="C188" s="737"/>
      <c r="D188" s="737"/>
      <c r="E188" s="737"/>
      <c r="F188" s="737"/>
      <c r="G188" s="738"/>
      <c r="H188" s="74">
        <v>40.700000000000003</v>
      </c>
      <c r="I188" s="75">
        <v>99.7</v>
      </c>
      <c r="J188" s="76">
        <v>22.3</v>
      </c>
      <c r="K188" s="77" t="s">
        <v>17</v>
      </c>
      <c r="L188" s="80" t="s">
        <v>17</v>
      </c>
      <c r="M188" s="274" t="s">
        <v>17</v>
      </c>
    </row>
    <row r="189" spans="2:13" s="4" customFormat="1" ht="15" x14ac:dyDescent="0.25">
      <c r="B189" s="737" t="s">
        <v>296</v>
      </c>
      <c r="C189" s="737"/>
      <c r="D189" s="737"/>
      <c r="E189" s="737"/>
      <c r="F189" s="737"/>
      <c r="G189" s="738"/>
      <c r="H189" s="74">
        <v>2.9</v>
      </c>
      <c r="I189" s="75">
        <v>20</v>
      </c>
      <c r="J189" s="76">
        <v>25.5</v>
      </c>
      <c r="K189" s="77" t="s">
        <v>17</v>
      </c>
      <c r="L189" s="80" t="s">
        <v>17</v>
      </c>
      <c r="M189" s="274" t="s">
        <v>17</v>
      </c>
    </row>
    <row r="190" spans="2:13" s="4" customFormat="1" ht="15" x14ac:dyDescent="0.25">
      <c r="B190" s="737" t="s">
        <v>297</v>
      </c>
      <c r="C190" s="737"/>
      <c r="D190" s="737"/>
      <c r="E190" s="737"/>
      <c r="F190" s="737"/>
      <c r="G190" s="738"/>
      <c r="H190" s="74">
        <v>0.6</v>
      </c>
      <c r="I190" s="75">
        <v>21.4</v>
      </c>
      <c r="J190" s="76">
        <v>10</v>
      </c>
      <c r="K190" s="77" t="s">
        <v>17</v>
      </c>
      <c r="L190" s="80" t="s">
        <v>17</v>
      </c>
      <c r="M190" s="274" t="s">
        <v>17</v>
      </c>
    </row>
    <row r="191" spans="2:13" s="4" customFormat="1" ht="15" x14ac:dyDescent="0.25">
      <c r="B191" s="737" t="s">
        <v>298</v>
      </c>
      <c r="C191" s="737"/>
      <c r="D191" s="737"/>
      <c r="E191" s="737"/>
      <c r="F191" s="737"/>
      <c r="G191" s="738"/>
      <c r="H191" s="74">
        <v>25</v>
      </c>
      <c r="I191" s="75">
        <v>29</v>
      </c>
      <c r="J191" s="76">
        <v>16.7</v>
      </c>
      <c r="K191" s="77" t="s">
        <v>17</v>
      </c>
      <c r="L191" s="80" t="s">
        <v>17</v>
      </c>
      <c r="M191" s="274" t="s">
        <v>17</v>
      </c>
    </row>
    <row r="192" spans="2:13" s="4" customFormat="1" ht="15" x14ac:dyDescent="0.25">
      <c r="B192" s="743" t="s">
        <v>2</v>
      </c>
      <c r="C192" s="743"/>
      <c r="D192" s="743"/>
      <c r="E192" s="743"/>
      <c r="F192" s="743"/>
      <c r="G192" s="744"/>
      <c r="H192" s="436">
        <v>19.100000000000001</v>
      </c>
      <c r="I192" s="437">
        <v>22.3</v>
      </c>
      <c r="J192" s="438">
        <v>26.1</v>
      </c>
      <c r="K192" s="436">
        <v>39.1</v>
      </c>
      <c r="L192" s="437">
        <v>38.4</v>
      </c>
      <c r="M192" s="466">
        <v>40.200000000000003</v>
      </c>
    </row>
    <row r="193" spans="1:13" s="4" customFormat="1" ht="15" customHeight="1" x14ac:dyDescent="0.25">
      <c r="B193" s="813" t="s">
        <v>550</v>
      </c>
      <c r="C193" s="813"/>
      <c r="D193" s="813"/>
      <c r="E193" s="813"/>
      <c r="F193" s="813"/>
      <c r="G193" s="813"/>
      <c r="H193" s="813"/>
      <c r="I193" s="813"/>
      <c r="J193" s="813"/>
      <c r="K193" s="813"/>
      <c r="L193" s="813"/>
      <c r="M193" s="813"/>
    </row>
    <row r="194" spans="1:13" s="4" customFormat="1" ht="15" x14ac:dyDescent="0.25"/>
    <row r="195" spans="1:13" s="4" customFormat="1" ht="15" x14ac:dyDescent="0.25"/>
    <row r="196" spans="1:13" s="4" customFormat="1" ht="15" x14ac:dyDescent="0.25">
      <c r="A196" s="7"/>
      <c r="B196" s="7" t="s">
        <v>171</v>
      </c>
      <c r="C196" s="7"/>
      <c r="D196" s="7"/>
      <c r="E196" s="7"/>
      <c r="F196" s="7"/>
      <c r="G196" s="7"/>
      <c r="H196" s="7"/>
      <c r="I196" s="7"/>
      <c r="J196" s="7"/>
      <c r="K196" s="7"/>
      <c r="L196" s="7"/>
      <c r="M196" s="7"/>
    </row>
    <row r="197" spans="1:13" s="4" customFormat="1" ht="15" x14ac:dyDescent="0.25"/>
    <row r="198" spans="1:13" s="4" customFormat="1" ht="15" customHeight="1" x14ac:dyDescent="0.25">
      <c r="B198" s="864" t="s">
        <v>551</v>
      </c>
      <c r="C198" s="864"/>
      <c r="D198" s="865"/>
      <c r="E198" s="861">
        <v>2021</v>
      </c>
      <c r="F198" s="861">
        <v>2022</v>
      </c>
      <c r="G198" s="856">
        <v>2023</v>
      </c>
    </row>
    <row r="199" spans="1:13" s="4" customFormat="1" ht="15" customHeight="1" x14ac:dyDescent="0.25">
      <c r="B199" s="864"/>
      <c r="C199" s="864"/>
      <c r="D199" s="865"/>
      <c r="E199" s="861"/>
      <c r="F199" s="861"/>
      <c r="G199" s="856"/>
    </row>
    <row r="200" spans="1:13" s="4" customFormat="1" ht="15" customHeight="1" x14ac:dyDescent="0.25">
      <c r="B200" s="864"/>
      <c r="C200" s="864"/>
      <c r="D200" s="865"/>
      <c r="E200" s="861"/>
      <c r="F200" s="861"/>
      <c r="G200" s="856"/>
    </row>
    <row r="201" spans="1:13" s="4" customFormat="1" ht="15.5" thickBot="1" x14ac:dyDescent="0.3">
      <c r="B201" s="877"/>
      <c r="C201" s="877"/>
      <c r="D201" s="878"/>
      <c r="E201" s="862"/>
      <c r="F201" s="862"/>
      <c r="G201" s="863"/>
    </row>
    <row r="202" spans="1:13" s="4" customFormat="1" ht="15.5" thickTop="1" x14ac:dyDescent="0.25">
      <c r="B202" s="884" t="s">
        <v>342</v>
      </c>
      <c r="C202" s="884"/>
      <c r="D202" s="884"/>
      <c r="E202" s="884"/>
      <c r="F202" s="884"/>
      <c r="G202" s="884"/>
    </row>
    <row r="203" spans="1:13" s="4" customFormat="1" ht="15" x14ac:dyDescent="0.25">
      <c r="B203" s="763" t="s">
        <v>321</v>
      </c>
      <c r="C203" s="763"/>
      <c r="D203" s="764"/>
      <c r="E203" s="483">
        <v>0.88100000000000001</v>
      </c>
      <c r="F203" s="483">
        <v>0.94580724622806123</v>
      </c>
      <c r="G203" s="484">
        <v>0.99212759431550968</v>
      </c>
    </row>
    <row r="204" spans="1:13" s="4" customFormat="1" ht="15" x14ac:dyDescent="0.25">
      <c r="B204" s="886" t="s">
        <v>322</v>
      </c>
      <c r="C204" s="886"/>
      <c r="D204" s="887"/>
      <c r="E204" s="489">
        <v>0.71499999999999997</v>
      </c>
      <c r="F204" s="489">
        <v>0.934652278177458</v>
      </c>
      <c r="G204" s="490">
        <v>0.9689119170984456</v>
      </c>
    </row>
    <row r="205" spans="1:13" s="4" customFormat="1" ht="15" x14ac:dyDescent="0.25">
      <c r="B205" s="883" t="s">
        <v>290</v>
      </c>
      <c r="C205" s="883"/>
      <c r="D205" s="883"/>
      <c r="E205" s="883"/>
      <c r="F205" s="883"/>
      <c r="G205" s="883"/>
    </row>
    <row r="206" spans="1:13" s="4" customFormat="1" ht="15" x14ac:dyDescent="0.25">
      <c r="B206" s="886" t="s">
        <v>291</v>
      </c>
      <c r="C206" s="886"/>
      <c r="D206" s="887"/>
      <c r="E206" s="483">
        <v>0.88200000000000001</v>
      </c>
      <c r="F206" s="483">
        <v>1</v>
      </c>
      <c r="G206" s="484">
        <v>1</v>
      </c>
    </row>
    <row r="207" spans="1:13" s="4" customFormat="1" ht="15" x14ac:dyDescent="0.25">
      <c r="B207" s="886" t="s">
        <v>292</v>
      </c>
      <c r="C207" s="886"/>
      <c r="D207" s="887"/>
      <c r="E207" s="487">
        <v>0.95899999999999996</v>
      </c>
      <c r="F207" s="487">
        <v>0.99201277955271561</v>
      </c>
      <c r="G207" s="488">
        <v>0.98928024502297085</v>
      </c>
    </row>
    <row r="208" spans="1:13" s="4" customFormat="1" ht="15" x14ac:dyDescent="0.25">
      <c r="B208" s="886" t="s">
        <v>293</v>
      </c>
      <c r="C208" s="886"/>
      <c r="D208" s="887"/>
      <c r="E208" s="487">
        <v>0.88</v>
      </c>
      <c r="F208" s="487">
        <v>0.965034965034965</v>
      </c>
      <c r="G208" s="488">
        <v>1</v>
      </c>
    </row>
    <row r="209" spans="1:13" s="4" customFormat="1" ht="15" x14ac:dyDescent="0.25">
      <c r="B209" s="886" t="s">
        <v>294</v>
      </c>
      <c r="C209" s="886"/>
      <c r="D209" s="887"/>
      <c r="E209" s="487">
        <v>0.96099999999999997</v>
      </c>
      <c r="F209" s="487">
        <v>0.99573560767590619</v>
      </c>
      <c r="G209" s="488">
        <v>0.99396378269617702</v>
      </c>
    </row>
    <row r="210" spans="1:13" s="4" customFormat="1" ht="15" x14ac:dyDescent="0.25">
      <c r="B210" s="886" t="s">
        <v>295</v>
      </c>
      <c r="C210" s="886"/>
      <c r="D210" s="887"/>
      <c r="E210" s="487">
        <v>0.92300000000000004</v>
      </c>
      <c r="F210" s="487">
        <v>0.97962648556876064</v>
      </c>
      <c r="G210" s="488">
        <v>0.98363095238095233</v>
      </c>
    </row>
    <row r="211" spans="1:13" s="4" customFormat="1" ht="15" x14ac:dyDescent="0.25">
      <c r="B211" s="886" t="s">
        <v>296</v>
      </c>
      <c r="C211" s="886"/>
      <c r="D211" s="887"/>
      <c r="E211" s="487">
        <v>0.95099999999999996</v>
      </c>
      <c r="F211" s="487">
        <v>0.97626582278481011</v>
      </c>
      <c r="G211" s="488">
        <v>0.99137931034482762</v>
      </c>
    </row>
    <row r="212" spans="1:13" s="4" customFormat="1" ht="15" x14ac:dyDescent="0.25">
      <c r="B212" s="886" t="s">
        <v>297</v>
      </c>
      <c r="C212" s="886"/>
      <c r="D212" s="887"/>
      <c r="E212" s="487">
        <v>0.91500000000000004</v>
      </c>
      <c r="F212" s="487">
        <v>0.9662921348314607</v>
      </c>
      <c r="G212" s="488">
        <v>0.98181818181818181</v>
      </c>
    </row>
    <row r="213" spans="1:13" s="4" customFormat="1" ht="15" x14ac:dyDescent="0.25">
      <c r="B213" s="886" t="s">
        <v>298</v>
      </c>
      <c r="C213" s="886"/>
      <c r="D213" s="887"/>
      <c r="E213" s="487">
        <v>0.85499999999999998</v>
      </c>
      <c r="F213" s="487">
        <v>0.92853585657370519</v>
      </c>
      <c r="G213" s="488">
        <v>0.98770290211510081</v>
      </c>
    </row>
    <row r="214" spans="1:13" s="4" customFormat="1" ht="15" x14ac:dyDescent="0.25">
      <c r="B214" s="886" t="s">
        <v>299</v>
      </c>
      <c r="C214" s="886"/>
      <c r="D214" s="887"/>
      <c r="E214" s="487">
        <v>0.26400000000000001</v>
      </c>
      <c r="F214" s="491" t="s">
        <v>17</v>
      </c>
      <c r="G214" s="492" t="s">
        <v>17</v>
      </c>
    </row>
    <row r="215" spans="1:13" s="4" customFormat="1" ht="15" x14ac:dyDescent="0.25">
      <c r="B215" s="791" t="s">
        <v>2</v>
      </c>
      <c r="C215" s="791"/>
      <c r="D215" s="792"/>
      <c r="E215" s="87">
        <v>0.873</v>
      </c>
      <c r="F215" s="87">
        <v>0.94417667163263519</v>
      </c>
      <c r="G215" s="88">
        <v>0.98830159678934337</v>
      </c>
    </row>
    <row r="216" spans="1:13" s="4" customFormat="1" ht="15" customHeight="1" x14ac:dyDescent="0.25">
      <c r="B216" s="747" t="s">
        <v>552</v>
      </c>
      <c r="C216" s="747"/>
      <c r="D216" s="747"/>
      <c r="E216" s="747"/>
      <c r="F216" s="747"/>
      <c r="G216" s="747"/>
    </row>
    <row r="217" spans="1:13" s="4" customFormat="1" ht="15" x14ac:dyDescent="0.25">
      <c r="B217" s="748"/>
      <c r="C217" s="748"/>
      <c r="D217" s="748"/>
      <c r="E217" s="748"/>
      <c r="F217" s="748"/>
      <c r="G217" s="748"/>
    </row>
    <row r="218" spans="1:13" s="4" customFormat="1" ht="15" x14ac:dyDescent="0.25">
      <c r="B218" s="748"/>
      <c r="C218" s="748"/>
      <c r="D218" s="748"/>
      <c r="E218" s="748"/>
      <c r="F218" s="748"/>
      <c r="G218" s="748"/>
    </row>
    <row r="219" spans="1:13" s="4" customFormat="1" ht="15" x14ac:dyDescent="0.25">
      <c r="B219" s="748"/>
      <c r="C219" s="748"/>
      <c r="D219" s="748"/>
      <c r="E219" s="748"/>
      <c r="F219" s="748"/>
      <c r="G219" s="748"/>
    </row>
    <row r="220" spans="1:13" s="4" customFormat="1" ht="15" x14ac:dyDescent="0.25">
      <c r="B220" s="749"/>
      <c r="C220" s="749"/>
      <c r="D220" s="749"/>
      <c r="E220" s="749"/>
      <c r="F220" s="749"/>
      <c r="G220" s="749"/>
    </row>
    <row r="221" spans="1:13" s="4" customFormat="1" ht="15" x14ac:dyDescent="0.25">
      <c r="B221" s="24"/>
      <c r="C221" s="24"/>
      <c r="D221" s="24"/>
      <c r="E221" s="24"/>
      <c r="F221" s="24"/>
      <c r="G221" s="24"/>
      <c r="H221" s="24"/>
    </row>
    <row r="222" spans="1:13" s="4" customFormat="1" ht="15" x14ac:dyDescent="0.25">
      <c r="B222" s="24"/>
      <c r="C222" s="24"/>
      <c r="D222" s="24"/>
      <c r="E222" s="24"/>
      <c r="F222" s="24"/>
      <c r="G222" s="24"/>
      <c r="H222" s="24"/>
    </row>
    <row r="223" spans="1:13" s="4" customFormat="1" ht="15" x14ac:dyDescent="0.25">
      <c r="A223" s="7"/>
      <c r="B223" s="7" t="s">
        <v>173</v>
      </c>
      <c r="C223" s="7"/>
      <c r="D223" s="7"/>
      <c r="E223" s="7"/>
      <c r="F223" s="7"/>
      <c r="G223" s="7"/>
      <c r="H223" s="7"/>
      <c r="I223" s="7"/>
      <c r="J223" s="7"/>
      <c r="K223" s="7"/>
      <c r="L223" s="7"/>
      <c r="M223" s="7"/>
    </row>
    <row r="224" spans="1:13" s="4" customFormat="1" ht="15" x14ac:dyDescent="0.25"/>
    <row r="225" spans="2:16" s="4" customFormat="1" ht="15" customHeight="1" x14ac:dyDescent="0.25">
      <c r="B225" s="864" t="s">
        <v>553</v>
      </c>
      <c r="C225" s="864"/>
      <c r="D225" s="864"/>
      <c r="E225" s="864"/>
      <c r="F225" s="864"/>
      <c r="G225" s="865"/>
      <c r="H225" s="856">
        <v>2021</v>
      </c>
      <c r="I225" s="858"/>
      <c r="J225" s="856">
        <v>2022</v>
      </c>
      <c r="K225" s="858"/>
      <c r="L225" s="856">
        <v>2023</v>
      </c>
      <c r="M225" s="857"/>
    </row>
    <row r="226" spans="2:16" s="4" customFormat="1" ht="15.5" thickBot="1" x14ac:dyDescent="0.3">
      <c r="B226" s="877"/>
      <c r="C226" s="877"/>
      <c r="D226" s="877"/>
      <c r="E226" s="877"/>
      <c r="F226" s="877"/>
      <c r="G226" s="878"/>
      <c r="H226" s="120" t="s">
        <v>321</v>
      </c>
      <c r="I226" s="121" t="s">
        <v>322</v>
      </c>
      <c r="J226" s="120" t="s">
        <v>321</v>
      </c>
      <c r="K226" s="121" t="s">
        <v>322</v>
      </c>
      <c r="L226" s="120" t="s">
        <v>321</v>
      </c>
      <c r="M226" s="122" t="s">
        <v>322</v>
      </c>
    </row>
    <row r="227" spans="2:16" s="4" customFormat="1" ht="15.5" thickTop="1" x14ac:dyDescent="0.25">
      <c r="B227" s="725" t="s">
        <v>291</v>
      </c>
      <c r="C227" s="725"/>
      <c r="D227" s="725"/>
      <c r="E227" s="725"/>
      <c r="F227" s="725"/>
      <c r="G227" s="726"/>
      <c r="H227" s="89">
        <v>0.88200000000000001</v>
      </c>
      <c r="I227" s="90">
        <v>0.11799999999999999</v>
      </c>
      <c r="J227" s="89">
        <v>0.88200000000000001</v>
      </c>
      <c r="K227" s="90">
        <v>0.11799999999999999</v>
      </c>
      <c r="L227" s="89">
        <v>0.90909090909090906</v>
      </c>
      <c r="M227" s="96">
        <v>9.0909090909090912E-2</v>
      </c>
      <c r="O227" s="471"/>
      <c r="P227" s="471"/>
    </row>
    <row r="228" spans="2:16" s="4" customFormat="1" ht="15" x14ac:dyDescent="0.25">
      <c r="B228" s="737" t="s">
        <v>292</v>
      </c>
      <c r="C228" s="737"/>
      <c r="D228" s="737"/>
      <c r="E228" s="737"/>
      <c r="F228" s="737"/>
      <c r="G228" s="738"/>
      <c r="H228" s="92">
        <v>0.88100000000000001</v>
      </c>
      <c r="I228" s="93">
        <v>0.11899999999999999</v>
      </c>
      <c r="J228" s="92">
        <v>0.86299999999999999</v>
      </c>
      <c r="K228" s="93">
        <v>0.13700000000000001</v>
      </c>
      <c r="L228" s="92">
        <v>0.8437956204379562</v>
      </c>
      <c r="M228" s="98">
        <v>0.1562043795620438</v>
      </c>
      <c r="O228" s="471"/>
      <c r="P228" s="471"/>
    </row>
    <row r="229" spans="2:16" s="4" customFormat="1" ht="15" x14ac:dyDescent="0.25">
      <c r="B229" s="737" t="s">
        <v>293</v>
      </c>
      <c r="C229" s="737"/>
      <c r="D229" s="737"/>
      <c r="E229" s="737"/>
      <c r="F229" s="737"/>
      <c r="G229" s="738"/>
      <c r="H229" s="92">
        <v>0.57499999999999996</v>
      </c>
      <c r="I229" s="93">
        <v>0.42499999999999999</v>
      </c>
      <c r="J229" s="92">
        <v>0.57699999999999996</v>
      </c>
      <c r="K229" s="93">
        <v>0.42299999999999999</v>
      </c>
      <c r="L229" s="92">
        <v>0.56140350877192979</v>
      </c>
      <c r="M229" s="98">
        <v>0.43859649122807015</v>
      </c>
      <c r="O229" s="471"/>
      <c r="P229" s="471"/>
    </row>
    <row r="230" spans="2:16" s="4" customFormat="1" ht="15" x14ac:dyDescent="0.25">
      <c r="B230" s="737" t="s">
        <v>294</v>
      </c>
      <c r="C230" s="737"/>
      <c r="D230" s="737"/>
      <c r="E230" s="737"/>
      <c r="F230" s="737"/>
      <c r="G230" s="738"/>
      <c r="H230" s="92">
        <v>0.85799999999999998</v>
      </c>
      <c r="I230" s="93">
        <v>0.14199999999999999</v>
      </c>
      <c r="J230" s="92">
        <v>0.85599999999999998</v>
      </c>
      <c r="K230" s="93">
        <v>0.14399999999999999</v>
      </c>
      <c r="L230" s="92">
        <v>0.86346863468634683</v>
      </c>
      <c r="M230" s="98">
        <v>0.13653136531365315</v>
      </c>
      <c r="O230" s="471"/>
      <c r="P230" s="471"/>
    </row>
    <row r="231" spans="2:16" s="4" customFormat="1" ht="15" x14ac:dyDescent="0.25">
      <c r="B231" s="737" t="s">
        <v>295</v>
      </c>
      <c r="C231" s="737"/>
      <c r="D231" s="737"/>
      <c r="E231" s="737"/>
      <c r="F231" s="737"/>
      <c r="G231" s="738"/>
      <c r="H231" s="92">
        <v>0.49099999999999999</v>
      </c>
      <c r="I231" s="93">
        <v>0.50900000000000001</v>
      </c>
      <c r="J231" s="92">
        <v>0.47799999999999998</v>
      </c>
      <c r="K231" s="93">
        <v>0.52200000000000002</v>
      </c>
      <c r="L231" s="92">
        <v>0.47639484978540775</v>
      </c>
      <c r="M231" s="98">
        <v>0.52360515021459231</v>
      </c>
      <c r="O231" s="471"/>
      <c r="P231" s="471"/>
    </row>
    <row r="232" spans="2:16" s="4" customFormat="1" ht="15" x14ac:dyDescent="0.25">
      <c r="B232" s="737" t="s">
        <v>296</v>
      </c>
      <c r="C232" s="737"/>
      <c r="D232" s="737"/>
      <c r="E232" s="737"/>
      <c r="F232" s="737"/>
      <c r="G232" s="738"/>
      <c r="H232" s="92">
        <v>0.83199999999999996</v>
      </c>
      <c r="I232" s="93">
        <v>0.16800000000000001</v>
      </c>
      <c r="J232" s="92">
        <v>0.89</v>
      </c>
      <c r="K232" s="93">
        <v>0.11</v>
      </c>
      <c r="L232" s="92">
        <v>0.87929773226042429</v>
      </c>
      <c r="M232" s="98">
        <v>0.12070226773957571</v>
      </c>
      <c r="O232" s="471"/>
      <c r="P232" s="471"/>
    </row>
    <row r="233" spans="2:16" s="4" customFormat="1" ht="15" x14ac:dyDescent="0.25">
      <c r="B233" s="737" t="s">
        <v>297</v>
      </c>
      <c r="C233" s="737"/>
      <c r="D233" s="737"/>
      <c r="E233" s="737"/>
      <c r="F233" s="737"/>
      <c r="G233" s="738"/>
      <c r="H233" s="92">
        <v>0.46200000000000002</v>
      </c>
      <c r="I233" s="93">
        <v>0.53800000000000003</v>
      </c>
      <c r="J233" s="92">
        <v>0.48099999999999998</v>
      </c>
      <c r="K233" s="93">
        <v>0.51900000000000002</v>
      </c>
      <c r="L233" s="92">
        <v>0.46024096385542168</v>
      </c>
      <c r="M233" s="98">
        <v>0.53975903614457832</v>
      </c>
      <c r="O233" s="471"/>
      <c r="P233" s="471"/>
    </row>
    <row r="234" spans="2:16" s="4" customFormat="1" ht="15" x14ac:dyDescent="0.25">
      <c r="B234" s="737" t="s">
        <v>298</v>
      </c>
      <c r="C234" s="737"/>
      <c r="D234" s="737"/>
      <c r="E234" s="737"/>
      <c r="F234" s="737"/>
      <c r="G234" s="738"/>
      <c r="H234" s="92">
        <v>0.89200000000000002</v>
      </c>
      <c r="I234" s="93">
        <v>0.108</v>
      </c>
      <c r="J234" s="92">
        <v>0.86</v>
      </c>
      <c r="K234" s="93">
        <v>0.14000000000000001</v>
      </c>
      <c r="L234" s="92">
        <v>0.83970799917746242</v>
      </c>
      <c r="M234" s="98">
        <v>0.16029200082253753</v>
      </c>
      <c r="O234" s="471"/>
      <c r="P234" s="471"/>
    </row>
    <row r="235" spans="2:16" s="4" customFormat="1" ht="15" x14ac:dyDescent="0.25">
      <c r="B235" s="737" t="s">
        <v>299</v>
      </c>
      <c r="C235" s="737"/>
      <c r="D235" s="737"/>
      <c r="E235" s="737"/>
      <c r="F235" s="737"/>
      <c r="G235" s="738"/>
      <c r="H235" s="92">
        <v>9.7000000000000003E-2</v>
      </c>
      <c r="I235" s="93">
        <v>0.90300000000000002</v>
      </c>
      <c r="J235" s="92">
        <v>0</v>
      </c>
      <c r="K235" s="93">
        <v>1</v>
      </c>
      <c r="L235" s="92">
        <v>0</v>
      </c>
      <c r="M235" s="98">
        <v>1</v>
      </c>
      <c r="O235" s="471"/>
      <c r="P235" s="471"/>
    </row>
    <row r="236" spans="2:16" s="4" customFormat="1" ht="15" x14ac:dyDescent="0.25">
      <c r="B236" s="737" t="s">
        <v>300</v>
      </c>
      <c r="C236" s="737"/>
      <c r="D236" s="737"/>
      <c r="E236" s="737"/>
      <c r="F236" s="737"/>
      <c r="G236" s="738"/>
      <c r="H236" s="92">
        <v>0.42499999999999999</v>
      </c>
      <c r="I236" s="93">
        <v>0.57499999999999996</v>
      </c>
      <c r="J236" s="92">
        <v>0.502</v>
      </c>
      <c r="K236" s="93">
        <v>0.498</v>
      </c>
      <c r="L236" s="92">
        <v>0.44827586206896552</v>
      </c>
      <c r="M236" s="98">
        <v>0.55172413793103448</v>
      </c>
      <c r="O236" s="471"/>
      <c r="P236" s="471"/>
    </row>
    <row r="237" spans="2:16" s="4" customFormat="1" ht="15" x14ac:dyDescent="0.25">
      <c r="B237" s="737" t="s">
        <v>301</v>
      </c>
      <c r="C237" s="737"/>
      <c r="D237" s="737"/>
      <c r="E237" s="737"/>
      <c r="F237" s="737"/>
      <c r="G237" s="738"/>
      <c r="H237" s="100" t="s">
        <v>17</v>
      </c>
      <c r="I237" s="101" t="s">
        <v>17</v>
      </c>
      <c r="J237" s="92">
        <v>0.54200000000000004</v>
      </c>
      <c r="K237" s="93">
        <v>0.45800000000000002</v>
      </c>
      <c r="L237" s="92">
        <v>0.31666666666666665</v>
      </c>
      <c r="M237" s="98">
        <v>0.68333333333333335</v>
      </c>
      <c r="O237" s="471"/>
      <c r="P237" s="471"/>
    </row>
    <row r="238" spans="2:16" s="4" customFormat="1" ht="15" x14ac:dyDescent="0.25">
      <c r="B238" s="743" t="s">
        <v>2</v>
      </c>
      <c r="C238" s="743"/>
      <c r="D238" s="743"/>
      <c r="E238" s="743"/>
      <c r="F238" s="743"/>
      <c r="G238" s="744"/>
      <c r="H238" s="94">
        <v>0.83399999999999996</v>
      </c>
      <c r="I238" s="95">
        <v>0.16600000000000001</v>
      </c>
      <c r="J238" s="94">
        <v>0.80200000000000005</v>
      </c>
      <c r="K238" s="95">
        <v>0.19800000000000001</v>
      </c>
      <c r="L238" s="94">
        <v>0.77619435396308356</v>
      </c>
      <c r="M238" s="99">
        <v>0.22380564603691638</v>
      </c>
      <c r="O238" s="471"/>
      <c r="P238" s="471"/>
    </row>
    <row r="239" spans="2:16" s="4" customFormat="1" ht="15" customHeight="1" x14ac:dyDescent="0.25">
      <c r="B239" s="747" t="s">
        <v>554</v>
      </c>
      <c r="C239" s="747"/>
      <c r="D239" s="747"/>
      <c r="E239" s="747"/>
      <c r="F239" s="747"/>
      <c r="G239" s="747"/>
      <c r="H239" s="747"/>
      <c r="I239" s="747"/>
      <c r="J239" s="747"/>
      <c r="K239" s="747"/>
      <c r="L239" s="747"/>
      <c r="M239" s="747"/>
    </row>
    <row r="240" spans="2:16" s="4" customFormat="1" ht="15" customHeight="1" x14ac:dyDescent="0.25">
      <c r="B240" s="748"/>
      <c r="C240" s="748"/>
      <c r="D240" s="748"/>
      <c r="E240" s="748"/>
      <c r="F240" s="748"/>
      <c r="G240" s="748"/>
      <c r="H240" s="748"/>
      <c r="I240" s="748"/>
      <c r="J240" s="748"/>
      <c r="K240" s="748"/>
      <c r="L240" s="748"/>
      <c r="M240" s="748"/>
    </row>
    <row r="241" spans="2:17" s="4" customFormat="1" ht="15" customHeight="1" x14ac:dyDescent="0.25">
      <c r="B241" s="749"/>
      <c r="C241" s="749"/>
      <c r="D241" s="749"/>
      <c r="E241" s="749"/>
      <c r="F241" s="749"/>
      <c r="G241" s="749"/>
      <c r="H241" s="749"/>
      <c r="I241" s="749"/>
      <c r="J241" s="749"/>
      <c r="K241" s="749"/>
      <c r="L241" s="749"/>
      <c r="M241" s="749"/>
    </row>
    <row r="242" spans="2:17" s="4" customFormat="1" ht="15" x14ac:dyDescent="0.25"/>
    <row r="243" spans="2:17" s="4" customFormat="1" ht="15" customHeight="1" x14ac:dyDescent="0.25">
      <c r="B243" s="864" t="s">
        <v>556</v>
      </c>
      <c r="C243" s="864"/>
      <c r="D243" s="865"/>
      <c r="E243" s="861">
        <v>2021</v>
      </c>
      <c r="F243" s="861"/>
      <c r="G243" s="861"/>
      <c r="H243" s="861">
        <v>2022</v>
      </c>
      <c r="I243" s="861"/>
      <c r="J243" s="861"/>
      <c r="K243" s="861">
        <v>2023</v>
      </c>
      <c r="L243" s="861"/>
      <c r="M243" s="856"/>
    </row>
    <row r="244" spans="2:17" s="4" customFormat="1" ht="15" customHeight="1" x14ac:dyDescent="0.25">
      <c r="B244" s="864"/>
      <c r="C244" s="864"/>
      <c r="D244" s="865"/>
      <c r="E244" s="912" t="s">
        <v>344</v>
      </c>
      <c r="F244" s="915" t="s">
        <v>345</v>
      </c>
      <c r="G244" s="909" t="s">
        <v>346</v>
      </c>
      <c r="H244" s="912" t="s">
        <v>344</v>
      </c>
      <c r="I244" s="915" t="s">
        <v>345</v>
      </c>
      <c r="J244" s="909" t="s">
        <v>346</v>
      </c>
      <c r="K244" s="912" t="s">
        <v>344</v>
      </c>
      <c r="L244" s="915" t="s">
        <v>345</v>
      </c>
      <c r="M244" s="918" t="s">
        <v>346</v>
      </c>
    </row>
    <row r="245" spans="2:17" s="4" customFormat="1" ht="15" x14ac:dyDescent="0.25">
      <c r="B245" s="864"/>
      <c r="C245" s="864"/>
      <c r="D245" s="865"/>
      <c r="E245" s="913"/>
      <c r="F245" s="916"/>
      <c r="G245" s="910"/>
      <c r="H245" s="913"/>
      <c r="I245" s="916"/>
      <c r="J245" s="910"/>
      <c r="K245" s="913"/>
      <c r="L245" s="916"/>
      <c r="M245" s="919"/>
    </row>
    <row r="246" spans="2:17" s="4" customFormat="1" ht="15.5" thickBot="1" x14ac:dyDescent="0.3">
      <c r="B246" s="877"/>
      <c r="C246" s="877"/>
      <c r="D246" s="878"/>
      <c r="E246" s="914"/>
      <c r="F246" s="917"/>
      <c r="G246" s="911"/>
      <c r="H246" s="914"/>
      <c r="I246" s="917"/>
      <c r="J246" s="911"/>
      <c r="K246" s="914"/>
      <c r="L246" s="917"/>
      <c r="M246" s="920"/>
    </row>
    <row r="247" spans="2:17" s="4" customFormat="1" ht="15.5" thickTop="1" x14ac:dyDescent="0.25">
      <c r="B247" s="725" t="s">
        <v>291</v>
      </c>
      <c r="C247" s="725"/>
      <c r="D247" s="726"/>
      <c r="E247" s="102">
        <v>0</v>
      </c>
      <c r="F247" s="103">
        <v>0.41199999999999998</v>
      </c>
      <c r="G247" s="106">
        <v>0.58799999999999997</v>
      </c>
      <c r="H247" s="102">
        <v>0</v>
      </c>
      <c r="I247" s="103">
        <v>0.47099999999999997</v>
      </c>
      <c r="J247" s="106">
        <v>0.52900000000000003</v>
      </c>
      <c r="K247" s="102">
        <v>0</v>
      </c>
      <c r="L247" s="103">
        <v>0.45454545454545453</v>
      </c>
      <c r="M247" s="107">
        <v>0.54545454545454541</v>
      </c>
      <c r="O247" s="469"/>
      <c r="P247" s="469"/>
      <c r="Q247" s="469"/>
    </row>
    <row r="248" spans="2:17" s="4" customFormat="1" ht="15" x14ac:dyDescent="0.25">
      <c r="B248" s="737" t="s">
        <v>292</v>
      </c>
      <c r="C248" s="737"/>
      <c r="D248" s="738"/>
      <c r="E248" s="92">
        <v>3.2000000000000001E-2</v>
      </c>
      <c r="F248" s="104">
        <v>0.78900000000000003</v>
      </c>
      <c r="G248" s="93">
        <v>0.17899999999999999</v>
      </c>
      <c r="H248" s="92">
        <v>0.04</v>
      </c>
      <c r="I248" s="104">
        <v>0.76700000000000002</v>
      </c>
      <c r="J248" s="93">
        <v>0.193</v>
      </c>
      <c r="K248" s="92">
        <v>3.5036496350364967E-2</v>
      </c>
      <c r="L248" s="104">
        <v>0.73868613138686134</v>
      </c>
      <c r="M248" s="98">
        <v>0.22627737226277372</v>
      </c>
      <c r="O248" s="469"/>
      <c r="P248" s="469"/>
      <c r="Q248" s="469"/>
    </row>
    <row r="249" spans="2:17" s="4" customFormat="1" ht="15" x14ac:dyDescent="0.25">
      <c r="B249" s="737" t="s">
        <v>293</v>
      </c>
      <c r="C249" s="737"/>
      <c r="D249" s="738"/>
      <c r="E249" s="92">
        <v>5.6000000000000001E-2</v>
      </c>
      <c r="F249" s="104">
        <v>0.75600000000000001</v>
      </c>
      <c r="G249" s="93">
        <v>0.188</v>
      </c>
      <c r="H249" s="92">
        <v>0.06</v>
      </c>
      <c r="I249" s="104">
        <v>0.75600000000000001</v>
      </c>
      <c r="J249" s="93">
        <v>0.185</v>
      </c>
      <c r="K249" s="92">
        <v>0.11842105263157894</v>
      </c>
      <c r="L249" s="104">
        <v>0.71491228070175439</v>
      </c>
      <c r="M249" s="98">
        <v>0.16666666666666666</v>
      </c>
      <c r="O249" s="469"/>
      <c r="P249" s="469"/>
      <c r="Q249" s="469"/>
    </row>
    <row r="250" spans="2:17" s="4" customFormat="1" ht="15" x14ac:dyDescent="0.25">
      <c r="B250" s="737" t="s">
        <v>294</v>
      </c>
      <c r="C250" s="737"/>
      <c r="D250" s="738"/>
      <c r="E250" s="92">
        <v>9.1999999999999998E-2</v>
      </c>
      <c r="F250" s="104">
        <v>0.76200000000000001</v>
      </c>
      <c r="G250" s="93">
        <v>0.14599999999999999</v>
      </c>
      <c r="H250" s="92">
        <v>0.112</v>
      </c>
      <c r="I250" s="104">
        <v>0.73199999999999998</v>
      </c>
      <c r="J250" s="93">
        <v>0.156</v>
      </c>
      <c r="K250" s="92">
        <v>0.11808118081180811</v>
      </c>
      <c r="L250" s="104">
        <v>0.72140221402214022</v>
      </c>
      <c r="M250" s="98">
        <v>0.16051660516605165</v>
      </c>
      <c r="O250" s="469"/>
      <c r="P250" s="469"/>
      <c r="Q250" s="469"/>
    </row>
    <row r="251" spans="2:17" s="4" customFormat="1" ht="15" x14ac:dyDescent="0.25">
      <c r="B251" s="737" t="s">
        <v>295</v>
      </c>
      <c r="C251" s="737"/>
      <c r="D251" s="738"/>
      <c r="E251" s="92">
        <v>0.30599999999999999</v>
      </c>
      <c r="F251" s="104">
        <v>0.61599999999999999</v>
      </c>
      <c r="G251" s="93">
        <v>7.8E-2</v>
      </c>
      <c r="H251" s="92">
        <v>0.34399999999999997</v>
      </c>
      <c r="I251" s="104">
        <v>0.58099999999999996</v>
      </c>
      <c r="J251" s="93">
        <v>7.4999999999999997E-2</v>
      </c>
      <c r="K251" s="92">
        <v>0.37660944206008584</v>
      </c>
      <c r="L251" s="104">
        <v>0.55364806866952787</v>
      </c>
      <c r="M251" s="98">
        <v>6.974248927038626E-2</v>
      </c>
      <c r="O251" s="469"/>
      <c r="P251" s="469"/>
      <c r="Q251" s="469"/>
    </row>
    <row r="252" spans="2:17" s="4" customFormat="1" ht="15" x14ac:dyDescent="0.25">
      <c r="B252" s="737" t="s">
        <v>296</v>
      </c>
      <c r="C252" s="737"/>
      <c r="D252" s="738"/>
      <c r="E252" s="92">
        <v>0.221</v>
      </c>
      <c r="F252" s="104">
        <v>0.67900000000000005</v>
      </c>
      <c r="G252" s="93">
        <v>0.1</v>
      </c>
      <c r="H252" s="92">
        <v>0.19700000000000001</v>
      </c>
      <c r="I252" s="104">
        <v>0.67400000000000004</v>
      </c>
      <c r="J252" s="93">
        <v>0.129</v>
      </c>
      <c r="K252" s="92">
        <v>0.18141916605705927</v>
      </c>
      <c r="L252" s="104">
        <v>0.67300658376005851</v>
      </c>
      <c r="M252" s="98">
        <v>0.14557425018288223</v>
      </c>
      <c r="O252" s="469"/>
      <c r="P252" s="469"/>
      <c r="Q252" s="469"/>
    </row>
    <row r="253" spans="2:17" s="4" customFormat="1" ht="15" x14ac:dyDescent="0.25">
      <c r="B253" s="737" t="s">
        <v>297</v>
      </c>
      <c r="C253" s="737"/>
      <c r="D253" s="738"/>
      <c r="E253" s="92">
        <v>0.40799999999999997</v>
      </c>
      <c r="F253" s="104">
        <v>0.5</v>
      </c>
      <c r="G253" s="93">
        <v>9.1999999999999998E-2</v>
      </c>
      <c r="H253" s="92">
        <v>0.374</v>
      </c>
      <c r="I253" s="104">
        <v>0.51100000000000001</v>
      </c>
      <c r="J253" s="93">
        <v>0.11600000000000001</v>
      </c>
      <c r="K253" s="92">
        <v>0.35180722891566263</v>
      </c>
      <c r="L253" s="104">
        <v>0.54939759036144575</v>
      </c>
      <c r="M253" s="98">
        <v>9.8795180722891562E-2</v>
      </c>
      <c r="O253" s="469"/>
      <c r="P253" s="469"/>
      <c r="Q253" s="469"/>
    </row>
    <row r="254" spans="2:17" s="4" customFormat="1" ht="15" x14ac:dyDescent="0.25">
      <c r="B254" s="737" t="s">
        <v>298</v>
      </c>
      <c r="C254" s="737"/>
      <c r="D254" s="738"/>
      <c r="E254" s="92">
        <v>0.29799999999999999</v>
      </c>
      <c r="F254" s="104">
        <v>0.60099999999999998</v>
      </c>
      <c r="G254" s="93">
        <v>0.10100000000000001</v>
      </c>
      <c r="H254" s="92">
        <v>0.29399999999999998</v>
      </c>
      <c r="I254" s="104">
        <v>0.58799999999999997</v>
      </c>
      <c r="J254" s="93">
        <v>0.11799999999999999</v>
      </c>
      <c r="K254" s="92">
        <v>0.29415998354924944</v>
      </c>
      <c r="L254" s="104">
        <v>0.57690725889368699</v>
      </c>
      <c r="M254" s="98">
        <v>0.12893275755706354</v>
      </c>
      <c r="O254" s="469"/>
      <c r="P254" s="469"/>
      <c r="Q254" s="469"/>
    </row>
    <row r="255" spans="2:17" s="4" customFormat="1" ht="15" x14ac:dyDescent="0.25">
      <c r="B255" s="737" t="s">
        <v>299</v>
      </c>
      <c r="C255" s="737"/>
      <c r="D255" s="738"/>
      <c r="E255" s="92">
        <v>0.74299999999999999</v>
      </c>
      <c r="F255" s="104">
        <v>0.25700000000000001</v>
      </c>
      <c r="G255" s="93">
        <v>0</v>
      </c>
      <c r="H255" s="92">
        <v>0.66400000000000003</v>
      </c>
      <c r="I255" s="104">
        <v>0.33200000000000002</v>
      </c>
      <c r="J255" s="93">
        <v>4.0000000000000001E-3</v>
      </c>
      <c r="K255" s="92">
        <v>0.59022556390977443</v>
      </c>
      <c r="L255" s="104">
        <v>0.40977443609022557</v>
      </c>
      <c r="M255" s="98">
        <v>0</v>
      </c>
      <c r="O255" s="469"/>
      <c r="P255" s="469"/>
      <c r="Q255" s="469"/>
    </row>
    <row r="256" spans="2:17" s="4" customFormat="1" ht="15" x14ac:dyDescent="0.25">
      <c r="B256" s="737" t="s">
        <v>300</v>
      </c>
      <c r="C256" s="737"/>
      <c r="D256" s="738"/>
      <c r="E256" s="92">
        <v>1</v>
      </c>
      <c r="F256" s="104">
        <v>0</v>
      </c>
      <c r="G256" s="93">
        <v>0</v>
      </c>
      <c r="H256" s="92">
        <v>0.998</v>
      </c>
      <c r="I256" s="104">
        <v>2E-3</v>
      </c>
      <c r="J256" s="93">
        <v>0</v>
      </c>
      <c r="K256" s="92">
        <v>1</v>
      </c>
      <c r="L256" s="104">
        <v>0</v>
      </c>
      <c r="M256" s="98">
        <v>0</v>
      </c>
      <c r="O256" s="469"/>
      <c r="P256" s="469"/>
      <c r="Q256" s="469"/>
    </row>
    <row r="257" spans="2:17" s="4" customFormat="1" ht="15" x14ac:dyDescent="0.25">
      <c r="B257" s="737" t="s">
        <v>301</v>
      </c>
      <c r="C257" s="737"/>
      <c r="D257" s="738"/>
      <c r="E257" s="100" t="s">
        <v>17</v>
      </c>
      <c r="F257" s="108" t="s">
        <v>17</v>
      </c>
      <c r="G257" s="101" t="s">
        <v>17</v>
      </c>
      <c r="H257" s="92">
        <v>0.95799999999999996</v>
      </c>
      <c r="I257" s="104">
        <v>4.2000000000000003E-2</v>
      </c>
      <c r="J257" s="93">
        <v>0</v>
      </c>
      <c r="K257" s="92">
        <v>1</v>
      </c>
      <c r="L257" s="104">
        <v>0</v>
      </c>
      <c r="M257" s="98">
        <v>0</v>
      </c>
      <c r="O257" s="469"/>
      <c r="P257" s="469"/>
      <c r="Q257" s="469"/>
    </row>
    <row r="258" spans="2:17" s="4" customFormat="1" ht="15" x14ac:dyDescent="0.25">
      <c r="B258" s="743" t="s">
        <v>2</v>
      </c>
      <c r="C258" s="743"/>
      <c r="D258" s="744"/>
      <c r="E258" s="94">
        <v>0.29199999999999998</v>
      </c>
      <c r="F258" s="105">
        <v>0.60499999999999998</v>
      </c>
      <c r="G258" s="95">
        <v>0.10299999999999999</v>
      </c>
      <c r="H258" s="94">
        <v>0.3</v>
      </c>
      <c r="I258" s="105">
        <v>0.58299999999999996</v>
      </c>
      <c r="J258" s="95">
        <v>0.11600000000000001</v>
      </c>
      <c r="K258" s="94">
        <v>0.30069218241042345</v>
      </c>
      <c r="L258" s="105">
        <v>0.57369706840390877</v>
      </c>
      <c r="M258" s="99">
        <v>0.12561074918566775</v>
      </c>
      <c r="O258" s="469"/>
      <c r="P258" s="469"/>
      <c r="Q258" s="469"/>
    </row>
    <row r="259" spans="2:17" s="4" customFormat="1" ht="15" x14ac:dyDescent="0.25">
      <c r="B259" s="882" t="s">
        <v>557</v>
      </c>
      <c r="C259" s="882"/>
      <c r="D259" s="882"/>
      <c r="E259" s="882"/>
      <c r="F259" s="882"/>
      <c r="G259" s="882"/>
      <c r="H259" s="882"/>
      <c r="I259" s="882"/>
      <c r="J259" s="882"/>
      <c r="K259" s="882"/>
      <c r="L259" s="882"/>
      <c r="M259" s="882"/>
    </row>
    <row r="260" spans="2:17" s="4" customFormat="1" ht="15" x14ac:dyDescent="0.25"/>
    <row r="261" spans="2:17" s="4" customFormat="1" ht="15" customHeight="1" x14ac:dyDescent="0.25">
      <c r="B261" s="864" t="s">
        <v>558</v>
      </c>
      <c r="C261" s="864"/>
      <c r="D261" s="864"/>
      <c r="E261" s="864"/>
      <c r="F261" s="864"/>
      <c r="G261" s="865"/>
      <c r="H261" s="856">
        <v>2021</v>
      </c>
      <c r="I261" s="858"/>
      <c r="J261" s="856">
        <v>2022</v>
      </c>
      <c r="K261" s="858"/>
      <c r="L261" s="856">
        <v>2023</v>
      </c>
      <c r="M261" s="857"/>
    </row>
    <row r="262" spans="2:17" s="4" customFormat="1" ht="15.5" thickBot="1" x14ac:dyDescent="0.3">
      <c r="B262" s="877"/>
      <c r="C262" s="877"/>
      <c r="D262" s="877"/>
      <c r="E262" s="877"/>
      <c r="F262" s="877"/>
      <c r="G262" s="878"/>
      <c r="H262" s="120" t="s">
        <v>321</v>
      </c>
      <c r="I262" s="121" t="s">
        <v>322</v>
      </c>
      <c r="J262" s="120" t="s">
        <v>321</v>
      </c>
      <c r="K262" s="121" t="s">
        <v>322</v>
      </c>
      <c r="L262" s="120" t="s">
        <v>321</v>
      </c>
      <c r="M262" s="122" t="s">
        <v>322</v>
      </c>
    </row>
    <row r="263" spans="2:17" s="4" customFormat="1" ht="15.5" thickTop="1" x14ac:dyDescent="0.25">
      <c r="B263" s="725" t="s">
        <v>291</v>
      </c>
      <c r="C263" s="725"/>
      <c r="D263" s="725"/>
      <c r="E263" s="725"/>
      <c r="F263" s="725"/>
      <c r="G263" s="726"/>
      <c r="H263" s="89">
        <v>1</v>
      </c>
      <c r="I263" s="90">
        <v>0</v>
      </c>
      <c r="J263" s="89">
        <v>1</v>
      </c>
      <c r="K263" s="90">
        <v>0</v>
      </c>
      <c r="L263" s="89">
        <v>1</v>
      </c>
      <c r="M263" s="96">
        <v>0</v>
      </c>
      <c r="O263" s="471"/>
      <c r="P263" s="471"/>
    </row>
    <row r="264" spans="2:17" s="4" customFormat="1" ht="15" x14ac:dyDescent="0.25">
      <c r="B264" s="737" t="s">
        <v>292</v>
      </c>
      <c r="C264" s="737"/>
      <c r="D264" s="737"/>
      <c r="E264" s="737"/>
      <c r="F264" s="737"/>
      <c r="G264" s="738"/>
      <c r="H264" s="92">
        <v>0.92800000000000005</v>
      </c>
      <c r="I264" s="93">
        <v>7.1999999999999995E-2</v>
      </c>
      <c r="J264" s="92">
        <v>0.94</v>
      </c>
      <c r="K264" s="93">
        <v>0.06</v>
      </c>
      <c r="L264" s="92">
        <v>0.9285714285714286</v>
      </c>
      <c r="M264" s="98">
        <v>7.1428571428571425E-2</v>
      </c>
      <c r="O264" s="471"/>
      <c r="P264" s="471"/>
    </row>
    <row r="265" spans="2:17" s="4" customFormat="1" ht="15" x14ac:dyDescent="0.25">
      <c r="B265" s="737" t="s">
        <v>294</v>
      </c>
      <c r="C265" s="737"/>
      <c r="D265" s="737"/>
      <c r="E265" s="737"/>
      <c r="F265" s="737"/>
      <c r="G265" s="738"/>
      <c r="H265" s="92">
        <v>0.90500000000000003</v>
      </c>
      <c r="I265" s="93">
        <v>9.5000000000000001E-2</v>
      </c>
      <c r="J265" s="92">
        <v>0.91700000000000004</v>
      </c>
      <c r="K265" s="93">
        <v>8.3000000000000004E-2</v>
      </c>
      <c r="L265" s="92">
        <v>0.91304347826086951</v>
      </c>
      <c r="M265" s="98">
        <v>8.6956521739130432E-2</v>
      </c>
      <c r="O265" s="471"/>
      <c r="P265" s="471"/>
    </row>
    <row r="266" spans="2:17" s="4" customFormat="1" ht="15" x14ac:dyDescent="0.25">
      <c r="B266" s="737" t="s">
        <v>295</v>
      </c>
      <c r="C266" s="737"/>
      <c r="D266" s="737"/>
      <c r="E266" s="737"/>
      <c r="F266" s="737"/>
      <c r="G266" s="738"/>
      <c r="H266" s="92">
        <v>0.621</v>
      </c>
      <c r="I266" s="93">
        <v>0.379</v>
      </c>
      <c r="J266" s="92">
        <v>0.64</v>
      </c>
      <c r="K266" s="93">
        <v>0.36</v>
      </c>
      <c r="L266" s="92">
        <v>0.63124999999999998</v>
      </c>
      <c r="M266" s="98">
        <v>0.36875000000000002</v>
      </c>
      <c r="O266" s="471"/>
      <c r="P266" s="471"/>
    </row>
    <row r="267" spans="2:17" s="4" customFormat="1" ht="15" x14ac:dyDescent="0.25">
      <c r="B267" s="737" t="s">
        <v>296</v>
      </c>
      <c r="C267" s="737"/>
      <c r="D267" s="737"/>
      <c r="E267" s="737"/>
      <c r="F267" s="737"/>
      <c r="G267" s="738"/>
      <c r="H267" s="92">
        <v>0.83299999999999996</v>
      </c>
      <c r="I267" s="93">
        <v>0.16700000000000001</v>
      </c>
      <c r="J267" s="92">
        <v>1</v>
      </c>
      <c r="K267" s="93">
        <v>0</v>
      </c>
      <c r="L267" s="92">
        <v>1</v>
      </c>
      <c r="M267" s="98">
        <v>0</v>
      </c>
      <c r="O267" s="471"/>
      <c r="P267" s="471"/>
    </row>
    <row r="268" spans="2:17" s="4" customFormat="1" ht="15" x14ac:dyDescent="0.25">
      <c r="B268" s="737" t="s">
        <v>297</v>
      </c>
      <c r="C268" s="737"/>
      <c r="D268" s="737"/>
      <c r="E268" s="737"/>
      <c r="F268" s="737"/>
      <c r="G268" s="738"/>
      <c r="H268" s="92">
        <v>0.30399999999999999</v>
      </c>
      <c r="I268" s="93">
        <v>0.69599999999999995</v>
      </c>
      <c r="J268" s="92">
        <v>0.308</v>
      </c>
      <c r="K268" s="93">
        <v>0.69199999999999995</v>
      </c>
      <c r="L268" s="92">
        <v>0.32142857142857145</v>
      </c>
      <c r="M268" s="98">
        <v>0.6785714285714286</v>
      </c>
      <c r="O268" s="471"/>
      <c r="P268" s="471"/>
    </row>
    <row r="269" spans="2:17" s="4" customFormat="1" ht="15" x14ac:dyDescent="0.25">
      <c r="B269" s="737" t="s">
        <v>298</v>
      </c>
      <c r="C269" s="737"/>
      <c r="D269" s="737"/>
      <c r="E269" s="737"/>
      <c r="F269" s="737"/>
      <c r="G269" s="738"/>
      <c r="H269" s="92">
        <v>0.96099999999999997</v>
      </c>
      <c r="I269" s="93">
        <v>3.9E-2</v>
      </c>
      <c r="J269" s="92">
        <v>0.96599999999999997</v>
      </c>
      <c r="K269" s="93">
        <v>3.4000000000000002E-2</v>
      </c>
      <c r="L269" s="92">
        <v>0.96817420435510892</v>
      </c>
      <c r="M269" s="98">
        <v>3.1825795644891124E-2</v>
      </c>
      <c r="O269" s="471"/>
      <c r="P269" s="471"/>
    </row>
    <row r="270" spans="2:17" s="4" customFormat="1" ht="15" x14ac:dyDescent="0.25">
      <c r="B270" s="737" t="s">
        <v>300</v>
      </c>
      <c r="C270" s="737"/>
      <c r="D270" s="737"/>
      <c r="E270" s="737"/>
      <c r="F270" s="737"/>
      <c r="G270" s="738"/>
      <c r="H270" s="92">
        <v>0.95199999999999996</v>
      </c>
      <c r="I270" s="93">
        <v>4.8000000000000001E-2</v>
      </c>
      <c r="J270" s="92">
        <v>0.95699999999999996</v>
      </c>
      <c r="K270" s="93">
        <v>4.2999999999999997E-2</v>
      </c>
      <c r="L270" s="92">
        <v>0.93333333333333335</v>
      </c>
      <c r="M270" s="98">
        <v>6.6666666666666666E-2</v>
      </c>
      <c r="O270" s="471"/>
      <c r="P270" s="471"/>
    </row>
    <row r="271" spans="2:17" s="4" customFormat="1" ht="15" x14ac:dyDescent="0.25">
      <c r="B271" s="743" t="s">
        <v>2</v>
      </c>
      <c r="C271" s="743"/>
      <c r="D271" s="743"/>
      <c r="E271" s="743"/>
      <c r="F271" s="743"/>
      <c r="G271" s="744"/>
      <c r="H271" s="94">
        <v>0.89</v>
      </c>
      <c r="I271" s="95">
        <v>0.11</v>
      </c>
      <c r="J271" s="94">
        <v>0.89400000000000002</v>
      </c>
      <c r="K271" s="95">
        <v>0.106</v>
      </c>
      <c r="L271" s="94">
        <v>0.89058039961941005</v>
      </c>
      <c r="M271" s="99">
        <v>0.10941960038058991</v>
      </c>
      <c r="O271" s="471"/>
      <c r="P271" s="471"/>
    </row>
    <row r="272" spans="2:17" s="4" customFormat="1" ht="15" customHeight="1" x14ac:dyDescent="0.25">
      <c r="B272" s="813" t="s">
        <v>559</v>
      </c>
      <c r="C272" s="813"/>
      <c r="D272" s="813"/>
      <c r="E272" s="813"/>
      <c r="F272" s="813"/>
      <c r="G272" s="813"/>
      <c r="H272" s="813"/>
      <c r="I272" s="813"/>
      <c r="J272" s="813"/>
      <c r="K272" s="813"/>
      <c r="L272" s="813"/>
      <c r="M272" s="813"/>
    </row>
    <row r="273" spans="2:17" s="4" customFormat="1" ht="15" x14ac:dyDescent="0.25"/>
    <row r="274" spans="2:17" s="4" customFormat="1" ht="15" customHeight="1" x14ac:dyDescent="0.25">
      <c r="B274" s="864" t="s">
        <v>560</v>
      </c>
      <c r="C274" s="864"/>
      <c r="D274" s="865"/>
      <c r="E274" s="861">
        <v>2021</v>
      </c>
      <c r="F274" s="861"/>
      <c r="G274" s="861"/>
      <c r="H274" s="861">
        <v>2022</v>
      </c>
      <c r="I274" s="861"/>
      <c r="J274" s="861"/>
      <c r="K274" s="861">
        <v>2023</v>
      </c>
      <c r="L274" s="861"/>
      <c r="M274" s="856"/>
    </row>
    <row r="275" spans="2:17" s="4" customFormat="1" ht="15" customHeight="1" x14ac:dyDescent="0.25">
      <c r="B275" s="864"/>
      <c r="C275" s="864"/>
      <c r="D275" s="865"/>
      <c r="E275" s="912" t="s">
        <v>344</v>
      </c>
      <c r="F275" s="915" t="s">
        <v>345</v>
      </c>
      <c r="G275" s="909" t="s">
        <v>346</v>
      </c>
      <c r="H275" s="912" t="s">
        <v>344</v>
      </c>
      <c r="I275" s="915" t="s">
        <v>345</v>
      </c>
      <c r="J275" s="909" t="s">
        <v>346</v>
      </c>
      <c r="K275" s="912" t="s">
        <v>344</v>
      </c>
      <c r="L275" s="915" t="s">
        <v>345</v>
      </c>
      <c r="M275" s="918" t="s">
        <v>346</v>
      </c>
    </row>
    <row r="276" spans="2:17" s="4" customFormat="1" ht="15" x14ac:dyDescent="0.25">
      <c r="B276" s="864"/>
      <c r="C276" s="864"/>
      <c r="D276" s="865"/>
      <c r="E276" s="913"/>
      <c r="F276" s="916"/>
      <c r="G276" s="910"/>
      <c r="H276" s="913"/>
      <c r="I276" s="916"/>
      <c r="J276" s="910"/>
      <c r="K276" s="913"/>
      <c r="L276" s="916"/>
      <c r="M276" s="919"/>
    </row>
    <row r="277" spans="2:17" s="4" customFormat="1" ht="15.5" thickBot="1" x14ac:dyDescent="0.3">
      <c r="B277" s="877"/>
      <c r="C277" s="877"/>
      <c r="D277" s="878"/>
      <c r="E277" s="914"/>
      <c r="F277" s="917"/>
      <c r="G277" s="911"/>
      <c r="H277" s="914"/>
      <c r="I277" s="917"/>
      <c r="J277" s="911"/>
      <c r="K277" s="914"/>
      <c r="L277" s="917"/>
      <c r="M277" s="920"/>
    </row>
    <row r="278" spans="2:17" s="4" customFormat="1" ht="15.5" thickTop="1" x14ac:dyDescent="0.25">
      <c r="B278" s="725" t="s">
        <v>4</v>
      </c>
      <c r="C278" s="725"/>
      <c r="D278" s="726"/>
      <c r="E278" s="102">
        <v>0</v>
      </c>
      <c r="F278" s="103">
        <v>0.33300000000000002</v>
      </c>
      <c r="G278" s="106">
        <v>0.66700000000000004</v>
      </c>
      <c r="H278" s="102">
        <v>0</v>
      </c>
      <c r="I278" s="103">
        <v>0</v>
      </c>
      <c r="J278" s="106">
        <v>1</v>
      </c>
      <c r="K278" s="102">
        <v>0</v>
      </c>
      <c r="L278" s="103">
        <v>0</v>
      </c>
      <c r="M278" s="107">
        <v>1</v>
      </c>
      <c r="O278" s="469"/>
      <c r="P278" s="469"/>
      <c r="Q278" s="469"/>
    </row>
    <row r="279" spans="2:17" s="4" customFormat="1" ht="15" x14ac:dyDescent="0.25">
      <c r="B279" s="737" t="s">
        <v>5</v>
      </c>
      <c r="C279" s="737"/>
      <c r="D279" s="738"/>
      <c r="E279" s="92">
        <v>0</v>
      </c>
      <c r="F279" s="104">
        <v>0.497</v>
      </c>
      <c r="G279" s="93">
        <v>0.503</v>
      </c>
      <c r="H279" s="92">
        <v>0</v>
      </c>
      <c r="I279" s="104">
        <v>0.51900000000000002</v>
      </c>
      <c r="J279" s="93">
        <v>0.48099999999999998</v>
      </c>
      <c r="K279" s="92">
        <v>0</v>
      </c>
      <c r="L279" s="104">
        <v>0.53846153846153844</v>
      </c>
      <c r="M279" s="98">
        <v>0.46153846153846156</v>
      </c>
      <c r="O279" s="469"/>
      <c r="P279" s="469"/>
      <c r="Q279" s="469"/>
    </row>
    <row r="280" spans="2:17" s="4" customFormat="1" ht="15" x14ac:dyDescent="0.25">
      <c r="B280" s="737" t="s">
        <v>7</v>
      </c>
      <c r="C280" s="737"/>
      <c r="D280" s="738"/>
      <c r="E280" s="92">
        <v>4.8000000000000001E-2</v>
      </c>
      <c r="F280" s="104">
        <v>0.81</v>
      </c>
      <c r="G280" s="93">
        <v>0.14299999999999999</v>
      </c>
      <c r="H280" s="92">
        <v>0</v>
      </c>
      <c r="I280" s="104">
        <v>0.875</v>
      </c>
      <c r="J280" s="93">
        <v>0.125</v>
      </c>
      <c r="K280" s="92">
        <v>4.3478260869565216E-2</v>
      </c>
      <c r="L280" s="104">
        <v>0.82608695652173914</v>
      </c>
      <c r="M280" s="98">
        <v>0.13043478260869565</v>
      </c>
      <c r="O280" s="469"/>
      <c r="P280" s="469"/>
      <c r="Q280" s="469"/>
    </row>
    <row r="281" spans="2:17" s="4" customFormat="1" ht="15" x14ac:dyDescent="0.25">
      <c r="B281" s="737" t="s">
        <v>15</v>
      </c>
      <c r="C281" s="737"/>
      <c r="D281" s="738"/>
      <c r="E281" s="92">
        <v>3.5999999999999997E-2</v>
      </c>
      <c r="F281" s="104">
        <v>0.67900000000000005</v>
      </c>
      <c r="G281" s="93">
        <v>0.28599999999999998</v>
      </c>
      <c r="H281" s="92">
        <v>3.1E-2</v>
      </c>
      <c r="I281" s="104">
        <v>0.64600000000000002</v>
      </c>
      <c r="J281" s="93">
        <v>0.32300000000000001</v>
      </c>
      <c r="K281" s="92">
        <v>7.4999999999999997E-2</v>
      </c>
      <c r="L281" s="104">
        <v>0.61875000000000002</v>
      </c>
      <c r="M281" s="98">
        <v>0.30625000000000002</v>
      </c>
      <c r="O281" s="469"/>
      <c r="P281" s="469"/>
      <c r="Q281" s="469"/>
    </row>
    <row r="282" spans="2:17" s="4" customFormat="1" ht="15" x14ac:dyDescent="0.25">
      <c r="B282" s="737" t="s">
        <v>8</v>
      </c>
      <c r="C282" s="737"/>
      <c r="D282" s="738"/>
      <c r="E282" s="92">
        <v>0.222</v>
      </c>
      <c r="F282" s="104">
        <v>0.55600000000000005</v>
      </c>
      <c r="G282" s="93">
        <v>0.222</v>
      </c>
      <c r="H282" s="92">
        <v>0.16700000000000001</v>
      </c>
      <c r="I282" s="104">
        <v>0.5</v>
      </c>
      <c r="J282" s="93">
        <v>0.33300000000000002</v>
      </c>
      <c r="K282" s="92">
        <v>0.15384615384615385</v>
      </c>
      <c r="L282" s="104">
        <v>0.53846153846153844</v>
      </c>
      <c r="M282" s="98">
        <v>0.30769230769230771</v>
      </c>
      <c r="O282" s="469"/>
      <c r="P282" s="469"/>
      <c r="Q282" s="469"/>
    </row>
    <row r="283" spans="2:17" s="4" customFormat="1" ht="15" x14ac:dyDescent="0.25">
      <c r="B283" s="737" t="s">
        <v>9</v>
      </c>
      <c r="C283" s="737"/>
      <c r="D283" s="738"/>
      <c r="E283" s="92">
        <v>0</v>
      </c>
      <c r="F283" s="104">
        <v>0.65</v>
      </c>
      <c r="G283" s="93">
        <v>0.35</v>
      </c>
      <c r="H283" s="92">
        <v>0.154</v>
      </c>
      <c r="I283" s="104">
        <v>0.57699999999999996</v>
      </c>
      <c r="J283" s="93">
        <v>0.26900000000000002</v>
      </c>
      <c r="K283" s="92">
        <v>7.1428571428571425E-2</v>
      </c>
      <c r="L283" s="104">
        <v>0.6428571428571429</v>
      </c>
      <c r="M283" s="98">
        <v>0.2857142857142857</v>
      </c>
      <c r="O283" s="469"/>
      <c r="P283" s="469"/>
      <c r="Q283" s="469"/>
    </row>
    <row r="284" spans="2:17" s="4" customFormat="1" ht="15" x14ac:dyDescent="0.25">
      <c r="B284" s="737" t="s">
        <v>10</v>
      </c>
      <c r="C284" s="737"/>
      <c r="D284" s="738"/>
      <c r="E284" s="92">
        <v>0.18099999999999999</v>
      </c>
      <c r="F284" s="104">
        <v>0.45200000000000001</v>
      </c>
      <c r="G284" s="93">
        <v>0.36699999999999999</v>
      </c>
      <c r="H284" s="92">
        <v>0.188</v>
      </c>
      <c r="I284" s="104">
        <v>0.47799999999999998</v>
      </c>
      <c r="J284" s="93">
        <v>0.33400000000000002</v>
      </c>
      <c r="K284" s="92">
        <v>0.19095477386934673</v>
      </c>
      <c r="L284" s="104">
        <v>0.47906197654941374</v>
      </c>
      <c r="M284" s="98">
        <v>0.32998324958123953</v>
      </c>
      <c r="O284" s="469"/>
      <c r="P284" s="469"/>
      <c r="Q284" s="469"/>
    </row>
    <row r="285" spans="2:17" s="4" customFormat="1" ht="15" x14ac:dyDescent="0.25">
      <c r="B285" s="737" t="s">
        <v>12</v>
      </c>
      <c r="C285" s="737"/>
      <c r="D285" s="738"/>
      <c r="E285" s="92">
        <v>1</v>
      </c>
      <c r="F285" s="104">
        <v>0</v>
      </c>
      <c r="G285" s="93">
        <v>0</v>
      </c>
      <c r="H285" s="92">
        <v>1</v>
      </c>
      <c r="I285" s="104">
        <v>0</v>
      </c>
      <c r="J285" s="93">
        <v>0</v>
      </c>
      <c r="K285" s="92">
        <v>1</v>
      </c>
      <c r="L285" s="104">
        <v>0</v>
      </c>
      <c r="M285" s="98">
        <v>0</v>
      </c>
      <c r="O285" s="469"/>
      <c r="P285" s="469"/>
      <c r="Q285" s="469"/>
    </row>
    <row r="286" spans="2:17" s="4" customFormat="1" ht="15" x14ac:dyDescent="0.25">
      <c r="B286" s="743" t="s">
        <v>2</v>
      </c>
      <c r="C286" s="743"/>
      <c r="D286" s="744"/>
      <c r="E286" s="94">
        <v>0.156</v>
      </c>
      <c r="F286" s="105">
        <v>0.48599999999999999</v>
      </c>
      <c r="G286" s="95">
        <v>0.35799999999999998</v>
      </c>
      <c r="H286" s="94">
        <v>0.161</v>
      </c>
      <c r="I286" s="105">
        <v>0.5</v>
      </c>
      <c r="J286" s="95">
        <v>0.33900000000000002</v>
      </c>
      <c r="K286" s="94">
        <v>0.16745956232159848</v>
      </c>
      <c r="L286" s="105">
        <v>0.50142721217887731</v>
      </c>
      <c r="M286" s="99">
        <v>0.33111322549952427</v>
      </c>
      <c r="O286" s="469"/>
      <c r="P286" s="469"/>
      <c r="Q286" s="469"/>
    </row>
    <row r="287" spans="2:17" s="4" customFormat="1" ht="15" x14ac:dyDescent="0.25">
      <c r="B287" s="813" t="s">
        <v>559</v>
      </c>
      <c r="C287" s="813"/>
      <c r="D287" s="813"/>
      <c r="E287" s="813"/>
      <c r="F287" s="813"/>
      <c r="G287" s="813"/>
      <c r="H287" s="813"/>
      <c r="I287" s="813"/>
      <c r="J287" s="813"/>
      <c r="K287" s="813"/>
      <c r="L287" s="813"/>
      <c r="M287" s="813"/>
    </row>
    <row r="288" spans="2:17" s="4" customFormat="1" ht="15" x14ac:dyDescent="0.25"/>
    <row r="289" spans="1:16" s="4" customFormat="1" ht="15" x14ac:dyDescent="0.25"/>
    <row r="290" spans="1:16" s="4" customFormat="1" ht="15" x14ac:dyDescent="0.25">
      <c r="A290" s="7"/>
      <c r="B290" s="7" t="s">
        <v>174</v>
      </c>
      <c r="C290" s="7"/>
      <c r="D290" s="7"/>
      <c r="E290" s="7"/>
      <c r="F290" s="7"/>
      <c r="G290" s="7"/>
      <c r="H290" s="7"/>
      <c r="I290" s="7"/>
      <c r="J290" s="7"/>
      <c r="K290" s="7"/>
      <c r="L290" s="7"/>
      <c r="M290" s="7"/>
    </row>
    <row r="291" spans="1:16" s="4" customFormat="1" ht="15" x14ac:dyDescent="0.25"/>
    <row r="292" spans="1:16" s="4" customFormat="1" ht="15" customHeight="1" x14ac:dyDescent="0.25">
      <c r="B292" s="864" t="s">
        <v>561</v>
      </c>
      <c r="C292" s="864"/>
      <c r="D292" s="864"/>
      <c r="E292" s="864"/>
      <c r="F292" s="864"/>
      <c r="G292" s="865"/>
      <c r="H292" s="856" t="s">
        <v>19</v>
      </c>
      <c r="I292" s="857"/>
      <c r="J292" s="858"/>
      <c r="K292" s="856" t="s">
        <v>18</v>
      </c>
      <c r="L292" s="857"/>
      <c r="M292" s="857"/>
    </row>
    <row r="293" spans="1:16" s="4" customFormat="1" ht="15.5" thickBot="1" x14ac:dyDescent="0.3">
      <c r="B293" s="877"/>
      <c r="C293" s="877"/>
      <c r="D293" s="877"/>
      <c r="E293" s="877"/>
      <c r="F293" s="877"/>
      <c r="G293" s="878"/>
      <c r="H293" s="120">
        <v>2021</v>
      </c>
      <c r="I293" s="123">
        <v>2022</v>
      </c>
      <c r="J293" s="122">
        <v>2023</v>
      </c>
      <c r="K293" s="120">
        <v>2021</v>
      </c>
      <c r="L293" s="123">
        <v>2022</v>
      </c>
      <c r="M293" s="122">
        <v>2023</v>
      </c>
    </row>
    <row r="294" spans="1:16" s="4" customFormat="1" ht="15.5" thickTop="1" x14ac:dyDescent="0.25">
      <c r="B294" s="725" t="s">
        <v>379</v>
      </c>
      <c r="C294" s="725"/>
      <c r="D294" s="725"/>
      <c r="E294" s="725"/>
      <c r="F294" s="725"/>
      <c r="G294" s="726"/>
      <c r="H294" s="102">
        <v>0.80200000000000005</v>
      </c>
      <c r="I294" s="534">
        <v>0.80400000000000005</v>
      </c>
      <c r="J294" s="535">
        <v>0.93143766863393607</v>
      </c>
      <c r="K294" s="536" t="s">
        <v>17</v>
      </c>
      <c r="L294" s="534" t="s">
        <v>17</v>
      </c>
      <c r="M294" s="537" t="s">
        <v>17</v>
      </c>
      <c r="O294" s="471"/>
    </row>
    <row r="295" spans="1:16" s="4" customFormat="1" ht="15" x14ac:dyDescent="0.25">
      <c r="B295" s="737" t="s">
        <v>352</v>
      </c>
      <c r="C295" s="737"/>
      <c r="D295" s="737"/>
      <c r="E295" s="737"/>
      <c r="F295" s="737"/>
      <c r="G295" s="738"/>
      <c r="H295" s="92">
        <v>1.397</v>
      </c>
      <c r="I295" s="506">
        <v>1.357</v>
      </c>
      <c r="J295" s="507">
        <v>1.3336995525924276</v>
      </c>
      <c r="K295" s="505">
        <v>0.95299999999999996</v>
      </c>
      <c r="L295" s="506">
        <v>1.2749999999999999</v>
      </c>
      <c r="M295" s="508">
        <v>1.0036803418391176</v>
      </c>
      <c r="O295" s="469"/>
      <c r="P295" s="469"/>
    </row>
    <row r="296" spans="1:16" s="4" customFormat="1" ht="15" x14ac:dyDescent="0.25">
      <c r="B296" s="737" t="s">
        <v>293</v>
      </c>
      <c r="C296" s="737"/>
      <c r="D296" s="737"/>
      <c r="E296" s="737"/>
      <c r="F296" s="737"/>
      <c r="G296" s="738"/>
      <c r="H296" s="92">
        <v>0.93400000000000005</v>
      </c>
      <c r="I296" s="506">
        <v>0.88600000000000001</v>
      </c>
      <c r="J296" s="507">
        <v>0.93989711335241266</v>
      </c>
      <c r="K296" s="505">
        <v>1.171</v>
      </c>
      <c r="L296" s="506">
        <v>1.03</v>
      </c>
      <c r="M296" s="508">
        <v>1.026652149203005</v>
      </c>
      <c r="O296" s="469"/>
      <c r="P296" s="469"/>
    </row>
    <row r="297" spans="1:16" s="4" customFormat="1" ht="15" x14ac:dyDescent="0.25">
      <c r="B297" s="737" t="s">
        <v>294</v>
      </c>
      <c r="C297" s="737"/>
      <c r="D297" s="737"/>
      <c r="E297" s="737"/>
      <c r="F297" s="737"/>
      <c r="G297" s="738"/>
      <c r="H297" s="92">
        <v>0.95899999999999996</v>
      </c>
      <c r="I297" s="506">
        <v>0.95899999999999996</v>
      </c>
      <c r="J297" s="507">
        <v>0.94846322874180455</v>
      </c>
      <c r="K297" s="505">
        <v>1.2310000000000001</v>
      </c>
      <c r="L297" s="506" t="s">
        <v>17</v>
      </c>
      <c r="M297" s="508">
        <v>0</v>
      </c>
      <c r="O297" s="469"/>
      <c r="P297" s="469"/>
    </row>
    <row r="298" spans="1:16" s="4" customFormat="1" ht="15" x14ac:dyDescent="0.25">
      <c r="B298" s="737" t="s">
        <v>295</v>
      </c>
      <c r="C298" s="737"/>
      <c r="D298" s="737"/>
      <c r="E298" s="737"/>
      <c r="F298" s="737"/>
      <c r="G298" s="738"/>
      <c r="H298" s="92">
        <v>0.98699999999999999</v>
      </c>
      <c r="I298" s="506">
        <v>0.94199999999999995</v>
      </c>
      <c r="J298" s="507">
        <v>0.93850214905214924</v>
      </c>
      <c r="K298" s="505">
        <v>0.86899999999999999</v>
      </c>
      <c r="L298" s="506">
        <v>1.008</v>
      </c>
      <c r="M298" s="508">
        <v>0.97839377850916465</v>
      </c>
      <c r="O298" s="469"/>
      <c r="P298" s="469"/>
    </row>
    <row r="299" spans="1:16" s="4" customFormat="1" ht="15" x14ac:dyDescent="0.25">
      <c r="B299" s="737" t="s">
        <v>296</v>
      </c>
      <c r="C299" s="737"/>
      <c r="D299" s="737"/>
      <c r="E299" s="737"/>
      <c r="F299" s="737"/>
      <c r="G299" s="738"/>
      <c r="H299" s="92">
        <v>0.84499999999999997</v>
      </c>
      <c r="I299" s="506">
        <v>0.89900000000000002</v>
      </c>
      <c r="J299" s="507">
        <v>0.8949913042915848</v>
      </c>
      <c r="K299" s="505">
        <v>0.63</v>
      </c>
      <c r="L299" s="506">
        <v>0.71899999999999997</v>
      </c>
      <c r="M299" s="508">
        <v>0.7578078092857069</v>
      </c>
      <c r="O299" s="469"/>
      <c r="P299" s="469"/>
    </row>
    <row r="300" spans="1:16" s="4" customFormat="1" ht="15" x14ac:dyDescent="0.25">
      <c r="B300" s="737" t="s">
        <v>297</v>
      </c>
      <c r="C300" s="737"/>
      <c r="D300" s="737"/>
      <c r="E300" s="737"/>
      <c r="F300" s="737"/>
      <c r="G300" s="738"/>
      <c r="H300" s="92">
        <v>0.94399999999999995</v>
      </c>
      <c r="I300" s="506">
        <v>0.92100000000000004</v>
      </c>
      <c r="J300" s="507">
        <v>0.91489744099611925</v>
      </c>
      <c r="K300" s="505">
        <v>0.85399999999999998</v>
      </c>
      <c r="L300" s="506">
        <v>0.86299999999999999</v>
      </c>
      <c r="M300" s="508">
        <v>0.81510145088392427</v>
      </c>
      <c r="O300" s="469"/>
      <c r="P300" s="469"/>
    </row>
    <row r="301" spans="1:16" s="4" customFormat="1" ht="15" x14ac:dyDescent="0.25">
      <c r="B301" s="737" t="s">
        <v>298</v>
      </c>
      <c r="C301" s="737"/>
      <c r="D301" s="737"/>
      <c r="E301" s="737"/>
      <c r="F301" s="737"/>
      <c r="G301" s="738"/>
      <c r="H301" s="92">
        <v>0.84699999999999998</v>
      </c>
      <c r="I301" s="506">
        <v>0.86899999999999999</v>
      </c>
      <c r="J301" s="507">
        <v>0.86561138676004568</v>
      </c>
      <c r="K301" s="505">
        <v>0.745</v>
      </c>
      <c r="L301" s="506">
        <v>0.76500000000000001</v>
      </c>
      <c r="M301" s="508">
        <v>0.73830578166398808</v>
      </c>
      <c r="O301" s="469"/>
      <c r="P301" s="469"/>
    </row>
    <row r="302" spans="1:16" s="4" customFormat="1" ht="15" x14ac:dyDescent="0.25">
      <c r="B302" s="737" t="s">
        <v>299</v>
      </c>
      <c r="C302" s="737"/>
      <c r="D302" s="737"/>
      <c r="E302" s="737"/>
      <c r="F302" s="737"/>
      <c r="G302" s="738"/>
      <c r="H302" s="92">
        <v>1</v>
      </c>
      <c r="I302" s="506">
        <v>1</v>
      </c>
      <c r="J302" s="507">
        <v>1</v>
      </c>
      <c r="K302" s="505" t="s">
        <v>17</v>
      </c>
      <c r="L302" s="506" t="s">
        <v>17</v>
      </c>
      <c r="M302" s="508" t="s">
        <v>17</v>
      </c>
      <c r="O302" s="469"/>
      <c r="P302" s="469"/>
    </row>
    <row r="303" spans="1:16" s="4" customFormat="1" ht="15" x14ac:dyDescent="0.25">
      <c r="B303" s="737" t="s">
        <v>562</v>
      </c>
      <c r="C303" s="737"/>
      <c r="D303" s="737"/>
      <c r="E303" s="737"/>
      <c r="F303" s="737"/>
      <c r="G303" s="738"/>
      <c r="H303" s="92">
        <v>0.97499999999999998</v>
      </c>
      <c r="I303" s="506">
        <v>0.999</v>
      </c>
      <c r="J303" s="507">
        <v>0.86637380903055383</v>
      </c>
      <c r="K303" s="505">
        <v>1.0940000000000001</v>
      </c>
      <c r="L303" s="506">
        <v>0.80900000000000005</v>
      </c>
      <c r="M303" s="508">
        <v>1.1747608649714727</v>
      </c>
      <c r="O303" s="469"/>
      <c r="P303" s="469"/>
    </row>
    <row r="304" spans="1:16" s="4" customFormat="1" ht="15" x14ac:dyDescent="0.25">
      <c r="B304" s="737" t="s">
        <v>301</v>
      </c>
      <c r="C304" s="737"/>
      <c r="D304" s="737"/>
      <c r="E304" s="737"/>
      <c r="F304" s="737"/>
      <c r="G304" s="738"/>
      <c r="H304" s="100" t="s">
        <v>17</v>
      </c>
      <c r="I304" s="108">
        <v>1</v>
      </c>
      <c r="J304" s="101">
        <v>1</v>
      </c>
      <c r="K304" s="100" t="s">
        <v>17</v>
      </c>
      <c r="L304" s="108" t="s">
        <v>17</v>
      </c>
      <c r="M304" s="115" t="s">
        <v>17</v>
      </c>
      <c r="O304" s="469"/>
      <c r="P304" s="469"/>
    </row>
    <row r="305" spans="2:16" s="4" customFormat="1" ht="15" x14ac:dyDescent="0.25">
      <c r="B305" s="743" t="s">
        <v>380</v>
      </c>
      <c r="C305" s="743"/>
      <c r="D305" s="743"/>
      <c r="E305" s="743"/>
      <c r="F305" s="743"/>
      <c r="G305" s="744"/>
      <c r="H305" s="94">
        <v>1.0920000000000001</v>
      </c>
      <c r="I305" s="111">
        <v>1.0369999999999999</v>
      </c>
      <c r="J305" s="112">
        <v>1.0193183498059426</v>
      </c>
      <c r="K305" s="116">
        <v>0.68700000000000006</v>
      </c>
      <c r="L305" s="111">
        <v>0.74299999999999999</v>
      </c>
      <c r="M305" s="117">
        <v>0.67301137527735289</v>
      </c>
      <c r="O305" s="469"/>
      <c r="P305" s="469"/>
    </row>
    <row r="306" spans="2:16" s="4" customFormat="1" ht="15" customHeight="1" x14ac:dyDescent="0.25">
      <c r="B306" s="747" t="s">
        <v>563</v>
      </c>
      <c r="C306" s="747"/>
      <c r="D306" s="747"/>
      <c r="E306" s="747"/>
      <c r="F306" s="747"/>
      <c r="G306" s="747"/>
      <c r="H306" s="747"/>
      <c r="I306" s="747"/>
      <c r="J306" s="747"/>
      <c r="K306" s="747"/>
      <c r="L306" s="747"/>
      <c r="M306" s="747"/>
    </row>
    <row r="307" spans="2:16" s="4" customFormat="1" ht="15" customHeight="1" x14ac:dyDescent="0.25">
      <c r="B307" s="748"/>
      <c r="C307" s="748"/>
      <c r="D307" s="748"/>
      <c r="E307" s="748"/>
      <c r="F307" s="748"/>
      <c r="G307" s="748"/>
      <c r="H307" s="748"/>
      <c r="I307" s="748"/>
      <c r="J307" s="748"/>
      <c r="K307" s="748"/>
      <c r="L307" s="748"/>
      <c r="M307" s="748"/>
    </row>
    <row r="308" spans="2:16" s="4" customFormat="1" ht="15" customHeight="1" x14ac:dyDescent="0.25">
      <c r="B308" s="748"/>
      <c r="C308" s="748"/>
      <c r="D308" s="748"/>
      <c r="E308" s="748"/>
      <c r="F308" s="748"/>
      <c r="G308" s="748"/>
      <c r="H308" s="748"/>
      <c r="I308" s="748"/>
      <c r="J308" s="748"/>
      <c r="K308" s="748"/>
      <c r="L308" s="748"/>
      <c r="M308" s="748"/>
    </row>
    <row r="309" spans="2:16" s="4" customFormat="1" ht="15" hidden="1" customHeight="1" x14ac:dyDescent="0.25">
      <c r="B309" s="748"/>
      <c r="C309" s="748"/>
      <c r="D309" s="748"/>
      <c r="E309" s="748"/>
      <c r="F309" s="748"/>
      <c r="G309" s="748"/>
      <c r="H309" s="748"/>
      <c r="I309" s="748"/>
      <c r="J309" s="748"/>
      <c r="K309" s="748"/>
      <c r="L309" s="748"/>
      <c r="M309" s="748"/>
    </row>
    <row r="310" spans="2:16" s="4" customFormat="1" ht="15" x14ac:dyDescent="0.25">
      <c r="B310" s="748"/>
      <c r="C310" s="748"/>
      <c r="D310" s="748"/>
      <c r="E310" s="748"/>
      <c r="F310" s="748"/>
      <c r="G310" s="748"/>
      <c r="H310" s="748"/>
      <c r="I310" s="748"/>
      <c r="J310" s="748"/>
      <c r="K310" s="748"/>
      <c r="L310" s="748"/>
      <c r="M310" s="748"/>
    </row>
    <row r="311" spans="2:16" s="4" customFormat="1" ht="15" x14ac:dyDescent="0.25">
      <c r="B311" s="749"/>
      <c r="C311" s="749"/>
      <c r="D311" s="749"/>
      <c r="E311" s="749"/>
      <c r="F311" s="749"/>
      <c r="G311" s="749"/>
      <c r="H311" s="749"/>
      <c r="I311" s="749"/>
      <c r="J311" s="749"/>
      <c r="K311" s="749"/>
      <c r="L311" s="749"/>
      <c r="M311" s="749"/>
    </row>
    <row r="312" spans="2:16" s="4" customFormat="1" ht="15" x14ac:dyDescent="0.25"/>
    <row r="313" spans="2:16" s="4" customFormat="1" ht="15" customHeight="1" x14ac:dyDescent="0.25">
      <c r="B313" s="864" t="s">
        <v>564</v>
      </c>
      <c r="C313" s="864"/>
      <c r="D313" s="864"/>
      <c r="E313" s="864"/>
      <c r="F313" s="864"/>
      <c r="G313" s="865"/>
      <c r="H313" s="856" t="s">
        <v>20</v>
      </c>
      <c r="I313" s="857"/>
      <c r="J313" s="858"/>
      <c r="K313" s="856" t="s">
        <v>21</v>
      </c>
      <c r="L313" s="857"/>
      <c r="M313" s="857"/>
    </row>
    <row r="314" spans="2:16" s="4" customFormat="1" ht="15.5" thickBot="1" x14ac:dyDescent="0.3">
      <c r="B314" s="877"/>
      <c r="C314" s="877"/>
      <c r="D314" s="877"/>
      <c r="E314" s="877"/>
      <c r="F314" s="877"/>
      <c r="G314" s="878"/>
      <c r="H314" s="120">
        <v>2021</v>
      </c>
      <c r="I314" s="123">
        <v>2022</v>
      </c>
      <c r="J314" s="122">
        <v>2023</v>
      </c>
      <c r="K314" s="120">
        <v>2021</v>
      </c>
      <c r="L314" s="123">
        <v>2022</v>
      </c>
      <c r="M314" s="122">
        <v>2023</v>
      </c>
    </row>
    <row r="315" spans="2:16" s="4" customFormat="1" ht="15.5" thickTop="1" x14ac:dyDescent="0.25">
      <c r="B315" s="737" t="s">
        <v>291</v>
      </c>
      <c r="C315" s="737"/>
      <c r="D315" s="737"/>
      <c r="E315" s="737"/>
      <c r="F315" s="737"/>
      <c r="G315" s="738"/>
      <c r="H315" s="903">
        <v>0.82099999999999995</v>
      </c>
      <c r="I315" s="905">
        <v>1.5</v>
      </c>
      <c r="J315" s="907">
        <v>1.3626</v>
      </c>
      <c r="K315" s="113">
        <v>1</v>
      </c>
      <c r="L315" s="109">
        <v>1</v>
      </c>
      <c r="M315" s="114">
        <v>1</v>
      </c>
      <c r="O315" s="471"/>
    </row>
    <row r="316" spans="2:16" s="4" customFormat="1" ht="15" x14ac:dyDescent="0.25">
      <c r="B316" s="737" t="s">
        <v>292</v>
      </c>
      <c r="C316" s="737"/>
      <c r="D316" s="737"/>
      <c r="E316" s="737"/>
      <c r="F316" s="737"/>
      <c r="G316" s="738"/>
      <c r="H316" s="904"/>
      <c r="I316" s="906"/>
      <c r="J316" s="908"/>
      <c r="K316" s="100">
        <v>1</v>
      </c>
      <c r="L316" s="108">
        <v>1</v>
      </c>
      <c r="M316" s="115">
        <v>1</v>
      </c>
      <c r="O316" s="469"/>
      <c r="P316" s="469"/>
    </row>
    <row r="317" spans="2:16" s="4" customFormat="1" ht="15" x14ac:dyDescent="0.25">
      <c r="B317" s="737" t="s">
        <v>294</v>
      </c>
      <c r="C317" s="737"/>
      <c r="D317" s="737"/>
      <c r="E317" s="737"/>
      <c r="F317" s="737"/>
      <c r="G317" s="738"/>
      <c r="H317" s="100">
        <v>1.0569999999999999</v>
      </c>
      <c r="I317" s="108">
        <v>0.94</v>
      </c>
      <c r="J317" s="101">
        <v>1.1100000000000001</v>
      </c>
      <c r="K317" s="100">
        <v>1</v>
      </c>
      <c r="L317" s="108">
        <v>1</v>
      </c>
      <c r="M317" s="115">
        <v>1</v>
      </c>
      <c r="O317" s="469"/>
      <c r="P317" s="469"/>
    </row>
    <row r="318" spans="2:16" s="4" customFormat="1" ht="15" x14ac:dyDescent="0.25">
      <c r="B318" s="737" t="s">
        <v>295</v>
      </c>
      <c r="C318" s="737"/>
      <c r="D318" s="737"/>
      <c r="E318" s="737"/>
      <c r="F318" s="737"/>
      <c r="G318" s="738"/>
      <c r="H318" s="100" t="s">
        <v>17</v>
      </c>
      <c r="I318" s="108" t="s">
        <v>17</v>
      </c>
      <c r="J318" s="101" t="s">
        <v>17</v>
      </c>
      <c r="K318" s="100">
        <v>1</v>
      </c>
      <c r="L318" s="108">
        <v>1</v>
      </c>
      <c r="M318" s="115">
        <v>1</v>
      </c>
      <c r="O318" s="469"/>
      <c r="P318" s="469"/>
    </row>
    <row r="319" spans="2:16" s="4" customFormat="1" ht="15" x14ac:dyDescent="0.25">
      <c r="B319" s="737" t="s">
        <v>296</v>
      </c>
      <c r="C319" s="737"/>
      <c r="D319" s="737"/>
      <c r="E319" s="737"/>
      <c r="F319" s="737"/>
      <c r="G319" s="738"/>
      <c r="H319" s="100">
        <v>0.99099999999999999</v>
      </c>
      <c r="I319" s="108" t="s">
        <v>17</v>
      </c>
      <c r="J319" s="101" t="s">
        <v>17</v>
      </c>
      <c r="K319" s="100">
        <v>1</v>
      </c>
      <c r="L319" s="108">
        <v>1</v>
      </c>
      <c r="M319" s="115">
        <v>1</v>
      </c>
      <c r="O319" s="469"/>
      <c r="P319" s="469"/>
    </row>
    <row r="320" spans="2:16" s="4" customFormat="1" ht="15" x14ac:dyDescent="0.25">
      <c r="B320" s="737" t="s">
        <v>297</v>
      </c>
      <c r="C320" s="737"/>
      <c r="D320" s="737"/>
      <c r="E320" s="737"/>
      <c r="F320" s="737"/>
      <c r="G320" s="738"/>
      <c r="H320" s="100">
        <v>1.214</v>
      </c>
      <c r="I320" s="108">
        <v>1.1100000000000001</v>
      </c>
      <c r="J320" s="101">
        <v>1.073</v>
      </c>
      <c r="K320" s="100">
        <v>1</v>
      </c>
      <c r="L320" s="108">
        <v>1</v>
      </c>
      <c r="M320" s="115">
        <v>1</v>
      </c>
      <c r="O320" s="469"/>
      <c r="P320" s="469"/>
    </row>
    <row r="321" spans="1:16" s="4" customFormat="1" ht="15" x14ac:dyDescent="0.25">
      <c r="B321" s="737" t="s">
        <v>298</v>
      </c>
      <c r="C321" s="737"/>
      <c r="D321" s="737"/>
      <c r="E321" s="737"/>
      <c r="F321" s="737"/>
      <c r="G321" s="738"/>
      <c r="H321" s="100" t="s">
        <v>17</v>
      </c>
      <c r="I321" s="108" t="s">
        <v>17</v>
      </c>
      <c r="J321" s="101" t="s">
        <v>17</v>
      </c>
      <c r="K321" s="100">
        <v>1</v>
      </c>
      <c r="L321" s="108">
        <v>1</v>
      </c>
      <c r="M321" s="115">
        <v>1</v>
      </c>
      <c r="O321" s="469"/>
      <c r="P321" s="469"/>
    </row>
    <row r="322" spans="1:16" s="4" customFormat="1" ht="15" x14ac:dyDescent="0.25">
      <c r="B322" s="772" t="s">
        <v>2</v>
      </c>
      <c r="C322" s="772"/>
      <c r="D322" s="772"/>
      <c r="E322" s="772"/>
      <c r="F322" s="772"/>
      <c r="G322" s="773"/>
      <c r="H322" s="116">
        <v>0.58099999999999996</v>
      </c>
      <c r="I322" s="111" t="s">
        <v>3</v>
      </c>
      <c r="J322" s="112" t="s">
        <v>3</v>
      </c>
      <c r="K322" s="116">
        <v>1</v>
      </c>
      <c r="L322" s="111">
        <v>1</v>
      </c>
      <c r="M322" s="117">
        <v>1</v>
      </c>
      <c r="O322" s="469"/>
      <c r="P322" s="469"/>
    </row>
    <row r="323" spans="1:16" s="4" customFormat="1" ht="15" customHeight="1" x14ac:dyDescent="0.25">
      <c r="B323" s="747" t="s">
        <v>565</v>
      </c>
      <c r="C323" s="747"/>
      <c r="D323" s="747"/>
      <c r="E323" s="747"/>
      <c r="F323" s="747"/>
      <c r="G323" s="747"/>
      <c r="H323" s="747"/>
      <c r="I323" s="747"/>
      <c r="J323" s="747"/>
      <c r="K323" s="747"/>
      <c r="L323" s="747"/>
      <c r="M323" s="747"/>
      <c r="O323" s="469"/>
      <c r="P323" s="469"/>
    </row>
    <row r="324" spans="1:16" s="4" customFormat="1" ht="15" x14ac:dyDescent="0.25">
      <c r="B324" s="748"/>
      <c r="C324" s="748"/>
      <c r="D324" s="748"/>
      <c r="E324" s="748"/>
      <c r="F324" s="748"/>
      <c r="G324" s="748"/>
      <c r="H324" s="748"/>
      <c r="I324" s="748"/>
      <c r="J324" s="748"/>
      <c r="K324" s="748"/>
      <c r="L324" s="748"/>
      <c r="M324" s="748"/>
      <c r="O324" s="469"/>
      <c r="P324" s="469"/>
    </row>
    <row r="325" spans="1:16" s="4" customFormat="1" ht="15" x14ac:dyDescent="0.25">
      <c r="B325" s="749"/>
      <c r="C325" s="749"/>
      <c r="D325" s="749"/>
      <c r="E325" s="749"/>
      <c r="F325" s="749"/>
      <c r="G325" s="749"/>
      <c r="H325" s="749"/>
      <c r="I325" s="749"/>
      <c r="J325" s="749"/>
      <c r="K325" s="749"/>
      <c r="L325" s="749"/>
      <c r="M325" s="749"/>
      <c r="O325" s="469"/>
      <c r="P325" s="469"/>
    </row>
    <row r="326" spans="1:16" s="4" customFormat="1" ht="15" x14ac:dyDescent="0.25">
      <c r="O326" s="469"/>
      <c r="P326" s="469"/>
    </row>
    <row r="327" spans="1:16" s="4" customFormat="1" ht="15" x14ac:dyDescent="0.25"/>
    <row r="328" spans="1:16" s="4" customFormat="1" ht="15" x14ac:dyDescent="0.25"/>
    <row r="329" spans="1:16" s="4" customFormat="1" ht="15" x14ac:dyDescent="0.25"/>
    <row r="330" spans="1:16" s="153" customFormat="1" ht="24.5" x14ac:dyDescent="0.25">
      <c r="B330" s="8" t="s">
        <v>273</v>
      </c>
    </row>
    <row r="331" spans="1:16" s="4" customFormat="1" ht="15" x14ac:dyDescent="0.25"/>
    <row r="332" spans="1:16" s="4" customFormat="1" ht="15" x14ac:dyDescent="0.25"/>
    <row r="333" spans="1:16" s="4" customFormat="1" ht="15" x14ac:dyDescent="0.25">
      <c r="A333" s="7"/>
      <c r="B333" s="7" t="s">
        <v>167</v>
      </c>
      <c r="C333" s="7"/>
      <c r="D333" s="7"/>
      <c r="E333" s="7"/>
      <c r="F333" s="7"/>
      <c r="G333" s="7"/>
      <c r="H333" s="7"/>
      <c r="I333" s="7"/>
      <c r="J333" s="7"/>
      <c r="K333" s="7"/>
      <c r="L333" s="7"/>
      <c r="M333" s="7"/>
    </row>
    <row r="334" spans="1:16" s="4" customFormat="1" ht="15" x14ac:dyDescent="0.25"/>
    <row r="335" spans="1:16" s="4" customFormat="1" ht="15" customHeight="1" x14ac:dyDescent="0.25">
      <c r="B335" s="864" t="s">
        <v>566</v>
      </c>
      <c r="C335" s="864"/>
      <c r="D335" s="865"/>
      <c r="E335" s="861">
        <v>2021</v>
      </c>
      <c r="F335" s="861"/>
      <c r="G335" s="861"/>
      <c r="H335" s="861">
        <v>2022</v>
      </c>
      <c r="I335" s="861"/>
      <c r="J335" s="861"/>
      <c r="K335" s="861">
        <v>2023</v>
      </c>
      <c r="L335" s="861"/>
      <c r="M335" s="856"/>
    </row>
    <row r="336" spans="1:16" s="4" customFormat="1" ht="27.75" customHeight="1" thickBot="1" x14ac:dyDescent="0.3">
      <c r="B336" s="877"/>
      <c r="C336" s="877"/>
      <c r="D336" s="878"/>
      <c r="E336" s="120" t="s">
        <v>384</v>
      </c>
      <c r="F336" s="123" t="s">
        <v>385</v>
      </c>
      <c r="G336" s="121" t="s">
        <v>380</v>
      </c>
      <c r="H336" s="120" t="s">
        <v>384</v>
      </c>
      <c r="I336" s="123" t="s">
        <v>385</v>
      </c>
      <c r="J336" s="121" t="s">
        <v>380</v>
      </c>
      <c r="K336" s="120" t="s">
        <v>384</v>
      </c>
      <c r="L336" s="123" t="s">
        <v>385</v>
      </c>
      <c r="M336" s="122" t="s">
        <v>380</v>
      </c>
    </row>
    <row r="337" spans="2:17" s="4" customFormat="1" ht="15.75" customHeight="1" thickTop="1" x14ac:dyDescent="0.25">
      <c r="B337" s="725" t="s">
        <v>386</v>
      </c>
      <c r="C337" s="725"/>
      <c r="D337" s="726"/>
      <c r="E337" s="400">
        <v>22667592</v>
      </c>
      <c r="F337" s="446">
        <v>14984843</v>
      </c>
      <c r="G337" s="445">
        <v>37652435</v>
      </c>
      <c r="H337" s="400">
        <v>23128607</v>
      </c>
      <c r="I337" s="446">
        <v>17310062</v>
      </c>
      <c r="J337" s="445">
        <v>40438669</v>
      </c>
      <c r="K337" s="400">
        <v>22549546</v>
      </c>
      <c r="L337" s="446">
        <v>22001402</v>
      </c>
      <c r="M337" s="480">
        <v>44550948</v>
      </c>
      <c r="O337" s="469"/>
      <c r="P337" s="469"/>
      <c r="Q337" s="469"/>
    </row>
    <row r="338" spans="2:17" s="4" customFormat="1" ht="15" customHeight="1" x14ac:dyDescent="0.25">
      <c r="B338" s="750" t="s">
        <v>387</v>
      </c>
      <c r="C338" s="750"/>
      <c r="D338" s="751"/>
      <c r="E338" s="752">
        <v>63</v>
      </c>
      <c r="F338" s="753">
        <v>33</v>
      </c>
      <c r="G338" s="754">
        <v>96</v>
      </c>
      <c r="H338" s="752">
        <v>47</v>
      </c>
      <c r="I338" s="753">
        <v>33</v>
      </c>
      <c r="J338" s="754">
        <v>80</v>
      </c>
      <c r="K338" s="752">
        <v>53</v>
      </c>
      <c r="L338" s="753">
        <v>41</v>
      </c>
      <c r="M338" s="808">
        <v>94</v>
      </c>
      <c r="O338" s="469"/>
      <c r="P338" s="469"/>
      <c r="Q338" s="469"/>
    </row>
    <row r="339" spans="2:17" s="4" customFormat="1" ht="15" hidden="1" x14ac:dyDescent="0.25">
      <c r="B339" s="750"/>
      <c r="C339" s="750"/>
      <c r="D339" s="751"/>
      <c r="E339" s="752"/>
      <c r="F339" s="753"/>
      <c r="G339" s="754"/>
      <c r="H339" s="752"/>
      <c r="I339" s="753"/>
      <c r="J339" s="754"/>
      <c r="K339" s="752"/>
      <c r="L339" s="753"/>
      <c r="M339" s="808"/>
    </row>
    <row r="340" spans="2:17" s="4" customFormat="1" ht="15" customHeight="1" x14ac:dyDescent="0.25">
      <c r="B340" s="750" t="s">
        <v>391</v>
      </c>
      <c r="C340" s="750"/>
      <c r="D340" s="751"/>
      <c r="E340" s="752">
        <v>3</v>
      </c>
      <c r="F340" s="753">
        <v>7</v>
      </c>
      <c r="G340" s="754">
        <v>10</v>
      </c>
      <c r="H340" s="752">
        <v>9</v>
      </c>
      <c r="I340" s="753">
        <v>4</v>
      </c>
      <c r="J340" s="754">
        <v>13</v>
      </c>
      <c r="K340" s="752">
        <v>9</v>
      </c>
      <c r="L340" s="753">
        <v>4</v>
      </c>
      <c r="M340" s="808">
        <v>13</v>
      </c>
      <c r="O340" s="469"/>
      <c r="P340" s="469"/>
      <c r="Q340" s="469"/>
    </row>
    <row r="341" spans="2:17" s="4" customFormat="1" ht="15" x14ac:dyDescent="0.25">
      <c r="B341" s="750"/>
      <c r="C341" s="750"/>
      <c r="D341" s="751"/>
      <c r="E341" s="752"/>
      <c r="F341" s="753"/>
      <c r="G341" s="754"/>
      <c r="H341" s="752"/>
      <c r="I341" s="753"/>
      <c r="J341" s="754"/>
      <c r="K341" s="752"/>
      <c r="L341" s="753"/>
      <c r="M341" s="808"/>
    </row>
    <row r="342" spans="2:17" s="4" customFormat="1" ht="15" customHeight="1" x14ac:dyDescent="0.25">
      <c r="B342" s="737" t="s">
        <v>388</v>
      </c>
      <c r="C342" s="737"/>
      <c r="D342" s="738"/>
      <c r="E342" s="131">
        <v>0</v>
      </c>
      <c r="F342" s="126">
        <v>2</v>
      </c>
      <c r="G342" s="391">
        <v>2</v>
      </c>
      <c r="H342" s="131">
        <v>0</v>
      </c>
      <c r="I342" s="126">
        <v>0</v>
      </c>
      <c r="J342" s="391">
        <v>0</v>
      </c>
      <c r="K342" s="131">
        <v>2</v>
      </c>
      <c r="L342" s="126">
        <v>2</v>
      </c>
      <c r="M342" s="344">
        <v>4</v>
      </c>
      <c r="O342" s="469"/>
      <c r="P342" s="469"/>
      <c r="Q342" s="469"/>
    </row>
    <row r="343" spans="2:17" s="4" customFormat="1" ht="15" customHeight="1" x14ac:dyDescent="0.25">
      <c r="B343" s="750" t="s">
        <v>389</v>
      </c>
      <c r="C343" s="750"/>
      <c r="D343" s="751"/>
      <c r="E343" s="752">
        <v>1258</v>
      </c>
      <c r="F343" s="753">
        <v>13691</v>
      </c>
      <c r="G343" s="754">
        <v>14949</v>
      </c>
      <c r="H343" s="752">
        <v>4792</v>
      </c>
      <c r="I343" s="753">
        <v>1780</v>
      </c>
      <c r="J343" s="754">
        <v>6572</v>
      </c>
      <c r="K343" s="752">
        <v>12956</v>
      </c>
      <c r="L343" s="753">
        <v>13345</v>
      </c>
      <c r="M343" s="808">
        <v>26301</v>
      </c>
      <c r="O343" s="469"/>
      <c r="P343" s="469"/>
      <c r="Q343" s="469"/>
    </row>
    <row r="344" spans="2:17" s="4" customFormat="1" ht="15" hidden="1" x14ac:dyDescent="0.25">
      <c r="B344" s="750"/>
      <c r="C344" s="750"/>
      <c r="D344" s="751"/>
      <c r="E344" s="752"/>
      <c r="F344" s="753"/>
      <c r="G344" s="754"/>
      <c r="H344" s="752"/>
      <c r="I344" s="753"/>
      <c r="J344" s="754"/>
      <c r="K344" s="752"/>
      <c r="L344" s="753"/>
      <c r="M344" s="808"/>
    </row>
    <row r="345" spans="2:17" s="4" customFormat="1" ht="15" customHeight="1" x14ac:dyDescent="0.25">
      <c r="B345" s="750" t="s">
        <v>390</v>
      </c>
      <c r="C345" s="750"/>
      <c r="D345" s="751"/>
      <c r="E345" s="809">
        <v>0.56000000000000005</v>
      </c>
      <c r="F345" s="810">
        <v>0.44</v>
      </c>
      <c r="G345" s="848">
        <v>0.51</v>
      </c>
      <c r="H345" s="809">
        <v>0.41</v>
      </c>
      <c r="I345" s="810">
        <v>0.38</v>
      </c>
      <c r="J345" s="848">
        <v>0.4</v>
      </c>
      <c r="K345" s="809">
        <v>0.47</v>
      </c>
      <c r="L345" s="810">
        <v>0.37</v>
      </c>
      <c r="M345" s="847">
        <v>0.42</v>
      </c>
      <c r="O345" s="469"/>
      <c r="P345" s="469"/>
      <c r="Q345" s="469"/>
    </row>
    <row r="346" spans="2:17" s="4" customFormat="1" ht="12.75" hidden="1" customHeight="1" x14ac:dyDescent="0.25">
      <c r="B346" s="750"/>
      <c r="C346" s="750"/>
      <c r="D346" s="751"/>
      <c r="E346" s="809"/>
      <c r="F346" s="810"/>
      <c r="G346" s="848"/>
      <c r="H346" s="809"/>
      <c r="I346" s="810"/>
      <c r="J346" s="848"/>
      <c r="K346" s="809"/>
      <c r="L346" s="810"/>
      <c r="M346" s="847"/>
    </row>
    <row r="347" spans="2:17" s="4" customFormat="1" ht="15" customHeight="1" x14ac:dyDescent="0.25">
      <c r="B347" s="750" t="s">
        <v>392</v>
      </c>
      <c r="C347" s="750"/>
      <c r="D347" s="751"/>
      <c r="E347" s="809">
        <v>0.03</v>
      </c>
      <c r="F347" s="810">
        <v>0.09</v>
      </c>
      <c r="G347" s="848">
        <v>0.05</v>
      </c>
      <c r="H347" s="809">
        <v>0.08</v>
      </c>
      <c r="I347" s="810">
        <v>0.05</v>
      </c>
      <c r="J347" s="848">
        <v>0.06</v>
      </c>
      <c r="K347" s="809">
        <v>0.08</v>
      </c>
      <c r="L347" s="810">
        <v>0.04</v>
      </c>
      <c r="M347" s="847">
        <v>0.06</v>
      </c>
      <c r="O347" s="469"/>
      <c r="P347" s="469"/>
      <c r="Q347" s="469"/>
    </row>
    <row r="348" spans="2:17" s="4" customFormat="1" ht="15" x14ac:dyDescent="0.25">
      <c r="B348" s="750"/>
      <c r="C348" s="750"/>
      <c r="D348" s="751"/>
      <c r="E348" s="809"/>
      <c r="F348" s="810"/>
      <c r="G348" s="848"/>
      <c r="H348" s="809"/>
      <c r="I348" s="810"/>
      <c r="J348" s="848"/>
      <c r="K348" s="809"/>
      <c r="L348" s="810"/>
      <c r="M348" s="847"/>
    </row>
    <row r="349" spans="2:17" s="4" customFormat="1" ht="15" customHeight="1" x14ac:dyDescent="0.25">
      <c r="B349" s="737" t="s">
        <v>393</v>
      </c>
      <c r="C349" s="737"/>
      <c r="D349" s="738"/>
      <c r="E349" s="132">
        <v>0</v>
      </c>
      <c r="F349" s="128">
        <v>0.03</v>
      </c>
      <c r="G349" s="390">
        <v>0.01</v>
      </c>
      <c r="H349" s="132">
        <v>0</v>
      </c>
      <c r="I349" s="128">
        <v>0</v>
      </c>
      <c r="J349" s="390">
        <v>0</v>
      </c>
      <c r="K349" s="132">
        <v>0.02</v>
      </c>
      <c r="L349" s="128">
        <v>0.02</v>
      </c>
      <c r="M349" s="345">
        <v>0.02</v>
      </c>
      <c r="O349" s="469"/>
      <c r="P349" s="469"/>
      <c r="Q349" s="469"/>
    </row>
    <row r="350" spans="2:17" s="4" customFormat="1" ht="15" customHeight="1" x14ac:dyDescent="0.25">
      <c r="B350" s="768" t="s">
        <v>394</v>
      </c>
      <c r="C350" s="768"/>
      <c r="D350" s="769"/>
      <c r="E350" s="133">
        <v>11</v>
      </c>
      <c r="F350" s="134">
        <v>183</v>
      </c>
      <c r="G350" s="387">
        <v>79</v>
      </c>
      <c r="H350" s="133">
        <v>41</v>
      </c>
      <c r="I350" s="134">
        <v>21</v>
      </c>
      <c r="J350" s="387">
        <v>33</v>
      </c>
      <c r="K350" s="133">
        <v>114</v>
      </c>
      <c r="L350" s="704">
        <v>121</v>
      </c>
      <c r="M350" s="346">
        <v>117</v>
      </c>
      <c r="O350" s="469"/>
      <c r="P350" s="469"/>
      <c r="Q350" s="469"/>
    </row>
    <row r="351" spans="2:17" s="4" customFormat="1" ht="15" customHeight="1" x14ac:dyDescent="0.25">
      <c r="B351" s="747" t="s">
        <v>1139</v>
      </c>
      <c r="C351" s="747"/>
      <c r="D351" s="747"/>
      <c r="E351" s="747"/>
      <c r="F351" s="747"/>
      <c r="G351" s="747"/>
      <c r="H351" s="747"/>
      <c r="I351" s="747"/>
      <c r="J351" s="747"/>
      <c r="K351" s="747"/>
      <c r="L351" s="747"/>
      <c r="M351" s="747"/>
    </row>
    <row r="352" spans="2:17" s="4" customFormat="1" ht="15" customHeight="1" x14ac:dyDescent="0.25">
      <c r="B352" s="748"/>
      <c r="C352" s="748"/>
      <c r="D352" s="748"/>
      <c r="E352" s="748"/>
      <c r="F352" s="748"/>
      <c r="G352" s="748"/>
      <c r="H352" s="748"/>
      <c r="I352" s="748"/>
      <c r="J352" s="748"/>
      <c r="K352" s="748"/>
      <c r="L352" s="748"/>
      <c r="M352" s="748"/>
    </row>
    <row r="353" spans="1:17" s="4" customFormat="1" ht="15" x14ac:dyDescent="0.25">
      <c r="B353" s="749"/>
      <c r="C353" s="749"/>
      <c r="D353" s="749"/>
      <c r="E353" s="749"/>
      <c r="F353" s="749"/>
      <c r="G353" s="749"/>
      <c r="H353" s="749"/>
      <c r="I353" s="749"/>
      <c r="J353" s="749"/>
      <c r="K353" s="749"/>
      <c r="L353" s="749"/>
      <c r="M353" s="749"/>
    </row>
    <row r="354" spans="1:17" s="4" customFormat="1" ht="15" x14ac:dyDescent="0.25">
      <c r="A354" s="1"/>
      <c r="B354" s="1"/>
      <c r="C354" s="1"/>
      <c r="D354" s="1"/>
      <c r="E354" s="1"/>
      <c r="F354" s="1"/>
      <c r="G354" s="1"/>
      <c r="H354" s="1"/>
      <c r="I354" s="1"/>
      <c r="J354" s="1"/>
      <c r="K354" s="1"/>
      <c r="L354" s="1"/>
      <c r="M354" s="1"/>
    </row>
    <row r="355" spans="1:17" s="4" customFormat="1" ht="15" customHeight="1" x14ac:dyDescent="0.25">
      <c r="B355" s="864" t="s">
        <v>567</v>
      </c>
      <c r="C355" s="864"/>
      <c r="D355" s="865"/>
      <c r="E355" s="861">
        <v>2021</v>
      </c>
      <c r="F355" s="861"/>
      <c r="G355" s="861"/>
      <c r="H355" s="861">
        <v>2022</v>
      </c>
      <c r="I355" s="861"/>
      <c r="J355" s="861"/>
      <c r="K355" s="861">
        <v>2023</v>
      </c>
      <c r="L355" s="861"/>
      <c r="M355" s="856"/>
    </row>
    <row r="356" spans="1:17" s="4" customFormat="1" ht="27" customHeight="1" thickBot="1" x14ac:dyDescent="0.3">
      <c r="B356" s="877"/>
      <c r="C356" s="877"/>
      <c r="D356" s="878"/>
      <c r="E356" s="120" t="s">
        <v>384</v>
      </c>
      <c r="F356" s="123" t="s">
        <v>385</v>
      </c>
      <c r="G356" s="121" t="s">
        <v>380</v>
      </c>
      <c r="H356" s="120" t="s">
        <v>384</v>
      </c>
      <c r="I356" s="123" t="s">
        <v>385</v>
      </c>
      <c r="J356" s="121" t="s">
        <v>380</v>
      </c>
      <c r="K356" s="120" t="s">
        <v>384</v>
      </c>
      <c r="L356" s="123" t="s">
        <v>385</v>
      </c>
      <c r="M356" s="122" t="s">
        <v>380</v>
      </c>
    </row>
    <row r="357" spans="1:17" s="4" customFormat="1" ht="15.75" customHeight="1" thickTop="1" x14ac:dyDescent="0.25">
      <c r="B357" s="725" t="s">
        <v>386</v>
      </c>
      <c r="C357" s="725"/>
      <c r="D357" s="726"/>
      <c r="E357" s="400">
        <v>1574713</v>
      </c>
      <c r="F357" s="446">
        <v>283013</v>
      </c>
      <c r="G357" s="445">
        <v>1857726</v>
      </c>
      <c r="H357" s="400">
        <v>1576321</v>
      </c>
      <c r="I357" s="446">
        <v>216880</v>
      </c>
      <c r="J357" s="445">
        <v>1793201</v>
      </c>
      <c r="K357" s="400">
        <v>1601161</v>
      </c>
      <c r="L357" s="446">
        <v>274565</v>
      </c>
      <c r="M357" s="480">
        <v>1875726</v>
      </c>
      <c r="O357" s="469"/>
      <c r="P357" s="469"/>
      <c r="Q357" s="469"/>
    </row>
    <row r="358" spans="1:17" s="4" customFormat="1" ht="15" customHeight="1" x14ac:dyDescent="0.25">
      <c r="B358" s="750" t="s">
        <v>387</v>
      </c>
      <c r="C358" s="750"/>
      <c r="D358" s="751"/>
      <c r="E358" s="752">
        <v>82</v>
      </c>
      <c r="F358" s="753">
        <v>13</v>
      </c>
      <c r="G358" s="754">
        <v>95</v>
      </c>
      <c r="H358" s="752">
        <v>113</v>
      </c>
      <c r="I358" s="753">
        <v>5</v>
      </c>
      <c r="J358" s="754">
        <v>118</v>
      </c>
      <c r="K358" s="752">
        <v>120</v>
      </c>
      <c r="L358" s="753">
        <v>12</v>
      </c>
      <c r="M358" s="808">
        <v>132</v>
      </c>
      <c r="O358" s="469"/>
      <c r="P358" s="469"/>
      <c r="Q358" s="469"/>
    </row>
    <row r="359" spans="1:17" s="4" customFormat="1" ht="15" hidden="1" x14ac:dyDescent="0.25">
      <c r="B359" s="750"/>
      <c r="C359" s="750"/>
      <c r="D359" s="751"/>
      <c r="E359" s="752"/>
      <c r="F359" s="753"/>
      <c r="G359" s="754"/>
      <c r="H359" s="752"/>
      <c r="I359" s="753"/>
      <c r="J359" s="754"/>
      <c r="K359" s="752"/>
      <c r="L359" s="753"/>
      <c r="M359" s="808"/>
    </row>
    <row r="360" spans="1:17" s="4" customFormat="1" ht="15" customHeight="1" x14ac:dyDescent="0.25">
      <c r="B360" s="750" t="s">
        <v>391</v>
      </c>
      <c r="C360" s="750"/>
      <c r="D360" s="751"/>
      <c r="E360" s="752" t="s">
        <v>17</v>
      </c>
      <c r="F360" s="753" t="s">
        <v>17</v>
      </c>
      <c r="G360" s="754" t="s">
        <v>17</v>
      </c>
      <c r="H360" s="752">
        <v>2</v>
      </c>
      <c r="I360" s="753">
        <v>0</v>
      </c>
      <c r="J360" s="754">
        <v>2</v>
      </c>
      <c r="K360" s="752">
        <v>0</v>
      </c>
      <c r="L360" s="753">
        <v>0</v>
      </c>
      <c r="M360" s="808">
        <v>0</v>
      </c>
      <c r="O360" s="469"/>
      <c r="P360" s="469"/>
      <c r="Q360" s="469"/>
    </row>
    <row r="361" spans="1:17" s="4" customFormat="1" ht="15" x14ac:dyDescent="0.25">
      <c r="B361" s="750"/>
      <c r="C361" s="750"/>
      <c r="D361" s="751"/>
      <c r="E361" s="752"/>
      <c r="F361" s="753"/>
      <c r="G361" s="754"/>
      <c r="H361" s="752"/>
      <c r="I361" s="753"/>
      <c r="J361" s="754"/>
      <c r="K361" s="752"/>
      <c r="L361" s="753"/>
      <c r="M361" s="808"/>
    </row>
    <row r="362" spans="1:17" s="4" customFormat="1" ht="15" customHeight="1" x14ac:dyDescent="0.25">
      <c r="B362" s="737" t="s">
        <v>388</v>
      </c>
      <c r="C362" s="737"/>
      <c r="D362" s="738"/>
      <c r="E362" s="131">
        <v>0</v>
      </c>
      <c r="F362" s="126">
        <v>0</v>
      </c>
      <c r="G362" s="391">
        <v>0</v>
      </c>
      <c r="H362" s="131">
        <v>0</v>
      </c>
      <c r="I362" s="126">
        <v>0</v>
      </c>
      <c r="J362" s="391">
        <v>0</v>
      </c>
      <c r="K362" s="131">
        <v>1</v>
      </c>
      <c r="L362" s="126">
        <v>0</v>
      </c>
      <c r="M362" s="344">
        <v>1</v>
      </c>
      <c r="O362" s="469"/>
      <c r="P362" s="469"/>
      <c r="Q362" s="469"/>
    </row>
    <row r="363" spans="1:17" s="4" customFormat="1" ht="15" customHeight="1" x14ac:dyDescent="0.25">
      <c r="B363" s="750" t="s">
        <v>389</v>
      </c>
      <c r="C363" s="750"/>
      <c r="D363" s="751"/>
      <c r="E363" s="752">
        <v>292</v>
      </c>
      <c r="F363" s="753">
        <v>205</v>
      </c>
      <c r="G363" s="754">
        <v>497</v>
      </c>
      <c r="H363" s="752">
        <v>1139</v>
      </c>
      <c r="I363" s="753">
        <v>102</v>
      </c>
      <c r="J363" s="754">
        <v>1241</v>
      </c>
      <c r="K363" s="752">
        <v>755</v>
      </c>
      <c r="L363" s="753">
        <v>232</v>
      </c>
      <c r="M363" s="808">
        <v>987</v>
      </c>
      <c r="O363" s="469"/>
      <c r="P363" s="469"/>
      <c r="Q363" s="469"/>
    </row>
    <row r="364" spans="1:17" s="4" customFormat="1" ht="15" hidden="1" x14ac:dyDescent="0.25">
      <c r="B364" s="750"/>
      <c r="C364" s="750"/>
      <c r="D364" s="751"/>
      <c r="E364" s="752"/>
      <c r="F364" s="753"/>
      <c r="G364" s="754"/>
      <c r="H364" s="752"/>
      <c r="I364" s="753"/>
      <c r="J364" s="754"/>
      <c r="K364" s="752"/>
      <c r="L364" s="753"/>
      <c r="M364" s="808"/>
    </row>
    <row r="365" spans="1:17" s="4" customFormat="1" ht="15" customHeight="1" x14ac:dyDescent="0.25">
      <c r="B365" s="750" t="s">
        <v>390</v>
      </c>
      <c r="C365" s="750"/>
      <c r="D365" s="751"/>
      <c r="E365" s="809">
        <v>10.41</v>
      </c>
      <c r="F365" s="810">
        <v>9.19</v>
      </c>
      <c r="G365" s="848">
        <v>10.23</v>
      </c>
      <c r="H365" s="809">
        <v>14.34</v>
      </c>
      <c r="I365" s="810">
        <v>4.6100000000000003</v>
      </c>
      <c r="J365" s="848">
        <v>13.160822462177972</v>
      </c>
      <c r="K365" s="809">
        <v>14.989123517247796</v>
      </c>
      <c r="L365" s="810">
        <v>8.74</v>
      </c>
      <c r="M365" s="847">
        <v>14.074550334110633</v>
      </c>
      <c r="O365" s="469"/>
      <c r="P365" s="469"/>
      <c r="Q365" s="469"/>
    </row>
    <row r="366" spans="1:17" s="4" customFormat="1" ht="15" hidden="1" x14ac:dyDescent="0.25">
      <c r="B366" s="750"/>
      <c r="C366" s="750"/>
      <c r="D366" s="751"/>
      <c r="E366" s="809"/>
      <c r="F366" s="810"/>
      <c r="G366" s="848"/>
      <c r="H366" s="809"/>
      <c r="I366" s="810"/>
      <c r="J366" s="848"/>
      <c r="K366" s="809"/>
      <c r="L366" s="810"/>
      <c r="M366" s="847"/>
    </row>
    <row r="367" spans="1:17" s="4" customFormat="1" ht="15" customHeight="1" x14ac:dyDescent="0.25">
      <c r="B367" s="750" t="s">
        <v>392</v>
      </c>
      <c r="C367" s="750"/>
      <c r="D367" s="751"/>
      <c r="E367" s="809" t="s">
        <v>17</v>
      </c>
      <c r="F367" s="810" t="s">
        <v>17</v>
      </c>
      <c r="G367" s="848" t="s">
        <v>17</v>
      </c>
      <c r="H367" s="809">
        <v>0.25</v>
      </c>
      <c r="I367" s="810">
        <v>0</v>
      </c>
      <c r="J367" s="848">
        <v>0.22</v>
      </c>
      <c r="K367" s="809">
        <v>0</v>
      </c>
      <c r="L367" s="810">
        <v>0</v>
      </c>
      <c r="M367" s="847">
        <v>0</v>
      </c>
      <c r="O367" s="469"/>
      <c r="P367" s="469"/>
      <c r="Q367" s="469"/>
    </row>
    <row r="368" spans="1:17" s="4" customFormat="1" ht="15" x14ac:dyDescent="0.25">
      <c r="B368" s="750"/>
      <c r="C368" s="750"/>
      <c r="D368" s="751"/>
      <c r="E368" s="809"/>
      <c r="F368" s="810"/>
      <c r="G368" s="848"/>
      <c r="H368" s="809"/>
      <c r="I368" s="810"/>
      <c r="J368" s="848"/>
      <c r="K368" s="809"/>
      <c r="L368" s="810"/>
      <c r="M368" s="847"/>
    </row>
    <row r="369" spans="1:17" s="4" customFormat="1" ht="15" customHeight="1" x14ac:dyDescent="0.25">
      <c r="B369" s="737" t="s">
        <v>393</v>
      </c>
      <c r="C369" s="737"/>
      <c r="D369" s="738"/>
      <c r="E369" s="132">
        <v>0</v>
      </c>
      <c r="F369" s="128">
        <v>0</v>
      </c>
      <c r="G369" s="390">
        <v>0</v>
      </c>
      <c r="H369" s="132">
        <v>0</v>
      </c>
      <c r="I369" s="128">
        <v>0</v>
      </c>
      <c r="J369" s="390">
        <v>0</v>
      </c>
      <c r="K369" s="132">
        <v>0.12</v>
      </c>
      <c r="L369" s="128">
        <v>0</v>
      </c>
      <c r="M369" s="345">
        <v>0.11</v>
      </c>
      <c r="O369" s="469"/>
      <c r="P369" s="469"/>
      <c r="Q369" s="469"/>
    </row>
    <row r="370" spans="1:17" s="4" customFormat="1" ht="15" customHeight="1" x14ac:dyDescent="0.25">
      <c r="B370" s="768" t="s">
        <v>394</v>
      </c>
      <c r="C370" s="768"/>
      <c r="D370" s="769"/>
      <c r="E370" s="133">
        <v>37</v>
      </c>
      <c r="F370" s="134">
        <v>145</v>
      </c>
      <c r="G370" s="387">
        <v>54</v>
      </c>
      <c r="H370" s="133">
        <v>145</v>
      </c>
      <c r="I370" s="134">
        <v>94</v>
      </c>
      <c r="J370" s="387">
        <v>138</v>
      </c>
      <c r="K370" s="133">
        <v>94</v>
      </c>
      <c r="L370" s="134">
        <v>169</v>
      </c>
      <c r="M370" s="346">
        <v>105</v>
      </c>
      <c r="O370" s="469"/>
      <c r="P370" s="469"/>
      <c r="Q370" s="469"/>
    </row>
    <row r="371" spans="1:17" s="4" customFormat="1" ht="15" customHeight="1" x14ac:dyDescent="0.25">
      <c r="B371" s="747" t="s">
        <v>568</v>
      </c>
      <c r="C371" s="747"/>
      <c r="D371" s="747"/>
      <c r="E371" s="747"/>
      <c r="F371" s="747"/>
      <c r="G371" s="747"/>
      <c r="H371" s="747"/>
      <c r="I371" s="747"/>
      <c r="J371" s="747"/>
      <c r="K371" s="747"/>
      <c r="L371" s="747"/>
      <c r="M371" s="747"/>
    </row>
    <row r="372" spans="1:17" s="4" customFormat="1" ht="15" customHeight="1" x14ac:dyDescent="0.25">
      <c r="B372" s="748"/>
      <c r="C372" s="748"/>
      <c r="D372" s="748"/>
      <c r="E372" s="748"/>
      <c r="F372" s="748"/>
      <c r="G372" s="748"/>
      <c r="H372" s="748"/>
      <c r="I372" s="748"/>
      <c r="J372" s="748"/>
      <c r="K372" s="748"/>
      <c r="L372" s="748"/>
      <c r="M372" s="748"/>
    </row>
    <row r="373" spans="1:17" s="4" customFormat="1" ht="15" x14ac:dyDescent="0.25">
      <c r="B373" s="749"/>
      <c r="C373" s="749"/>
      <c r="D373" s="749"/>
      <c r="E373" s="749"/>
      <c r="F373" s="749"/>
      <c r="G373" s="749"/>
      <c r="H373" s="749"/>
      <c r="I373" s="749"/>
      <c r="J373" s="749"/>
      <c r="K373" s="749"/>
      <c r="L373" s="749"/>
      <c r="M373" s="749"/>
    </row>
    <row r="374" spans="1:17" s="4" customFormat="1" ht="15" x14ac:dyDescent="0.25"/>
    <row r="375" spans="1:17" s="4" customFormat="1" ht="15" x14ac:dyDescent="0.25"/>
    <row r="376" spans="1:17" s="4" customFormat="1" ht="7.5" customHeight="1" x14ac:dyDescent="0.25">
      <c r="A376" s="7"/>
      <c r="B376" s="812" t="s">
        <v>219</v>
      </c>
      <c r="C376" s="812"/>
      <c r="D376" s="812"/>
      <c r="E376" s="812"/>
      <c r="F376" s="812"/>
      <c r="G376" s="812"/>
      <c r="H376" s="812"/>
      <c r="I376" s="812"/>
      <c r="J376" s="812"/>
      <c r="K376" s="812"/>
      <c r="L376" s="812"/>
      <c r="M376" s="812"/>
    </row>
    <row r="377" spans="1:17" s="4" customFormat="1" ht="7.5" customHeight="1" x14ac:dyDescent="0.25">
      <c r="A377" s="7"/>
      <c r="B377" s="812"/>
      <c r="C377" s="812"/>
      <c r="D377" s="812"/>
      <c r="E377" s="812"/>
      <c r="F377" s="812"/>
      <c r="G377" s="812"/>
      <c r="H377" s="812"/>
      <c r="I377" s="812"/>
      <c r="J377" s="812"/>
      <c r="K377" s="812"/>
      <c r="L377" s="812"/>
      <c r="M377" s="812"/>
    </row>
    <row r="378" spans="1:17" s="4" customFormat="1" ht="15" x14ac:dyDescent="0.25"/>
    <row r="379" spans="1:17" s="4" customFormat="1" ht="15" customHeight="1" x14ac:dyDescent="0.25">
      <c r="B379" s="864" t="s">
        <v>569</v>
      </c>
      <c r="C379" s="864"/>
      <c r="D379" s="864"/>
      <c r="E379" s="864"/>
      <c r="F379" s="864"/>
      <c r="G379" s="865"/>
      <c r="H379" s="861">
        <v>2021</v>
      </c>
      <c r="I379" s="861"/>
      <c r="J379" s="861">
        <v>2022</v>
      </c>
      <c r="K379" s="861"/>
      <c r="L379" s="861">
        <v>2023</v>
      </c>
      <c r="M379" s="856"/>
    </row>
    <row r="380" spans="1:17" s="4" customFormat="1" ht="15.5" thickBot="1" x14ac:dyDescent="0.3">
      <c r="B380" s="877"/>
      <c r="C380" s="877"/>
      <c r="D380" s="877"/>
      <c r="E380" s="877"/>
      <c r="F380" s="877"/>
      <c r="G380" s="878"/>
      <c r="H380" s="120" t="s">
        <v>384</v>
      </c>
      <c r="I380" s="121" t="s">
        <v>385</v>
      </c>
      <c r="J380" s="120" t="s">
        <v>384</v>
      </c>
      <c r="K380" s="121" t="s">
        <v>385</v>
      </c>
      <c r="L380" s="120" t="s">
        <v>384</v>
      </c>
      <c r="M380" s="122" t="s">
        <v>385</v>
      </c>
    </row>
    <row r="381" spans="1:17" s="4" customFormat="1" ht="15.5" thickTop="1" x14ac:dyDescent="0.25">
      <c r="B381" s="725" t="s">
        <v>570</v>
      </c>
      <c r="C381" s="725"/>
      <c r="D381" s="725"/>
      <c r="E381" s="725"/>
      <c r="F381" s="725"/>
      <c r="G381" s="726"/>
      <c r="H381" s="25">
        <v>22667592</v>
      </c>
      <c r="I381" s="135">
        <v>14984843</v>
      </c>
      <c r="J381" s="25">
        <v>23128607</v>
      </c>
      <c r="K381" s="135">
        <v>17310062</v>
      </c>
      <c r="L381" s="25">
        <v>22684764.830000952</v>
      </c>
      <c r="M381" s="136">
        <v>22054154.736637969</v>
      </c>
      <c r="O381" s="469"/>
      <c r="P381" s="469"/>
    </row>
    <row r="382" spans="1:17" s="4" customFormat="1" ht="15" x14ac:dyDescent="0.25">
      <c r="B382" s="737" t="s">
        <v>571</v>
      </c>
      <c r="C382" s="737"/>
      <c r="D382" s="737"/>
      <c r="E382" s="737"/>
      <c r="F382" s="737"/>
      <c r="G382" s="738"/>
      <c r="H382" s="20">
        <v>15587</v>
      </c>
      <c r="I382" s="36">
        <v>5785</v>
      </c>
      <c r="J382" s="20">
        <v>14337</v>
      </c>
      <c r="K382" s="36">
        <v>4233</v>
      </c>
      <c r="L382" s="20">
        <v>12668</v>
      </c>
      <c r="M382" s="37">
        <v>10950</v>
      </c>
      <c r="O382" s="469"/>
      <c r="P382" s="469"/>
    </row>
    <row r="383" spans="1:17" s="4" customFormat="1" ht="15" x14ac:dyDescent="0.25">
      <c r="B383" s="737" t="s">
        <v>572</v>
      </c>
      <c r="C383" s="737"/>
      <c r="D383" s="737"/>
      <c r="E383" s="737"/>
      <c r="F383" s="737"/>
      <c r="G383" s="738"/>
      <c r="H383" s="20">
        <v>103</v>
      </c>
      <c r="I383" s="36">
        <v>35</v>
      </c>
      <c r="J383" s="20">
        <v>237</v>
      </c>
      <c r="K383" s="36">
        <v>84</v>
      </c>
      <c r="L383" s="20">
        <v>252</v>
      </c>
      <c r="M383" s="37">
        <v>76</v>
      </c>
      <c r="O383" s="469"/>
      <c r="P383" s="469"/>
    </row>
    <row r="384" spans="1:17" s="4" customFormat="1" ht="15" x14ac:dyDescent="0.25">
      <c r="B384" s="737" t="s">
        <v>573</v>
      </c>
      <c r="C384" s="737"/>
      <c r="D384" s="737"/>
      <c r="E384" s="737"/>
      <c r="F384" s="737"/>
      <c r="G384" s="738"/>
      <c r="H384" s="20">
        <v>63</v>
      </c>
      <c r="I384" s="36">
        <v>33</v>
      </c>
      <c r="J384" s="20">
        <v>47</v>
      </c>
      <c r="K384" s="36">
        <v>33</v>
      </c>
      <c r="L384" s="20">
        <v>53</v>
      </c>
      <c r="M384" s="37">
        <v>41</v>
      </c>
      <c r="O384" s="469"/>
      <c r="P384" s="469"/>
    </row>
    <row r="385" spans="2:16" s="4" customFormat="1" ht="15" x14ac:dyDescent="0.25">
      <c r="B385" s="737" t="s">
        <v>388</v>
      </c>
      <c r="C385" s="737"/>
      <c r="D385" s="737"/>
      <c r="E385" s="737"/>
      <c r="F385" s="737"/>
      <c r="G385" s="738"/>
      <c r="H385" s="20">
        <v>0</v>
      </c>
      <c r="I385" s="36">
        <v>2</v>
      </c>
      <c r="J385" s="20">
        <v>0</v>
      </c>
      <c r="K385" s="36">
        <v>0</v>
      </c>
      <c r="L385" s="20">
        <v>2</v>
      </c>
      <c r="M385" s="37">
        <v>2</v>
      </c>
      <c r="O385" s="469"/>
      <c r="P385" s="469"/>
    </row>
    <row r="386" spans="2:16" s="4" customFormat="1" ht="15" x14ac:dyDescent="0.25">
      <c r="B386" s="737" t="s">
        <v>574</v>
      </c>
      <c r="C386" s="737"/>
      <c r="D386" s="737"/>
      <c r="E386" s="737"/>
      <c r="F386" s="737"/>
      <c r="G386" s="738"/>
      <c r="H386" s="137">
        <v>0.91</v>
      </c>
      <c r="I386" s="138">
        <v>0.47</v>
      </c>
      <c r="J386" s="137">
        <v>2.0499999999999998</v>
      </c>
      <c r="K386" s="138">
        <v>0.97</v>
      </c>
      <c r="L386" s="137">
        <v>2.2217554547158112</v>
      </c>
      <c r="M386" s="139">
        <v>0.68921253983716058</v>
      </c>
      <c r="O386" s="469"/>
      <c r="P386" s="469"/>
    </row>
    <row r="387" spans="2:16" s="4" customFormat="1" ht="15" x14ac:dyDescent="0.25">
      <c r="B387" s="737" t="s">
        <v>575</v>
      </c>
      <c r="C387" s="737"/>
      <c r="D387" s="737"/>
      <c r="E387" s="737"/>
      <c r="F387" s="737"/>
      <c r="G387" s="738"/>
      <c r="H387" s="137">
        <v>0.56000000000000005</v>
      </c>
      <c r="I387" s="138">
        <v>0.44</v>
      </c>
      <c r="J387" s="137">
        <v>0.41</v>
      </c>
      <c r="K387" s="138">
        <v>0.38</v>
      </c>
      <c r="L387" s="137">
        <v>0.4672739646822936</v>
      </c>
      <c r="M387" s="139">
        <v>0.37181202807004715</v>
      </c>
      <c r="O387" s="469"/>
      <c r="P387" s="469"/>
    </row>
    <row r="388" spans="2:16" s="4" customFormat="1" ht="15" x14ac:dyDescent="0.25">
      <c r="B388" s="768" t="s">
        <v>576</v>
      </c>
      <c r="C388" s="768"/>
      <c r="D388" s="768"/>
      <c r="E388" s="768"/>
      <c r="F388" s="768"/>
      <c r="G388" s="769"/>
      <c r="H388" s="140">
        <v>0</v>
      </c>
      <c r="I388" s="141">
        <v>0.03</v>
      </c>
      <c r="J388" s="140">
        <v>0</v>
      </c>
      <c r="K388" s="141">
        <v>0</v>
      </c>
      <c r="L388" s="140">
        <v>1.7632979799331833E-2</v>
      </c>
      <c r="M388" s="142">
        <v>1.813717210097791E-2</v>
      </c>
      <c r="O388" s="469"/>
      <c r="P388" s="469"/>
    </row>
    <row r="389" spans="2:16" s="4" customFormat="1" ht="15" x14ac:dyDescent="0.25">
      <c r="B389" s="882" t="s">
        <v>577</v>
      </c>
      <c r="C389" s="882"/>
      <c r="D389" s="882"/>
      <c r="E389" s="882"/>
      <c r="F389" s="882"/>
      <c r="G389" s="882"/>
      <c r="H389" s="882"/>
      <c r="I389" s="882"/>
      <c r="J389" s="882"/>
      <c r="K389" s="882"/>
      <c r="L389" s="882"/>
      <c r="M389" s="882"/>
    </row>
    <row r="390" spans="2:16" s="4" customFormat="1" ht="15" x14ac:dyDescent="0.25">
      <c r="B390" s="1"/>
      <c r="C390" s="1"/>
      <c r="D390" s="1"/>
      <c r="E390" s="1"/>
      <c r="F390" s="1"/>
      <c r="G390" s="1"/>
      <c r="H390" s="1"/>
      <c r="I390" s="1"/>
      <c r="J390" s="1"/>
      <c r="K390" s="1"/>
      <c r="L390" s="1"/>
      <c r="M390" s="1"/>
    </row>
    <row r="391" spans="2:16" s="4" customFormat="1" ht="15" customHeight="1" x14ac:dyDescent="0.25">
      <c r="B391" s="864" t="s">
        <v>578</v>
      </c>
      <c r="C391" s="864"/>
      <c r="D391" s="864"/>
      <c r="E391" s="864"/>
      <c r="F391" s="864"/>
      <c r="G391" s="865"/>
      <c r="H391" s="861">
        <v>2021</v>
      </c>
      <c r="I391" s="861"/>
      <c r="J391" s="861">
        <v>2022</v>
      </c>
      <c r="K391" s="861"/>
      <c r="L391" s="861">
        <v>2023</v>
      </c>
      <c r="M391" s="856"/>
    </row>
    <row r="392" spans="2:16" s="4" customFormat="1" ht="15.5" thickBot="1" x14ac:dyDescent="0.3">
      <c r="B392" s="877"/>
      <c r="C392" s="877"/>
      <c r="D392" s="877"/>
      <c r="E392" s="877"/>
      <c r="F392" s="877"/>
      <c r="G392" s="878"/>
      <c r="H392" s="120" t="s">
        <v>384</v>
      </c>
      <c r="I392" s="121" t="s">
        <v>385</v>
      </c>
      <c r="J392" s="120" t="s">
        <v>384</v>
      </c>
      <c r="K392" s="121" t="s">
        <v>385</v>
      </c>
      <c r="L392" s="120" t="s">
        <v>384</v>
      </c>
      <c r="M392" s="122" t="s">
        <v>385</v>
      </c>
    </row>
    <row r="393" spans="2:16" s="4" customFormat="1" ht="15.5" thickTop="1" x14ac:dyDescent="0.25">
      <c r="B393" s="725" t="s">
        <v>570</v>
      </c>
      <c r="C393" s="725"/>
      <c r="D393" s="725"/>
      <c r="E393" s="725"/>
      <c r="F393" s="725"/>
      <c r="G393" s="726"/>
      <c r="H393" s="25">
        <v>1574713</v>
      </c>
      <c r="I393" s="135">
        <v>283013</v>
      </c>
      <c r="J393" s="25">
        <v>1576321</v>
      </c>
      <c r="K393" s="135">
        <v>216880</v>
      </c>
      <c r="L393" s="25">
        <v>1601161</v>
      </c>
      <c r="M393" s="136">
        <v>274565</v>
      </c>
      <c r="O393" s="469"/>
      <c r="P393" s="469"/>
    </row>
    <row r="394" spans="2:16" s="4" customFormat="1" ht="15" x14ac:dyDescent="0.25">
      <c r="B394" s="737" t="s">
        <v>571</v>
      </c>
      <c r="C394" s="737"/>
      <c r="D394" s="737"/>
      <c r="E394" s="737"/>
      <c r="F394" s="737"/>
      <c r="G394" s="738"/>
      <c r="H394" s="20">
        <v>1014</v>
      </c>
      <c r="I394" s="36">
        <v>42</v>
      </c>
      <c r="J394" s="20">
        <v>1046</v>
      </c>
      <c r="K394" s="36">
        <v>42</v>
      </c>
      <c r="L394" s="20">
        <v>1051</v>
      </c>
      <c r="M394" s="37">
        <v>43</v>
      </c>
      <c r="O394" s="469"/>
      <c r="P394" s="469"/>
    </row>
    <row r="395" spans="2:16" s="4" customFormat="1" ht="15" x14ac:dyDescent="0.25">
      <c r="B395" s="737" t="s">
        <v>572</v>
      </c>
      <c r="C395" s="737"/>
      <c r="D395" s="737"/>
      <c r="E395" s="737"/>
      <c r="F395" s="737"/>
      <c r="G395" s="738"/>
      <c r="H395" s="131" t="s">
        <v>3</v>
      </c>
      <c r="I395" s="146" t="s">
        <v>3</v>
      </c>
      <c r="J395" s="20">
        <v>118</v>
      </c>
      <c r="K395" s="36">
        <v>0</v>
      </c>
      <c r="L395" s="20">
        <v>250</v>
      </c>
      <c r="M395" s="37">
        <v>2</v>
      </c>
      <c r="O395" s="469"/>
      <c r="P395" s="469"/>
    </row>
    <row r="396" spans="2:16" s="4" customFormat="1" ht="15" x14ac:dyDescent="0.25">
      <c r="B396" s="737" t="s">
        <v>573</v>
      </c>
      <c r="C396" s="737"/>
      <c r="D396" s="737"/>
      <c r="E396" s="737"/>
      <c r="F396" s="737"/>
      <c r="G396" s="738"/>
      <c r="H396" s="20">
        <v>82</v>
      </c>
      <c r="I396" s="36">
        <v>13</v>
      </c>
      <c r="J396" s="20">
        <v>113</v>
      </c>
      <c r="K396" s="36">
        <v>5</v>
      </c>
      <c r="L396" s="20">
        <v>120</v>
      </c>
      <c r="M396" s="37">
        <v>12</v>
      </c>
      <c r="O396" s="469"/>
      <c r="P396" s="469"/>
    </row>
    <row r="397" spans="2:16" s="4" customFormat="1" ht="15" x14ac:dyDescent="0.25">
      <c r="B397" s="737" t="s">
        <v>388</v>
      </c>
      <c r="C397" s="737"/>
      <c r="D397" s="737"/>
      <c r="E397" s="737"/>
      <c r="F397" s="737"/>
      <c r="G397" s="738"/>
      <c r="H397" s="20">
        <v>0</v>
      </c>
      <c r="I397" s="36">
        <v>0</v>
      </c>
      <c r="J397" s="20">
        <v>0</v>
      </c>
      <c r="K397" s="36">
        <v>0</v>
      </c>
      <c r="L397" s="20">
        <v>1</v>
      </c>
      <c r="M397" s="37">
        <v>0</v>
      </c>
      <c r="O397" s="469"/>
      <c r="P397" s="469"/>
    </row>
    <row r="398" spans="2:16" s="4" customFormat="1" ht="15" x14ac:dyDescent="0.25">
      <c r="B398" s="737" t="s">
        <v>574</v>
      </c>
      <c r="C398" s="737"/>
      <c r="D398" s="737"/>
      <c r="E398" s="737"/>
      <c r="F398" s="737"/>
      <c r="G398" s="738"/>
      <c r="H398" s="132" t="s">
        <v>3</v>
      </c>
      <c r="I398" s="147" t="s">
        <v>3</v>
      </c>
      <c r="J398" s="137">
        <v>14.97</v>
      </c>
      <c r="K398" s="138">
        <v>0</v>
      </c>
      <c r="L398" s="137">
        <v>31.23</v>
      </c>
      <c r="M398" s="139">
        <f>M395/M393*200000</f>
        <v>1.4568499262469725</v>
      </c>
      <c r="O398" s="469"/>
      <c r="P398" s="469"/>
    </row>
    <row r="399" spans="2:16" s="4" customFormat="1" ht="15" x14ac:dyDescent="0.25">
      <c r="B399" s="737" t="s">
        <v>575</v>
      </c>
      <c r="C399" s="737"/>
      <c r="D399" s="737"/>
      <c r="E399" s="737"/>
      <c r="F399" s="737"/>
      <c r="G399" s="738"/>
      <c r="H399" s="137">
        <v>10.41</v>
      </c>
      <c r="I399" s="138">
        <v>9.19</v>
      </c>
      <c r="J399" s="137">
        <v>14.34</v>
      </c>
      <c r="K399" s="138">
        <v>4.6100000000000003</v>
      </c>
      <c r="L399" s="137">
        <v>14.99</v>
      </c>
      <c r="M399" s="139">
        <v>8.7410995574818351</v>
      </c>
      <c r="O399" s="469"/>
      <c r="P399" s="469"/>
    </row>
    <row r="400" spans="2:16" s="4" customFormat="1" ht="15" x14ac:dyDescent="0.25">
      <c r="B400" s="768" t="s">
        <v>576</v>
      </c>
      <c r="C400" s="768"/>
      <c r="D400" s="768"/>
      <c r="E400" s="768"/>
      <c r="F400" s="768"/>
      <c r="G400" s="769"/>
      <c r="H400" s="140">
        <v>0</v>
      </c>
      <c r="I400" s="141">
        <v>0</v>
      </c>
      <c r="J400" s="140">
        <v>0</v>
      </c>
      <c r="K400" s="141">
        <v>0</v>
      </c>
      <c r="L400" s="140">
        <v>0.12490936264373163</v>
      </c>
      <c r="M400" s="142">
        <v>0</v>
      </c>
      <c r="O400" s="469"/>
      <c r="P400" s="469"/>
    </row>
    <row r="401" spans="1:13" s="4" customFormat="1" ht="15" customHeight="1" x14ac:dyDescent="0.25">
      <c r="B401" s="882" t="s">
        <v>577</v>
      </c>
      <c r="C401" s="882"/>
      <c r="D401" s="882"/>
      <c r="E401" s="882"/>
      <c r="F401" s="882"/>
      <c r="G401" s="882"/>
      <c r="H401" s="882"/>
      <c r="I401" s="882"/>
      <c r="J401" s="882"/>
      <c r="K401" s="882"/>
      <c r="L401" s="882"/>
      <c r="M401" s="882"/>
    </row>
    <row r="402" spans="1:13" s="4" customFormat="1" ht="15" x14ac:dyDescent="0.25">
      <c r="B402" s="1"/>
      <c r="C402" s="1"/>
      <c r="D402" s="1"/>
      <c r="E402" s="1"/>
      <c r="F402" s="1"/>
      <c r="G402" s="1"/>
      <c r="H402" s="1"/>
      <c r="I402" s="1"/>
      <c r="J402" s="1"/>
      <c r="K402" s="1"/>
      <c r="L402" s="1"/>
      <c r="M402" s="1"/>
    </row>
    <row r="403" spans="1:13" s="4" customFormat="1" ht="15" x14ac:dyDescent="0.25"/>
    <row r="404" spans="1:13" s="4" customFormat="1" ht="15" x14ac:dyDescent="0.25"/>
    <row r="405" spans="1:13" s="4" customFormat="1" ht="15" x14ac:dyDescent="0.25"/>
    <row r="406" spans="1:13" s="153" customFormat="1" ht="24.5" x14ac:dyDescent="0.25">
      <c r="B406" s="8" t="s">
        <v>274</v>
      </c>
    </row>
    <row r="407" spans="1:13" s="4" customFormat="1" ht="15" x14ac:dyDescent="0.25"/>
    <row r="408" spans="1:13" s="4" customFormat="1" ht="15" x14ac:dyDescent="0.25"/>
    <row r="409" spans="1:13" s="4" customFormat="1" ht="15" x14ac:dyDescent="0.25">
      <c r="A409" s="7"/>
      <c r="B409" s="7" t="s">
        <v>120</v>
      </c>
      <c r="C409" s="7"/>
      <c r="D409" s="7"/>
      <c r="E409" s="7"/>
      <c r="F409" s="7"/>
      <c r="G409" s="7"/>
      <c r="H409" s="7"/>
      <c r="I409" s="7"/>
      <c r="J409" s="7"/>
      <c r="K409" s="7"/>
      <c r="L409" s="7"/>
      <c r="M409" s="7"/>
    </row>
    <row r="410" spans="1:13" s="4" customFormat="1" ht="15" x14ac:dyDescent="0.25"/>
    <row r="411" spans="1:13" s="4" customFormat="1" ht="15" x14ac:dyDescent="0.25">
      <c r="B411" s="864" t="s">
        <v>579</v>
      </c>
      <c r="C411" s="864"/>
      <c r="D411" s="865"/>
      <c r="E411" s="861">
        <v>2021</v>
      </c>
      <c r="F411" s="861">
        <v>2022</v>
      </c>
      <c r="G411" s="856">
        <v>2023</v>
      </c>
      <c r="J411" s="1"/>
    </row>
    <row r="412" spans="1:13" s="4" customFormat="1" ht="15.5" thickBot="1" x14ac:dyDescent="0.3">
      <c r="B412" s="877"/>
      <c r="C412" s="877"/>
      <c r="D412" s="878"/>
      <c r="E412" s="862"/>
      <c r="F412" s="862"/>
      <c r="G412" s="863"/>
      <c r="J412" s="1"/>
    </row>
    <row r="413" spans="1:13" s="4" customFormat="1" ht="15.5" thickTop="1" x14ac:dyDescent="0.25">
      <c r="B413" s="725" t="s">
        <v>398</v>
      </c>
      <c r="C413" s="725"/>
      <c r="D413" s="726"/>
      <c r="E413" s="26">
        <v>2292</v>
      </c>
      <c r="F413" s="26">
        <v>2316</v>
      </c>
      <c r="G413" s="27">
        <v>2347</v>
      </c>
      <c r="J413" s="1"/>
    </row>
    <row r="414" spans="1:13" s="4" customFormat="1" ht="15" x14ac:dyDescent="0.25">
      <c r="B414" s="768" t="s">
        <v>580</v>
      </c>
      <c r="C414" s="768"/>
      <c r="D414" s="769"/>
      <c r="E414" s="64">
        <v>17001.2</v>
      </c>
      <c r="F414" s="64">
        <v>19540.2</v>
      </c>
      <c r="G414" s="65">
        <v>15511.48359</v>
      </c>
      <c r="J414" s="1"/>
    </row>
    <row r="415" spans="1:13" s="4" customFormat="1" ht="15" x14ac:dyDescent="0.25">
      <c r="B415" s="747" t="s">
        <v>581</v>
      </c>
      <c r="C415" s="747"/>
      <c r="D415" s="747"/>
      <c r="E415" s="747"/>
      <c r="F415" s="747"/>
      <c r="G415" s="747"/>
      <c r="J415" s="1"/>
    </row>
    <row r="416" spans="1:13" s="4" customFormat="1" ht="15" hidden="1" x14ac:dyDescent="0.25">
      <c r="B416" s="748"/>
      <c r="C416" s="748"/>
      <c r="D416" s="748"/>
      <c r="E416" s="748"/>
      <c r="F416" s="748"/>
      <c r="G416" s="748"/>
      <c r="J416" s="1"/>
    </row>
    <row r="417" spans="1:13" s="4" customFormat="1" ht="15" x14ac:dyDescent="0.25">
      <c r="B417" s="749"/>
      <c r="C417" s="749"/>
      <c r="D417" s="749"/>
      <c r="E417" s="749"/>
      <c r="F417" s="749"/>
      <c r="G417" s="749"/>
      <c r="J417" s="1"/>
    </row>
    <row r="418" spans="1:13" s="4" customFormat="1" ht="15" x14ac:dyDescent="0.25">
      <c r="B418" s="2"/>
      <c r="C418" s="2"/>
      <c r="D418" s="2"/>
      <c r="E418" s="468"/>
      <c r="F418" s="468"/>
      <c r="G418" s="468"/>
      <c r="J418" s="1"/>
    </row>
    <row r="419" spans="1:13" s="4" customFormat="1" ht="15" x14ac:dyDescent="0.25">
      <c r="B419" s="1"/>
      <c r="C419" s="1"/>
      <c r="D419" s="1"/>
      <c r="E419" s="1"/>
      <c r="F419" s="1"/>
      <c r="G419" s="1"/>
      <c r="J419" s="1"/>
    </row>
    <row r="420" spans="1:13" s="4" customFormat="1" ht="15" customHeight="1" x14ac:dyDescent="0.25">
      <c r="B420" s="864" t="s">
        <v>582</v>
      </c>
      <c r="C420" s="864"/>
      <c r="D420" s="865"/>
      <c r="E420" s="861">
        <v>2021</v>
      </c>
      <c r="F420" s="861">
        <v>2022</v>
      </c>
      <c r="G420" s="856">
        <v>2023</v>
      </c>
      <c r="J420" s="1"/>
    </row>
    <row r="421" spans="1:13" s="4" customFormat="1" ht="15.5" thickBot="1" x14ac:dyDescent="0.3">
      <c r="B421" s="877"/>
      <c r="C421" s="877"/>
      <c r="D421" s="878"/>
      <c r="E421" s="862"/>
      <c r="F421" s="862"/>
      <c r="G421" s="863"/>
      <c r="J421" s="1"/>
    </row>
    <row r="422" spans="1:13" s="4" customFormat="1" ht="15.5" thickTop="1" x14ac:dyDescent="0.25">
      <c r="B422" s="725" t="s">
        <v>398</v>
      </c>
      <c r="C422" s="725"/>
      <c r="D422" s="726"/>
      <c r="E422" s="26">
        <v>3886</v>
      </c>
      <c r="F422" s="26">
        <v>4038</v>
      </c>
      <c r="G422" s="27">
        <v>4111</v>
      </c>
      <c r="J422" s="1"/>
    </row>
    <row r="423" spans="1:13" s="4" customFormat="1" ht="15" x14ac:dyDescent="0.25">
      <c r="B423" s="768" t="s">
        <v>583</v>
      </c>
      <c r="C423" s="768"/>
      <c r="D423" s="769"/>
      <c r="E423" s="64">
        <v>540.07000000000005</v>
      </c>
      <c r="F423" s="64">
        <v>855.5</v>
      </c>
      <c r="G423" s="65">
        <f>542.5722014+302.0982414</f>
        <v>844.67044280000005</v>
      </c>
      <c r="J423" s="1"/>
    </row>
    <row r="424" spans="1:13" s="4" customFormat="1" ht="15" x14ac:dyDescent="0.25"/>
    <row r="425" spans="1:13" s="4" customFormat="1" ht="15" x14ac:dyDescent="0.25"/>
    <row r="426" spans="1:13" s="4" customFormat="1" ht="15" x14ac:dyDescent="0.25">
      <c r="A426" s="7"/>
      <c r="B426" s="7" t="s">
        <v>129</v>
      </c>
      <c r="C426" s="7"/>
      <c r="D426" s="7"/>
      <c r="E426" s="7"/>
      <c r="F426" s="7"/>
      <c r="G426" s="7"/>
      <c r="H426" s="7"/>
      <c r="I426" s="7"/>
      <c r="J426" s="7"/>
      <c r="K426" s="7"/>
      <c r="L426" s="7"/>
      <c r="M426" s="7"/>
    </row>
    <row r="427" spans="1:13" s="4" customFormat="1" ht="15" x14ac:dyDescent="0.25"/>
    <row r="428" spans="1:13" s="4" customFormat="1" ht="15" customHeight="1" x14ac:dyDescent="0.25">
      <c r="B428" s="864" t="s">
        <v>584</v>
      </c>
      <c r="C428" s="864"/>
      <c r="D428" s="865"/>
      <c r="E428" s="856" t="s">
        <v>537</v>
      </c>
      <c r="F428" s="857"/>
      <c r="G428" s="858"/>
      <c r="H428" s="856" t="s">
        <v>13</v>
      </c>
      <c r="I428" s="857"/>
      <c r="J428" s="858"/>
      <c r="K428" s="856" t="s">
        <v>14</v>
      </c>
      <c r="L428" s="857"/>
      <c r="M428" s="857"/>
    </row>
    <row r="429" spans="1:13" s="4" customFormat="1" ht="15" hidden="1" x14ac:dyDescent="0.25">
      <c r="B429" s="864"/>
      <c r="C429" s="864"/>
      <c r="D429" s="865"/>
      <c r="E429" s="856"/>
      <c r="F429" s="857"/>
      <c r="G429" s="858"/>
      <c r="H429" s="856"/>
      <c r="I429" s="857"/>
      <c r="J429" s="858"/>
      <c r="K429" s="856"/>
      <c r="L429" s="857"/>
      <c r="M429" s="857"/>
    </row>
    <row r="430" spans="1:13" s="4" customFormat="1" ht="15.5" thickBot="1" x14ac:dyDescent="0.3">
      <c r="B430" s="864"/>
      <c r="C430" s="864"/>
      <c r="D430" s="865"/>
      <c r="E430" s="120">
        <v>2021</v>
      </c>
      <c r="F430" s="123">
        <v>2022</v>
      </c>
      <c r="G430" s="121">
        <v>2023</v>
      </c>
      <c r="H430" s="120">
        <v>2021</v>
      </c>
      <c r="I430" s="123">
        <v>2022</v>
      </c>
      <c r="J430" s="122">
        <v>2023</v>
      </c>
      <c r="K430" s="120">
        <v>2021</v>
      </c>
      <c r="L430" s="123">
        <v>2022</v>
      </c>
      <c r="M430" s="122">
        <v>2023</v>
      </c>
    </row>
    <row r="431" spans="1:13" s="4" customFormat="1" ht="15.5" thickTop="1" x14ac:dyDescent="0.25">
      <c r="B431" s="725" t="s">
        <v>404</v>
      </c>
      <c r="C431" s="725"/>
      <c r="D431" s="726"/>
      <c r="E431" s="182">
        <v>0.24</v>
      </c>
      <c r="F431" s="168">
        <v>0.185</v>
      </c>
      <c r="G431" s="169">
        <v>0.27300000000000002</v>
      </c>
      <c r="H431" s="167">
        <v>0.19700000000000001</v>
      </c>
      <c r="I431" s="168">
        <v>0.114</v>
      </c>
      <c r="J431" s="170">
        <v>0.1145</v>
      </c>
      <c r="K431" s="167">
        <v>0.93899999999999995</v>
      </c>
      <c r="L431" s="168">
        <v>0.82299999999999995</v>
      </c>
      <c r="M431" s="170">
        <v>0.70599999999999996</v>
      </c>
    </row>
    <row r="432" spans="1:13" s="4" customFormat="1" ht="15" x14ac:dyDescent="0.25">
      <c r="B432" s="737" t="s">
        <v>405</v>
      </c>
      <c r="C432" s="737"/>
      <c r="D432" s="738"/>
      <c r="E432" s="183">
        <v>0.57199999999999995</v>
      </c>
      <c r="F432" s="183">
        <v>0.55500000000000005</v>
      </c>
      <c r="G432" s="184">
        <v>0.52900000000000003</v>
      </c>
      <c r="H432" s="183">
        <v>0.35399999999999998</v>
      </c>
      <c r="I432" s="183">
        <v>0.28299999999999997</v>
      </c>
      <c r="J432" s="183">
        <v>0.41830000000000001</v>
      </c>
      <c r="K432" s="86">
        <v>6.0999999999999999E-2</v>
      </c>
      <c r="L432" s="183">
        <v>0.115</v>
      </c>
      <c r="M432" s="183">
        <v>0.13100000000000001</v>
      </c>
    </row>
    <row r="433" spans="1:13" s="4" customFormat="1" ht="15" x14ac:dyDescent="0.25">
      <c r="B433" s="743" t="s">
        <v>380</v>
      </c>
      <c r="C433" s="743"/>
      <c r="D433" s="744"/>
      <c r="E433" s="171">
        <v>0.28199999999999997</v>
      </c>
      <c r="F433" s="171">
        <v>0.23200000000000001</v>
      </c>
      <c r="G433" s="172">
        <v>0.318</v>
      </c>
      <c r="H433" s="171">
        <v>0.55000000000000004</v>
      </c>
      <c r="I433" s="171">
        <v>0.39700000000000002</v>
      </c>
      <c r="J433" s="171">
        <v>0.53280000000000005</v>
      </c>
      <c r="K433" s="185">
        <v>0.48</v>
      </c>
      <c r="L433" s="171">
        <v>0.82299999999999995</v>
      </c>
      <c r="M433" s="171">
        <v>0.83699999999999997</v>
      </c>
    </row>
    <row r="434" spans="1:13" s="4" customFormat="1" ht="15" x14ac:dyDescent="0.25">
      <c r="B434" s="882" t="s">
        <v>586</v>
      </c>
      <c r="C434" s="882"/>
      <c r="D434" s="882"/>
      <c r="E434" s="882"/>
      <c r="F434" s="882"/>
      <c r="G434" s="882"/>
      <c r="H434" s="882"/>
      <c r="I434" s="882"/>
      <c r="J434" s="882"/>
      <c r="K434" s="882"/>
      <c r="L434" s="882"/>
      <c r="M434" s="882"/>
    </row>
    <row r="435" spans="1:13" s="4" customFormat="1" ht="15" x14ac:dyDescent="0.25"/>
    <row r="436" spans="1:13" s="4" customFormat="1" ht="15" x14ac:dyDescent="0.25"/>
    <row r="437" spans="1:13" s="4" customFormat="1" ht="15" x14ac:dyDescent="0.25">
      <c r="A437" s="7"/>
      <c r="B437" s="7" t="s">
        <v>163</v>
      </c>
      <c r="C437" s="7"/>
      <c r="D437" s="7"/>
      <c r="E437" s="7"/>
      <c r="F437" s="7"/>
      <c r="G437" s="7"/>
      <c r="H437" s="7"/>
      <c r="I437" s="7"/>
      <c r="J437" s="7"/>
      <c r="K437" s="7"/>
      <c r="L437" s="7"/>
      <c r="M437" s="7"/>
    </row>
    <row r="438" spans="1:13" s="4" customFormat="1" ht="15" x14ac:dyDescent="0.25"/>
    <row r="439" spans="1:13" s="4" customFormat="1" ht="15" customHeight="1" x14ac:dyDescent="0.25">
      <c r="B439" s="864" t="s">
        <v>587</v>
      </c>
      <c r="C439" s="864"/>
      <c r="D439" s="864"/>
      <c r="E439" s="864"/>
      <c r="F439" s="864"/>
      <c r="G439" s="865"/>
      <c r="H439" s="856" t="s">
        <v>537</v>
      </c>
      <c r="I439" s="857"/>
      <c r="J439" s="858"/>
      <c r="K439" s="856" t="s">
        <v>536</v>
      </c>
      <c r="L439" s="857"/>
      <c r="M439" s="857"/>
    </row>
    <row r="440" spans="1:13" s="4" customFormat="1" ht="15.5" thickBot="1" x14ac:dyDescent="0.3">
      <c r="B440" s="877"/>
      <c r="C440" s="877"/>
      <c r="D440" s="877"/>
      <c r="E440" s="877"/>
      <c r="F440" s="877"/>
      <c r="G440" s="878"/>
      <c r="H440" s="120">
        <v>2021</v>
      </c>
      <c r="I440" s="123">
        <v>2022</v>
      </c>
      <c r="J440" s="122">
        <v>2023</v>
      </c>
      <c r="K440" s="120">
        <v>2021</v>
      </c>
      <c r="L440" s="123">
        <v>2022</v>
      </c>
      <c r="M440" s="122">
        <v>2023</v>
      </c>
    </row>
    <row r="441" spans="1:13" s="4" customFormat="1" ht="15.5" thickTop="1" x14ac:dyDescent="0.25">
      <c r="B441" s="725" t="s">
        <v>407</v>
      </c>
      <c r="C441" s="725"/>
      <c r="D441" s="725"/>
      <c r="E441" s="725"/>
      <c r="F441" s="725"/>
      <c r="G441" s="726"/>
      <c r="H441" s="25">
        <v>2168</v>
      </c>
      <c r="I441" s="148">
        <v>2038</v>
      </c>
      <c r="J441" s="135">
        <v>1943</v>
      </c>
      <c r="K441" s="25">
        <v>564</v>
      </c>
      <c r="L441" s="148">
        <v>643</v>
      </c>
      <c r="M441" s="136">
        <v>638</v>
      </c>
    </row>
    <row r="442" spans="1:13" s="4" customFormat="1" ht="15" x14ac:dyDescent="0.25">
      <c r="B442" s="737" t="s">
        <v>408</v>
      </c>
      <c r="C442" s="737"/>
      <c r="D442" s="737"/>
      <c r="E442" s="737"/>
      <c r="F442" s="737"/>
      <c r="G442" s="738"/>
      <c r="H442" s="20">
        <v>304</v>
      </c>
      <c r="I442" s="11">
        <v>303</v>
      </c>
      <c r="J442" s="36">
        <v>331</v>
      </c>
      <c r="K442" s="20">
        <v>564</v>
      </c>
      <c r="L442" s="11">
        <v>643</v>
      </c>
      <c r="M442" s="37">
        <v>638</v>
      </c>
    </row>
    <row r="443" spans="1:13" s="4" customFormat="1" ht="15" customHeight="1" x14ac:dyDescent="0.25">
      <c r="B443" s="886" t="s">
        <v>409</v>
      </c>
      <c r="C443" s="886"/>
      <c r="D443" s="886"/>
      <c r="E443" s="886"/>
      <c r="F443" s="886"/>
      <c r="G443" s="887"/>
      <c r="H443" s="243">
        <v>0.14000000000000001</v>
      </c>
      <c r="I443" s="149">
        <v>0.14899999999999999</v>
      </c>
      <c r="J443" s="150">
        <v>0.17035512094698918</v>
      </c>
      <c r="K443" s="243">
        <v>1</v>
      </c>
      <c r="L443" s="149">
        <v>1</v>
      </c>
      <c r="M443" s="151">
        <v>1</v>
      </c>
    </row>
    <row r="444" spans="1:13" s="4" customFormat="1" ht="15" customHeight="1" x14ac:dyDescent="0.25">
      <c r="B444" s="747" t="s">
        <v>588</v>
      </c>
      <c r="C444" s="747"/>
      <c r="D444" s="747"/>
      <c r="E444" s="747"/>
      <c r="F444" s="747"/>
      <c r="G444" s="747"/>
      <c r="H444" s="747"/>
      <c r="I444" s="747"/>
      <c r="J444" s="747"/>
      <c r="K444" s="747"/>
      <c r="L444" s="747"/>
      <c r="M444" s="747"/>
    </row>
    <row r="445" spans="1:13" s="4" customFormat="1" ht="15" x14ac:dyDescent="0.25">
      <c r="B445" s="749"/>
      <c r="C445" s="749"/>
      <c r="D445" s="749"/>
      <c r="E445" s="749"/>
      <c r="F445" s="749"/>
      <c r="G445" s="749"/>
      <c r="H445" s="749"/>
      <c r="I445" s="749"/>
      <c r="J445" s="749"/>
      <c r="K445" s="749"/>
      <c r="L445" s="749"/>
      <c r="M445" s="749"/>
    </row>
    <row r="446" spans="1:13" s="4" customFormat="1" ht="15" x14ac:dyDescent="0.25"/>
    <row r="447" spans="1:13" s="4" customFormat="1" ht="15" x14ac:dyDescent="0.25"/>
    <row r="448" spans="1:13" s="4" customFormat="1" ht="15" x14ac:dyDescent="0.25">
      <c r="A448" s="7"/>
      <c r="B448" s="7" t="s">
        <v>178</v>
      </c>
      <c r="C448" s="7"/>
      <c r="D448" s="7"/>
      <c r="E448" s="7"/>
      <c r="F448" s="7"/>
      <c r="G448" s="7"/>
      <c r="H448" s="7"/>
      <c r="I448" s="7"/>
      <c r="J448" s="7"/>
      <c r="K448" s="7"/>
      <c r="L448" s="7"/>
      <c r="M448" s="7"/>
    </row>
    <row r="449" spans="1:13" s="4" customFormat="1" ht="15" x14ac:dyDescent="0.25"/>
    <row r="450" spans="1:13" s="4" customFormat="1" ht="15" customHeight="1" x14ac:dyDescent="0.25">
      <c r="B450" s="864" t="s">
        <v>589</v>
      </c>
      <c r="C450" s="864"/>
      <c r="D450" s="864"/>
      <c r="E450" s="864"/>
      <c r="F450" s="864"/>
      <c r="G450" s="865"/>
      <c r="H450" s="856" t="s">
        <v>537</v>
      </c>
      <c r="I450" s="857"/>
      <c r="J450" s="858"/>
      <c r="K450" s="856" t="s">
        <v>536</v>
      </c>
      <c r="L450" s="857"/>
      <c r="M450" s="857"/>
    </row>
    <row r="451" spans="1:13" s="4" customFormat="1" ht="15.5" thickBot="1" x14ac:dyDescent="0.3">
      <c r="B451" s="877"/>
      <c r="C451" s="877"/>
      <c r="D451" s="877"/>
      <c r="E451" s="877"/>
      <c r="F451" s="877"/>
      <c r="G451" s="878"/>
      <c r="H451" s="120">
        <v>2021</v>
      </c>
      <c r="I451" s="123">
        <v>2022</v>
      </c>
      <c r="J451" s="122">
        <v>2023</v>
      </c>
      <c r="K451" s="120">
        <v>2021</v>
      </c>
      <c r="L451" s="123">
        <v>2022</v>
      </c>
      <c r="M451" s="122">
        <v>2023</v>
      </c>
    </row>
    <row r="452" spans="1:13" s="4" customFormat="1" ht="15.5" thickTop="1" x14ac:dyDescent="0.25">
      <c r="B452" s="725" t="s">
        <v>407</v>
      </c>
      <c r="C452" s="725"/>
      <c r="D452" s="725"/>
      <c r="E452" s="725"/>
      <c r="F452" s="725"/>
      <c r="G452" s="726"/>
      <c r="H452" s="25">
        <v>2168</v>
      </c>
      <c r="I452" s="148">
        <v>2038</v>
      </c>
      <c r="J452" s="135">
        <v>1943</v>
      </c>
      <c r="K452" s="25">
        <v>564</v>
      </c>
      <c r="L452" s="148">
        <v>643</v>
      </c>
      <c r="M452" s="136">
        <v>638</v>
      </c>
    </row>
    <row r="453" spans="1:13" s="4" customFormat="1" ht="15" x14ac:dyDescent="0.25">
      <c r="B453" s="737" t="s">
        <v>412</v>
      </c>
      <c r="C453" s="737"/>
      <c r="D453" s="737"/>
      <c r="E453" s="737"/>
      <c r="F453" s="737"/>
      <c r="G453" s="738"/>
      <c r="H453" s="20">
        <v>2168</v>
      </c>
      <c r="I453" s="11">
        <v>2038</v>
      </c>
      <c r="J453" s="36">
        <v>1943</v>
      </c>
      <c r="K453" s="20">
        <v>564</v>
      </c>
      <c r="L453" s="11">
        <v>643</v>
      </c>
      <c r="M453" s="37">
        <v>638</v>
      </c>
    </row>
    <row r="454" spans="1:13" s="4" customFormat="1" ht="15" customHeight="1" x14ac:dyDescent="0.25">
      <c r="B454" s="768" t="s">
        <v>413</v>
      </c>
      <c r="C454" s="768"/>
      <c r="D454" s="768"/>
      <c r="E454" s="768"/>
      <c r="F454" s="768"/>
      <c r="G454" s="769"/>
      <c r="H454" s="244">
        <v>1</v>
      </c>
      <c r="I454" s="245">
        <v>1</v>
      </c>
      <c r="J454" s="548">
        <v>1</v>
      </c>
      <c r="K454" s="244">
        <v>1</v>
      </c>
      <c r="L454" s="245">
        <v>1</v>
      </c>
      <c r="M454" s="247">
        <v>1</v>
      </c>
    </row>
    <row r="455" spans="1:13" s="4" customFormat="1" ht="15" x14ac:dyDescent="0.25"/>
    <row r="456" spans="1:13" s="4" customFormat="1" ht="15" x14ac:dyDescent="0.25"/>
    <row r="457" spans="1:13" s="4" customFormat="1" ht="15" x14ac:dyDescent="0.25">
      <c r="A457" s="7"/>
      <c r="B457" s="812" t="s">
        <v>220</v>
      </c>
      <c r="C457" s="812"/>
      <c r="D457" s="812"/>
      <c r="E457" s="812"/>
      <c r="F457" s="812"/>
      <c r="G457" s="812"/>
      <c r="H457" s="812"/>
      <c r="I457" s="812"/>
      <c r="J457" s="812"/>
      <c r="K457" s="812"/>
      <c r="L457" s="812"/>
      <c r="M457" s="812"/>
    </row>
    <row r="458" spans="1:13" s="4" customFormat="1" ht="15" hidden="1" x14ac:dyDescent="0.25">
      <c r="A458" s="7"/>
      <c r="B458" s="812"/>
      <c r="C458" s="812"/>
      <c r="D458" s="812"/>
      <c r="E458" s="812"/>
      <c r="F458" s="812"/>
      <c r="G458" s="812"/>
      <c r="H458" s="812"/>
      <c r="I458" s="812"/>
      <c r="J458" s="812"/>
      <c r="K458" s="812"/>
      <c r="L458" s="812"/>
      <c r="M458" s="812"/>
    </row>
    <row r="459" spans="1:13" s="4" customFormat="1" ht="15" x14ac:dyDescent="0.25"/>
    <row r="460" spans="1:13" s="4" customFormat="1" ht="15" customHeight="1" x14ac:dyDescent="0.25">
      <c r="B460" s="714" t="s">
        <v>590</v>
      </c>
      <c r="C460" s="714"/>
      <c r="D460" s="714"/>
      <c r="E460" s="714"/>
      <c r="F460" s="714"/>
      <c r="G460" s="714"/>
      <c r="H460" s="714"/>
      <c r="I460" s="714"/>
      <c r="J460" s="714"/>
      <c r="K460" s="714"/>
      <c r="L460" s="714"/>
      <c r="M460" s="714"/>
    </row>
    <row r="461" spans="1:13" s="4" customFormat="1" ht="15" x14ac:dyDescent="0.25">
      <c r="B461" s="714"/>
      <c r="C461" s="714"/>
      <c r="D461" s="714"/>
      <c r="E461" s="714"/>
      <c r="F461" s="714"/>
      <c r="G461" s="714"/>
      <c r="H461" s="714"/>
      <c r="I461" s="714"/>
      <c r="J461" s="714"/>
      <c r="K461" s="714"/>
      <c r="L461" s="714"/>
      <c r="M461" s="714"/>
    </row>
    <row r="462" spans="1:13" s="4" customFormat="1" ht="15" x14ac:dyDescent="0.25">
      <c r="B462" s="714"/>
      <c r="C462" s="714"/>
      <c r="D462" s="714"/>
      <c r="E462" s="714"/>
      <c r="F462" s="714"/>
      <c r="G462" s="714"/>
      <c r="H462" s="714"/>
      <c r="I462" s="714"/>
      <c r="J462" s="714"/>
      <c r="K462" s="714"/>
      <c r="L462" s="714"/>
      <c r="M462" s="714"/>
    </row>
    <row r="463" spans="1:13" s="4" customFormat="1" ht="15" x14ac:dyDescent="0.25">
      <c r="B463" s="714"/>
      <c r="C463" s="714"/>
      <c r="D463" s="714"/>
      <c r="E463" s="714"/>
      <c r="F463" s="714"/>
      <c r="G463" s="714"/>
      <c r="H463" s="714"/>
      <c r="I463" s="714"/>
      <c r="J463" s="714"/>
      <c r="K463" s="714"/>
      <c r="L463" s="714"/>
      <c r="M463" s="714"/>
    </row>
    <row r="464" spans="1:13" s="4" customFormat="1" ht="15" x14ac:dyDescent="0.25">
      <c r="B464" s="714"/>
      <c r="C464" s="714"/>
      <c r="D464" s="714"/>
      <c r="E464" s="714"/>
      <c r="F464" s="714"/>
      <c r="G464" s="714"/>
      <c r="H464" s="714"/>
      <c r="I464" s="714"/>
      <c r="J464" s="714"/>
      <c r="K464" s="714"/>
      <c r="L464" s="714"/>
      <c r="M464" s="714"/>
    </row>
    <row r="465" spans="1:13" s="4" customFormat="1" ht="15" x14ac:dyDescent="0.25">
      <c r="B465" s="714"/>
      <c r="C465" s="714"/>
      <c r="D465" s="714"/>
      <c r="E465" s="714"/>
      <c r="F465" s="714"/>
      <c r="G465" s="714"/>
      <c r="H465" s="714"/>
      <c r="I465" s="714"/>
      <c r="J465" s="714"/>
      <c r="K465" s="714"/>
      <c r="L465" s="714"/>
      <c r="M465" s="714"/>
    </row>
    <row r="466" spans="1:13" s="4" customFormat="1" ht="15" x14ac:dyDescent="0.25">
      <c r="B466" s="714"/>
      <c r="C466" s="714"/>
      <c r="D466" s="714"/>
      <c r="E466" s="714"/>
      <c r="F466" s="714"/>
      <c r="G466" s="714"/>
      <c r="H466" s="714"/>
      <c r="I466" s="714"/>
      <c r="J466" s="714"/>
      <c r="K466" s="714"/>
      <c r="L466" s="714"/>
      <c r="M466" s="714"/>
    </row>
    <row r="467" spans="1:13" s="4" customFormat="1" ht="15" x14ac:dyDescent="0.25">
      <c r="B467" s="714"/>
      <c r="C467" s="714"/>
      <c r="D467" s="714"/>
      <c r="E467" s="714"/>
      <c r="F467" s="714"/>
      <c r="G467" s="714"/>
      <c r="H467" s="714"/>
      <c r="I467" s="714"/>
      <c r="J467" s="714"/>
      <c r="K467" s="714"/>
      <c r="L467" s="714"/>
      <c r="M467" s="714"/>
    </row>
    <row r="468" spans="1:13" s="4" customFormat="1" ht="15" x14ac:dyDescent="0.25">
      <c r="B468" s="714"/>
      <c r="C468" s="714"/>
      <c r="D468" s="714"/>
      <c r="E468" s="714"/>
      <c r="F468" s="714"/>
      <c r="G468" s="714"/>
      <c r="H468" s="714"/>
      <c r="I468" s="714"/>
      <c r="J468" s="714"/>
      <c r="K468" s="714"/>
      <c r="L468" s="714"/>
      <c r="M468" s="714"/>
    </row>
    <row r="469" spans="1:13" s="4" customFormat="1" ht="15" x14ac:dyDescent="0.25"/>
    <row r="470" spans="1:13" s="4" customFormat="1" ht="15" x14ac:dyDescent="0.25"/>
    <row r="471" spans="1:13" s="4" customFormat="1" ht="15" x14ac:dyDescent="0.25"/>
    <row r="472" spans="1:13" s="4" customFormat="1" ht="15" x14ac:dyDescent="0.25"/>
    <row r="473" spans="1:13" s="153" customFormat="1" ht="24.5" x14ac:dyDescent="0.25">
      <c r="B473" s="8" t="s">
        <v>275</v>
      </c>
    </row>
    <row r="474" spans="1:13" s="4" customFormat="1" ht="15" x14ac:dyDescent="0.25"/>
    <row r="475" spans="1:13" s="4" customFormat="1" ht="15" x14ac:dyDescent="0.25"/>
    <row r="476" spans="1:13" s="4" customFormat="1" ht="15" x14ac:dyDescent="0.25">
      <c r="A476" s="7"/>
      <c r="B476" s="7" t="s">
        <v>140</v>
      </c>
      <c r="C476" s="7"/>
      <c r="D476" s="7"/>
      <c r="E476" s="7"/>
      <c r="F476" s="7"/>
      <c r="G476" s="7"/>
      <c r="H476" s="7"/>
      <c r="I476" s="7"/>
      <c r="J476" s="7"/>
      <c r="K476" s="7"/>
      <c r="L476" s="7"/>
      <c r="M476" s="7"/>
    </row>
    <row r="477" spans="1:13" s="4" customFormat="1" ht="15" x14ac:dyDescent="0.25"/>
    <row r="478" spans="1:13" s="4" customFormat="1" ht="15" customHeight="1" thickBot="1" x14ac:dyDescent="0.3">
      <c r="B478" s="878" t="s">
        <v>743</v>
      </c>
      <c r="C478" s="885"/>
      <c r="D478" s="885"/>
      <c r="E478" s="885"/>
      <c r="F478" s="885"/>
      <c r="G478" s="885"/>
      <c r="H478" s="885"/>
      <c r="I478" s="885"/>
      <c r="J478" s="885"/>
      <c r="K478" s="118">
        <v>2021</v>
      </c>
      <c r="L478" s="118">
        <v>2022</v>
      </c>
      <c r="M478" s="119">
        <v>2023</v>
      </c>
    </row>
    <row r="479" spans="1:13" s="4" customFormat="1" ht="15.75" customHeight="1" thickTop="1" x14ac:dyDescent="0.25">
      <c r="B479" s="884" t="s">
        <v>414</v>
      </c>
      <c r="C479" s="884"/>
      <c r="D479" s="884"/>
      <c r="E479" s="884"/>
      <c r="F479" s="884"/>
      <c r="G479" s="884"/>
      <c r="H479" s="884"/>
      <c r="I479" s="884"/>
      <c r="J479" s="884"/>
      <c r="K479" s="884"/>
      <c r="L479" s="884"/>
      <c r="M479" s="884"/>
    </row>
    <row r="480" spans="1:13" s="4" customFormat="1" ht="15" x14ac:dyDescent="0.25">
      <c r="B480" s="763" t="s">
        <v>415</v>
      </c>
      <c r="C480" s="763"/>
      <c r="D480" s="763"/>
      <c r="E480" s="763"/>
      <c r="F480" s="763"/>
      <c r="G480" s="763"/>
      <c r="H480" s="763"/>
      <c r="I480" s="763"/>
      <c r="J480" s="764"/>
      <c r="K480" s="314">
        <v>24152383</v>
      </c>
      <c r="L480" s="315">
        <v>24126509</v>
      </c>
      <c r="M480" s="553">
        <v>21803639.07</v>
      </c>
    </row>
    <row r="481" spans="2:13" s="4" customFormat="1" ht="15" x14ac:dyDescent="0.25">
      <c r="B481" s="737" t="s">
        <v>416</v>
      </c>
      <c r="C481" s="737"/>
      <c r="D481" s="737"/>
      <c r="E481" s="737"/>
      <c r="F481" s="737"/>
      <c r="G481" s="737"/>
      <c r="H481" s="737"/>
      <c r="I481" s="737"/>
      <c r="J481" s="738"/>
      <c r="K481" s="158">
        <v>13901578</v>
      </c>
      <c r="L481" s="159">
        <v>16028485</v>
      </c>
      <c r="M481" s="554">
        <v>12928776.73</v>
      </c>
    </row>
    <row r="482" spans="2:13" s="4" customFormat="1" ht="15" x14ac:dyDescent="0.25">
      <c r="B482" s="737" t="s">
        <v>418</v>
      </c>
      <c r="C482" s="737"/>
      <c r="D482" s="737"/>
      <c r="E482" s="737"/>
      <c r="F482" s="737"/>
      <c r="G482" s="737"/>
      <c r="H482" s="737"/>
      <c r="I482" s="737"/>
      <c r="J482" s="738"/>
      <c r="K482" s="158">
        <v>25701254</v>
      </c>
      <c r="L482" s="159">
        <v>19601162</v>
      </c>
      <c r="M482" s="554">
        <v>23011389.190000001</v>
      </c>
    </row>
    <row r="483" spans="2:13" s="4" customFormat="1" ht="15" x14ac:dyDescent="0.25">
      <c r="B483" s="737" t="s">
        <v>419</v>
      </c>
      <c r="C483" s="737"/>
      <c r="D483" s="737"/>
      <c r="E483" s="737"/>
      <c r="F483" s="737"/>
      <c r="G483" s="737"/>
      <c r="H483" s="737"/>
      <c r="I483" s="737"/>
      <c r="J483" s="738"/>
      <c r="K483" s="158">
        <v>1066834</v>
      </c>
      <c r="L483" s="159">
        <v>7316763</v>
      </c>
      <c r="M483" s="554">
        <v>6777726.6500000004</v>
      </c>
    </row>
    <row r="484" spans="2:13" s="4" customFormat="1" ht="15" x14ac:dyDescent="0.25">
      <c r="B484" s="737" t="s">
        <v>420</v>
      </c>
      <c r="C484" s="737"/>
      <c r="D484" s="737"/>
      <c r="E484" s="737"/>
      <c r="F484" s="737"/>
      <c r="G484" s="737"/>
      <c r="H484" s="737"/>
      <c r="I484" s="737"/>
      <c r="J484" s="738"/>
      <c r="K484" s="158">
        <v>6638058</v>
      </c>
      <c r="L484" s="159">
        <v>5244411</v>
      </c>
      <c r="M484" s="554">
        <v>4774489.66</v>
      </c>
    </row>
    <row r="485" spans="2:13" s="4" customFormat="1" ht="15" x14ac:dyDescent="0.25">
      <c r="B485" s="737" t="s">
        <v>422</v>
      </c>
      <c r="C485" s="737"/>
      <c r="D485" s="737"/>
      <c r="E485" s="737"/>
      <c r="F485" s="737"/>
      <c r="G485" s="737"/>
      <c r="H485" s="737"/>
      <c r="I485" s="737"/>
      <c r="J485" s="738"/>
      <c r="K485" s="158">
        <v>141575</v>
      </c>
      <c r="L485" s="159">
        <v>136940</v>
      </c>
      <c r="M485" s="554">
        <v>132314.46</v>
      </c>
    </row>
    <row r="486" spans="2:13" s="4" customFormat="1" ht="15" x14ac:dyDescent="0.25">
      <c r="B486" s="737" t="s">
        <v>423</v>
      </c>
      <c r="C486" s="737"/>
      <c r="D486" s="737"/>
      <c r="E486" s="737"/>
      <c r="F486" s="737"/>
      <c r="G486" s="737"/>
      <c r="H486" s="737"/>
      <c r="I486" s="737"/>
      <c r="J486" s="738"/>
      <c r="K486" s="158">
        <v>13826</v>
      </c>
      <c r="L486" s="159">
        <v>9541</v>
      </c>
      <c r="M486" s="554">
        <v>12674.9</v>
      </c>
    </row>
    <row r="487" spans="2:13" s="4" customFormat="1" ht="15" x14ac:dyDescent="0.25">
      <c r="B487" s="737" t="s">
        <v>424</v>
      </c>
      <c r="C487" s="737"/>
      <c r="D487" s="737"/>
      <c r="E487" s="737"/>
      <c r="F487" s="737"/>
      <c r="G487" s="737"/>
      <c r="H487" s="737"/>
      <c r="I487" s="737"/>
      <c r="J487" s="738"/>
      <c r="K487" s="158">
        <v>15308310</v>
      </c>
      <c r="L487" s="159">
        <v>15431462</v>
      </c>
      <c r="M487" s="554">
        <v>33819230.32</v>
      </c>
    </row>
    <row r="488" spans="2:13" s="4" customFormat="1" ht="15" x14ac:dyDescent="0.25">
      <c r="B488" s="737" t="s">
        <v>425</v>
      </c>
      <c r="C488" s="737"/>
      <c r="D488" s="737"/>
      <c r="E488" s="737"/>
      <c r="F488" s="737"/>
      <c r="G488" s="737"/>
      <c r="H488" s="737"/>
      <c r="I488" s="737"/>
      <c r="J488" s="738"/>
      <c r="K488" s="158">
        <v>88</v>
      </c>
      <c r="L488" s="159">
        <v>93</v>
      </c>
      <c r="M488" s="554">
        <v>202.34</v>
      </c>
    </row>
    <row r="489" spans="2:13" s="4" customFormat="1" ht="15" x14ac:dyDescent="0.25">
      <c r="B489" s="772" t="s">
        <v>427</v>
      </c>
      <c r="C489" s="772"/>
      <c r="D489" s="772"/>
      <c r="E489" s="772"/>
      <c r="F489" s="772"/>
      <c r="G489" s="772"/>
      <c r="H489" s="772"/>
      <c r="I489" s="772"/>
      <c r="J489" s="773"/>
      <c r="K489" s="160">
        <v>86923907</v>
      </c>
      <c r="L489" s="160">
        <v>87895368</v>
      </c>
      <c r="M489" s="555">
        <v>103260443.32000002</v>
      </c>
    </row>
    <row r="490" spans="2:13" s="4" customFormat="1" ht="15" x14ac:dyDescent="0.25">
      <c r="B490" s="772" t="s">
        <v>428</v>
      </c>
      <c r="C490" s="772"/>
      <c r="D490" s="772"/>
      <c r="E490" s="772"/>
      <c r="F490" s="772"/>
      <c r="G490" s="772"/>
      <c r="H490" s="772"/>
      <c r="I490" s="772"/>
      <c r="J490" s="773"/>
      <c r="K490" s="160">
        <v>0</v>
      </c>
      <c r="L490" s="161">
        <v>0</v>
      </c>
      <c r="M490" s="555">
        <v>0</v>
      </c>
    </row>
    <row r="491" spans="2:13" s="4" customFormat="1" ht="15" x14ac:dyDescent="0.25">
      <c r="B491" s="814" t="s">
        <v>429</v>
      </c>
      <c r="C491" s="814"/>
      <c r="D491" s="814"/>
      <c r="E491" s="814"/>
      <c r="F491" s="814"/>
      <c r="G491" s="814"/>
      <c r="H491" s="814"/>
      <c r="I491" s="814"/>
      <c r="J491" s="815"/>
      <c r="K491" s="428">
        <v>86923907</v>
      </c>
      <c r="L491" s="428">
        <v>87895368</v>
      </c>
      <c r="M491" s="558">
        <v>103260443.32000002</v>
      </c>
    </row>
    <row r="492" spans="2:13" s="4" customFormat="1" ht="15" x14ac:dyDescent="0.25">
      <c r="B492" s="883" t="s">
        <v>430</v>
      </c>
      <c r="C492" s="883"/>
      <c r="D492" s="883"/>
      <c r="E492" s="883"/>
      <c r="F492" s="883"/>
      <c r="G492" s="883"/>
      <c r="H492" s="883"/>
      <c r="I492" s="883"/>
      <c r="J492" s="883"/>
      <c r="K492" s="883"/>
      <c r="L492" s="883"/>
      <c r="M492" s="883"/>
    </row>
    <row r="493" spans="2:13" s="4" customFormat="1" ht="15" x14ac:dyDescent="0.25">
      <c r="B493" s="763" t="s">
        <v>431</v>
      </c>
      <c r="C493" s="763"/>
      <c r="D493" s="763"/>
      <c r="E493" s="763"/>
      <c r="F493" s="763"/>
      <c r="G493" s="763"/>
      <c r="H493" s="763"/>
      <c r="I493" s="763"/>
      <c r="J493" s="764"/>
      <c r="K493" s="314">
        <v>4183523</v>
      </c>
      <c r="L493" s="315">
        <v>815059</v>
      </c>
      <c r="M493" s="553">
        <v>0</v>
      </c>
    </row>
    <row r="494" spans="2:13" s="4" customFormat="1" ht="15" x14ac:dyDescent="0.25">
      <c r="B494" s="737" t="s">
        <v>432</v>
      </c>
      <c r="C494" s="737"/>
      <c r="D494" s="737"/>
      <c r="E494" s="737"/>
      <c r="F494" s="737"/>
      <c r="G494" s="737"/>
      <c r="H494" s="737"/>
      <c r="I494" s="737"/>
      <c r="J494" s="738"/>
      <c r="K494" s="158">
        <v>1752033</v>
      </c>
      <c r="L494" s="159">
        <v>135220</v>
      </c>
      <c r="M494" s="554">
        <v>136176.84</v>
      </c>
    </row>
    <row r="495" spans="2:13" s="4" customFormat="1" ht="15" x14ac:dyDescent="0.25">
      <c r="B495" s="737" t="s">
        <v>433</v>
      </c>
      <c r="C495" s="737"/>
      <c r="D495" s="737"/>
      <c r="E495" s="737"/>
      <c r="F495" s="737"/>
      <c r="G495" s="737"/>
      <c r="H495" s="737"/>
      <c r="I495" s="737"/>
      <c r="J495" s="738"/>
      <c r="K495" s="158">
        <v>6635022</v>
      </c>
      <c r="L495" s="159">
        <v>9367924</v>
      </c>
      <c r="M495" s="554">
        <v>8778112.8100000005</v>
      </c>
    </row>
    <row r="496" spans="2:13" s="4" customFormat="1" ht="15" x14ac:dyDescent="0.25">
      <c r="B496" s="772" t="s">
        <v>434</v>
      </c>
      <c r="C496" s="772"/>
      <c r="D496" s="772"/>
      <c r="E496" s="772"/>
      <c r="F496" s="772"/>
      <c r="G496" s="772"/>
      <c r="H496" s="772"/>
      <c r="I496" s="772"/>
      <c r="J496" s="773"/>
      <c r="K496" s="160">
        <v>12570578</v>
      </c>
      <c r="L496" s="160">
        <v>10318203</v>
      </c>
      <c r="M496" s="555">
        <v>8914289.6500000004</v>
      </c>
    </row>
    <row r="497" spans="1:13" s="4" customFormat="1" ht="12.75" customHeight="1" x14ac:dyDescent="0.25">
      <c r="B497" s="814" t="s">
        <v>435</v>
      </c>
      <c r="C497" s="814"/>
      <c r="D497" s="814"/>
      <c r="E497" s="814"/>
      <c r="F497" s="814"/>
      <c r="G497" s="814"/>
      <c r="H497" s="814"/>
      <c r="I497" s="814"/>
      <c r="J497" s="815"/>
      <c r="K497" s="428">
        <f>K491+K496</f>
        <v>99494485</v>
      </c>
      <c r="L497" s="428">
        <f>L491+L496</f>
        <v>98213571</v>
      </c>
      <c r="M497" s="558">
        <f>M491+M496</f>
        <v>112174732.97000003</v>
      </c>
    </row>
    <row r="498" spans="1:13" s="4" customFormat="1" ht="15" customHeight="1" x14ac:dyDescent="0.25">
      <c r="B498" s="813" t="s">
        <v>436</v>
      </c>
      <c r="C498" s="813"/>
      <c r="D498" s="813"/>
      <c r="E498" s="813"/>
      <c r="F498" s="813"/>
      <c r="G498" s="813"/>
      <c r="H498" s="813"/>
      <c r="I498" s="813"/>
      <c r="J498" s="813"/>
      <c r="K498" s="813"/>
      <c r="L498" s="813"/>
      <c r="M498" s="813"/>
    </row>
    <row r="499" spans="1:13" s="4" customFormat="1" ht="15" x14ac:dyDescent="0.25"/>
    <row r="500" spans="1:13" s="4" customFormat="1" ht="15" x14ac:dyDescent="0.25"/>
    <row r="501" spans="1:13" s="4" customFormat="1" ht="15" x14ac:dyDescent="0.25">
      <c r="A501" s="7"/>
      <c r="B501" s="7" t="s">
        <v>141</v>
      </c>
      <c r="C501" s="7"/>
      <c r="D501" s="7"/>
      <c r="E501" s="7"/>
      <c r="F501" s="7"/>
      <c r="G501" s="7"/>
      <c r="H501" s="7"/>
      <c r="I501" s="7"/>
      <c r="J501" s="7"/>
      <c r="K501" s="7"/>
      <c r="L501" s="7"/>
      <c r="M501" s="7"/>
    </row>
    <row r="502" spans="1:13" s="4" customFormat="1" ht="15" x14ac:dyDescent="0.25"/>
    <row r="503" spans="1:13" s="4" customFormat="1" ht="15" x14ac:dyDescent="0.25">
      <c r="B503" s="864" t="s">
        <v>437</v>
      </c>
      <c r="C503" s="864"/>
      <c r="D503" s="864"/>
      <c r="E503" s="861">
        <v>2021</v>
      </c>
      <c r="F503" s="861">
        <v>2022</v>
      </c>
      <c r="G503" s="856">
        <v>2023</v>
      </c>
      <c r="J503" s="1"/>
      <c r="K503" s="1"/>
      <c r="L503" s="1"/>
      <c r="M503" s="1"/>
    </row>
    <row r="504" spans="1:13" s="4" customFormat="1" ht="15" hidden="1" x14ac:dyDescent="0.25">
      <c r="B504" s="864"/>
      <c r="C504" s="864"/>
      <c r="D504" s="864"/>
      <c r="E504" s="861"/>
      <c r="F504" s="861"/>
      <c r="G504" s="856"/>
      <c r="J504" s="1"/>
      <c r="K504" s="1"/>
      <c r="L504" s="1"/>
      <c r="M504" s="1"/>
    </row>
    <row r="505" spans="1:13" s="4" customFormat="1" ht="15.5" thickBot="1" x14ac:dyDescent="0.3">
      <c r="B505" s="877"/>
      <c r="C505" s="877"/>
      <c r="D505" s="877"/>
      <c r="E505" s="862"/>
      <c r="F505" s="862"/>
      <c r="G505" s="863"/>
      <c r="J505" s="1"/>
      <c r="K505" s="1"/>
      <c r="L505" s="1"/>
      <c r="M505" s="1"/>
    </row>
    <row r="506" spans="1:13" s="4" customFormat="1" ht="15.5" thickTop="1" x14ac:dyDescent="0.25">
      <c r="B506" s="725" t="s">
        <v>537</v>
      </c>
      <c r="C506" s="725"/>
      <c r="D506" s="726"/>
      <c r="E506" s="191">
        <v>18770191</v>
      </c>
      <c r="F506" s="191">
        <v>7556986</v>
      </c>
      <c r="G506" s="568">
        <v>6081804</v>
      </c>
      <c r="J506" s="1"/>
      <c r="K506" s="1"/>
      <c r="L506" s="1"/>
      <c r="M506" s="1"/>
    </row>
    <row r="507" spans="1:13" s="4" customFormat="1" ht="15" x14ac:dyDescent="0.25">
      <c r="B507" s="768" t="s">
        <v>536</v>
      </c>
      <c r="C507" s="768"/>
      <c r="D507" s="769"/>
      <c r="E507" s="192" t="s">
        <v>3</v>
      </c>
      <c r="F507" s="192">
        <v>372770</v>
      </c>
      <c r="G507" s="569">
        <v>504961.22</v>
      </c>
      <c r="J507" s="1"/>
      <c r="K507" s="1"/>
      <c r="L507" s="1"/>
      <c r="M507" s="1"/>
    </row>
    <row r="508" spans="1:13" s="4" customFormat="1" ht="15" x14ac:dyDescent="0.25"/>
    <row r="509" spans="1:13" s="4" customFormat="1" ht="15" x14ac:dyDescent="0.25"/>
    <row r="510" spans="1:13" s="4" customFormat="1" ht="15" x14ac:dyDescent="0.25">
      <c r="A510" s="7"/>
      <c r="B510" s="7" t="s">
        <v>142</v>
      </c>
      <c r="C510" s="7"/>
      <c r="D510" s="7"/>
      <c r="E510" s="7"/>
      <c r="F510" s="7"/>
      <c r="G510" s="7"/>
      <c r="H510" s="7"/>
      <c r="I510" s="7"/>
      <c r="J510" s="7"/>
      <c r="K510" s="7"/>
      <c r="L510" s="7"/>
      <c r="M510" s="7"/>
    </row>
    <row r="511" spans="1:13" s="4" customFormat="1" ht="15" x14ac:dyDescent="0.25"/>
    <row r="512" spans="1:13" s="4" customFormat="1" ht="15" customHeight="1" x14ac:dyDescent="0.25">
      <c r="B512" s="864" t="s">
        <v>748</v>
      </c>
      <c r="C512" s="864"/>
      <c r="D512" s="864"/>
      <c r="E512" s="861">
        <v>2021</v>
      </c>
      <c r="F512" s="861">
        <v>2022</v>
      </c>
      <c r="G512" s="856">
        <v>2023</v>
      </c>
    </row>
    <row r="513" spans="1:13" s="4" customFormat="1" ht="15.5" thickBot="1" x14ac:dyDescent="0.3">
      <c r="B513" s="877"/>
      <c r="C513" s="877"/>
      <c r="D513" s="877"/>
      <c r="E513" s="862"/>
      <c r="F513" s="862"/>
      <c r="G513" s="863"/>
    </row>
    <row r="514" spans="1:13" s="4" customFormat="1" ht="15.75" customHeight="1" thickTop="1" x14ac:dyDescent="0.25">
      <c r="B514" s="827" t="s">
        <v>749</v>
      </c>
      <c r="C514" s="828"/>
      <c r="D514" s="828"/>
      <c r="E514" s="833">
        <v>20.7</v>
      </c>
      <c r="F514" s="833">
        <v>21.94</v>
      </c>
      <c r="G514" s="853">
        <v>22.55</v>
      </c>
    </row>
    <row r="515" spans="1:13" s="4" customFormat="1" ht="15" x14ac:dyDescent="0.25">
      <c r="B515" s="831"/>
      <c r="C515" s="832"/>
      <c r="D515" s="832"/>
      <c r="E515" s="835"/>
      <c r="F515" s="835"/>
      <c r="G515" s="855"/>
    </row>
    <row r="516" spans="1:13" s="4" customFormat="1" ht="15" customHeight="1" x14ac:dyDescent="0.25">
      <c r="B516" s="747" t="s">
        <v>750</v>
      </c>
      <c r="C516" s="747"/>
      <c r="D516" s="747"/>
      <c r="E516" s="747"/>
      <c r="F516" s="747"/>
      <c r="G516" s="747"/>
    </row>
    <row r="517" spans="1:13" s="4" customFormat="1" ht="15" x14ac:dyDescent="0.25">
      <c r="B517" s="749"/>
      <c r="C517" s="749"/>
      <c r="D517" s="749"/>
      <c r="E517" s="749"/>
      <c r="F517" s="749"/>
      <c r="G517" s="749"/>
      <c r="H517" s="447"/>
    </row>
    <row r="518" spans="1:13" s="4" customFormat="1" ht="15" x14ac:dyDescent="0.25"/>
    <row r="519" spans="1:13" s="4" customFormat="1" ht="15" x14ac:dyDescent="0.25"/>
    <row r="520" spans="1:13" s="4" customFormat="1" ht="15" x14ac:dyDescent="0.25">
      <c r="A520" s="7"/>
      <c r="B520" s="7" t="s">
        <v>152</v>
      </c>
      <c r="C520" s="7"/>
      <c r="D520" s="7"/>
      <c r="E520" s="7"/>
      <c r="F520" s="7"/>
      <c r="G520" s="7"/>
      <c r="H520" s="7"/>
      <c r="I520" s="7"/>
      <c r="J520" s="7"/>
      <c r="K520" s="7"/>
      <c r="L520" s="7"/>
      <c r="M520" s="7"/>
    </row>
    <row r="521" spans="1:13" s="4" customFormat="1" ht="15" x14ac:dyDescent="0.25">
      <c r="A521" s="7"/>
      <c r="B521" s="7" t="s">
        <v>153</v>
      </c>
      <c r="C521" s="7"/>
      <c r="D521" s="7"/>
      <c r="E521" s="7"/>
      <c r="F521" s="7"/>
      <c r="G521" s="7"/>
      <c r="H521" s="7"/>
      <c r="I521" s="7"/>
      <c r="J521" s="7"/>
      <c r="K521" s="7"/>
      <c r="L521" s="7"/>
      <c r="M521" s="7"/>
    </row>
    <row r="522" spans="1:13" s="4" customFormat="1" ht="15" x14ac:dyDescent="0.25">
      <c r="A522" s="7"/>
      <c r="B522" s="7" t="s">
        <v>154</v>
      </c>
      <c r="C522" s="7"/>
      <c r="D522" s="7"/>
      <c r="E522" s="7"/>
      <c r="F522" s="7"/>
      <c r="G522" s="7"/>
      <c r="H522" s="7"/>
      <c r="I522" s="7"/>
      <c r="J522" s="7"/>
      <c r="K522" s="7"/>
      <c r="L522" s="7"/>
      <c r="M522" s="7"/>
    </row>
    <row r="523" spans="1:13" s="4" customFormat="1" ht="15" x14ac:dyDescent="0.25"/>
    <row r="524" spans="1:13" s="4" customFormat="1" ht="15" customHeight="1" x14ac:dyDescent="0.25">
      <c r="B524" s="864" t="s">
        <v>591</v>
      </c>
      <c r="C524" s="864"/>
      <c r="D524" s="864"/>
      <c r="E524" s="864"/>
      <c r="F524" s="864"/>
      <c r="G524" s="865"/>
      <c r="H524" s="856" t="s">
        <v>537</v>
      </c>
      <c r="I524" s="857"/>
      <c r="J524" s="858"/>
      <c r="K524" s="856" t="s">
        <v>536</v>
      </c>
      <c r="L524" s="857"/>
      <c r="M524" s="857"/>
    </row>
    <row r="525" spans="1:13" s="4" customFormat="1" ht="15.5" thickBot="1" x14ac:dyDescent="0.3">
      <c r="B525" s="864"/>
      <c r="C525" s="864"/>
      <c r="D525" s="864"/>
      <c r="E525" s="864"/>
      <c r="F525" s="864"/>
      <c r="G525" s="865"/>
      <c r="H525" s="120">
        <v>2021</v>
      </c>
      <c r="I525" s="123">
        <v>2022</v>
      </c>
      <c r="J525" s="122">
        <v>2023</v>
      </c>
      <c r="K525" s="120">
        <v>2021</v>
      </c>
      <c r="L525" s="123">
        <v>2022</v>
      </c>
      <c r="M525" s="122">
        <v>2023</v>
      </c>
    </row>
    <row r="526" spans="1:13" s="4" customFormat="1" ht="15.5" thickTop="1" x14ac:dyDescent="0.25">
      <c r="B526" s="725" t="s">
        <v>442</v>
      </c>
      <c r="C526" s="725"/>
      <c r="D526" s="725"/>
      <c r="E526" s="725"/>
      <c r="F526" s="725"/>
      <c r="G526" s="726"/>
      <c r="H526" s="25">
        <v>9814487</v>
      </c>
      <c r="I526" s="148">
        <v>8650460</v>
      </c>
      <c r="J526" s="135">
        <v>8863168.1600000001</v>
      </c>
      <c r="K526" s="25">
        <v>118531</v>
      </c>
      <c r="L526" s="148">
        <v>114367</v>
      </c>
      <c r="M526" s="136">
        <v>113254.25</v>
      </c>
    </row>
    <row r="527" spans="1:13" s="4" customFormat="1" ht="15" x14ac:dyDescent="0.25">
      <c r="B527" s="737" t="s">
        <v>443</v>
      </c>
      <c r="C527" s="737"/>
      <c r="D527" s="737"/>
      <c r="E527" s="737"/>
      <c r="F527" s="737"/>
      <c r="G527" s="738"/>
      <c r="H527" s="20">
        <v>146888</v>
      </c>
      <c r="I527" s="11">
        <v>9644</v>
      </c>
      <c r="J527" s="36">
        <v>0</v>
      </c>
      <c r="K527" s="20">
        <v>19824</v>
      </c>
      <c r="L527" s="11">
        <v>7570</v>
      </c>
      <c r="M527" s="37">
        <v>6210.42</v>
      </c>
    </row>
    <row r="528" spans="1:13" s="4" customFormat="1" ht="15" x14ac:dyDescent="0.25">
      <c r="B528" s="768" t="s">
        <v>444</v>
      </c>
      <c r="C528" s="768"/>
      <c r="D528" s="768"/>
      <c r="E528" s="768"/>
      <c r="F528" s="768"/>
      <c r="G528" s="769"/>
      <c r="H528" s="32">
        <v>1421872</v>
      </c>
      <c r="I528" s="200">
        <v>1613985</v>
      </c>
      <c r="J528" s="33">
        <v>1955975.35</v>
      </c>
      <c r="K528" s="32">
        <v>71403</v>
      </c>
      <c r="L528" s="200">
        <v>172504</v>
      </c>
      <c r="M528" s="35">
        <v>164184.85999999999</v>
      </c>
    </row>
    <row r="529" spans="1:13" s="4" customFormat="1" ht="15" x14ac:dyDescent="0.25">
      <c r="B529" s="1"/>
      <c r="C529" s="1"/>
      <c r="D529" s="1"/>
      <c r="E529" s="1"/>
      <c r="F529" s="1"/>
      <c r="G529" s="1"/>
      <c r="H529" s="1"/>
      <c r="I529" s="1"/>
      <c r="J529" s="1"/>
      <c r="K529" s="1"/>
      <c r="L529" s="1"/>
      <c r="M529" s="1"/>
    </row>
    <row r="530" spans="1:13" s="4" customFormat="1" ht="15" customHeight="1" x14ac:dyDescent="0.25">
      <c r="B530" s="864" t="s">
        <v>592</v>
      </c>
      <c r="C530" s="864"/>
      <c r="D530" s="864"/>
      <c r="E530" s="861">
        <v>2021</v>
      </c>
      <c r="F530" s="861">
        <v>2022</v>
      </c>
      <c r="G530" s="856">
        <v>2023</v>
      </c>
    </row>
    <row r="531" spans="1:13" s="4" customFormat="1" ht="15" customHeight="1" x14ac:dyDescent="0.25">
      <c r="B531" s="864"/>
      <c r="C531" s="864"/>
      <c r="D531" s="864"/>
      <c r="E531" s="861"/>
      <c r="F531" s="861"/>
      <c r="G531" s="856"/>
    </row>
    <row r="532" spans="1:13" s="4" customFormat="1" ht="15.5" thickBot="1" x14ac:dyDescent="0.3">
      <c r="B532" s="864"/>
      <c r="C532" s="864"/>
      <c r="D532" s="864"/>
      <c r="E532" s="862"/>
      <c r="F532" s="862"/>
      <c r="G532" s="863"/>
    </row>
    <row r="533" spans="1:13" s="4" customFormat="1" ht="15.5" thickTop="1" x14ac:dyDescent="0.25">
      <c r="B533" s="725" t="s">
        <v>442</v>
      </c>
      <c r="C533" s="725"/>
      <c r="D533" s="726"/>
      <c r="E533" s="26">
        <v>1108.6600000000001</v>
      </c>
      <c r="F533" s="26">
        <v>902.6</v>
      </c>
      <c r="G533" s="27">
        <v>906.72</v>
      </c>
    </row>
    <row r="534" spans="1:13" s="4" customFormat="1" ht="15" x14ac:dyDescent="0.25">
      <c r="B534" s="768" t="s">
        <v>444</v>
      </c>
      <c r="C534" s="768"/>
      <c r="D534" s="769"/>
      <c r="E534" s="163">
        <v>155151.82</v>
      </c>
      <c r="F534" s="163">
        <v>51373.18</v>
      </c>
      <c r="G534" s="574">
        <v>45739.65</v>
      </c>
    </row>
    <row r="535" spans="1:13" s="4" customFormat="1" ht="15" x14ac:dyDescent="0.25"/>
    <row r="536" spans="1:13" s="4" customFormat="1" ht="15" x14ac:dyDescent="0.25"/>
    <row r="537" spans="1:13" s="4" customFormat="1" ht="15" x14ac:dyDescent="0.25">
      <c r="A537" s="7"/>
      <c r="B537" s="7" t="s">
        <v>0</v>
      </c>
      <c r="C537" s="7"/>
      <c r="D537" s="7"/>
      <c r="E537" s="7"/>
      <c r="F537" s="7"/>
      <c r="G537" s="7"/>
      <c r="H537" s="7"/>
      <c r="I537" s="7"/>
      <c r="J537" s="7"/>
      <c r="K537" s="7"/>
      <c r="L537" s="7"/>
      <c r="M537" s="7"/>
    </row>
    <row r="538" spans="1:13" s="4" customFormat="1" ht="15" x14ac:dyDescent="0.25"/>
    <row r="539" spans="1:13" s="4" customFormat="1" ht="15" x14ac:dyDescent="0.25"/>
    <row r="540" spans="1:13" s="4" customFormat="1" ht="26.25" customHeight="1" thickBot="1" x14ac:dyDescent="0.3">
      <c r="B540" s="877" t="s">
        <v>762</v>
      </c>
      <c r="C540" s="877"/>
      <c r="D540" s="877"/>
      <c r="E540" s="877"/>
      <c r="F540" s="877"/>
      <c r="G540" s="877"/>
      <c r="H540" s="877"/>
      <c r="I540" s="878"/>
      <c r="J540" s="395" t="s">
        <v>593</v>
      </c>
      <c r="K540" s="394">
        <v>2021</v>
      </c>
      <c r="L540" s="394">
        <v>2022</v>
      </c>
      <c r="M540" s="393">
        <v>2023</v>
      </c>
    </row>
    <row r="541" spans="1:13" s="4" customFormat="1" ht="16" thickTop="1" x14ac:dyDescent="0.25">
      <c r="B541" s="901" t="s">
        <v>594</v>
      </c>
      <c r="C541" s="901"/>
      <c r="D541" s="901"/>
      <c r="E541" s="901"/>
      <c r="F541" s="901"/>
      <c r="G541" s="901"/>
      <c r="H541" s="901"/>
      <c r="I541" s="902"/>
      <c r="J541" s="165">
        <v>2.41</v>
      </c>
      <c r="K541" s="165">
        <v>2.3035526952597007</v>
      </c>
      <c r="L541" s="166">
        <v>2.3406614365618528</v>
      </c>
      <c r="M541" s="166">
        <v>2.5220827813853237</v>
      </c>
    </row>
    <row r="542" spans="1:13" s="4" customFormat="1" ht="15.5" x14ac:dyDescent="0.25">
      <c r="B542" s="772" t="s">
        <v>595</v>
      </c>
      <c r="C542" s="772"/>
      <c r="D542" s="772"/>
      <c r="E542" s="772"/>
      <c r="F542" s="772"/>
      <c r="G542" s="772"/>
      <c r="H542" s="772"/>
      <c r="I542" s="773"/>
      <c r="J542" s="272">
        <v>0.63</v>
      </c>
      <c r="K542" s="272">
        <v>0.21231712473051745</v>
      </c>
      <c r="L542" s="273">
        <v>0.21072713298267262</v>
      </c>
      <c r="M542" s="273">
        <v>0.20584468451450502</v>
      </c>
    </row>
    <row r="543" spans="1:13" s="4" customFormat="1" ht="15.5" x14ac:dyDescent="0.25">
      <c r="B543" s="772" t="s">
        <v>596</v>
      </c>
      <c r="C543" s="772"/>
      <c r="D543" s="772"/>
      <c r="E543" s="772"/>
      <c r="F543" s="772"/>
      <c r="G543" s="772"/>
      <c r="H543" s="772"/>
      <c r="I543" s="773"/>
      <c r="J543" s="272">
        <v>2.1</v>
      </c>
      <c r="K543" s="272">
        <v>1.9772855289815565</v>
      </c>
      <c r="L543" s="273">
        <v>1.9918238304343954</v>
      </c>
      <c r="M543" s="273">
        <v>2.0726037504300576</v>
      </c>
    </row>
    <row r="544" spans="1:13" s="4" customFormat="1" ht="15" x14ac:dyDescent="0.25">
      <c r="B544" s="737" t="s">
        <v>597</v>
      </c>
      <c r="C544" s="737"/>
      <c r="D544" s="737"/>
      <c r="E544" s="737"/>
      <c r="F544" s="737"/>
      <c r="G544" s="737"/>
      <c r="H544" s="737"/>
      <c r="I544" s="738"/>
      <c r="J544" s="187">
        <v>4152184</v>
      </c>
      <c r="K544" s="187">
        <v>4388668</v>
      </c>
      <c r="L544" s="188">
        <v>3906104</v>
      </c>
      <c r="M544" s="188">
        <v>3203021.594</v>
      </c>
    </row>
    <row r="545" spans="1:13" s="4" customFormat="1" ht="15" x14ac:dyDescent="0.25">
      <c r="B545" s="737" t="s">
        <v>598</v>
      </c>
      <c r="C545" s="737"/>
      <c r="D545" s="737"/>
      <c r="E545" s="737"/>
      <c r="F545" s="737"/>
      <c r="G545" s="737"/>
      <c r="H545" s="737"/>
      <c r="I545" s="738"/>
      <c r="J545" s="187">
        <v>871394</v>
      </c>
      <c r="K545" s="187">
        <v>811277</v>
      </c>
      <c r="L545" s="188">
        <v>765032</v>
      </c>
      <c r="M545" s="188">
        <v>771224.88300000003</v>
      </c>
    </row>
    <row r="546" spans="1:13" s="4" customFormat="1" ht="15" x14ac:dyDescent="0.25">
      <c r="B546" s="737" t="s">
        <v>599</v>
      </c>
      <c r="C546" s="737"/>
      <c r="D546" s="737"/>
      <c r="E546" s="737"/>
      <c r="F546" s="737"/>
      <c r="G546" s="737"/>
      <c r="H546" s="737"/>
      <c r="I546" s="738"/>
      <c r="J546" s="187">
        <v>5023578</v>
      </c>
      <c r="K546" s="187">
        <v>5199945</v>
      </c>
      <c r="L546" s="188">
        <v>4671136</v>
      </c>
      <c r="M546" s="188">
        <v>3974246.477</v>
      </c>
    </row>
    <row r="547" spans="1:13" s="4" customFormat="1" ht="15.5" x14ac:dyDescent="0.25">
      <c r="B547" s="737" t="s">
        <v>600</v>
      </c>
      <c r="C547" s="737"/>
      <c r="D547" s="737"/>
      <c r="E547" s="737"/>
      <c r="F547" s="737"/>
      <c r="G547" s="737"/>
      <c r="H547" s="737"/>
      <c r="I547" s="738"/>
      <c r="J547" s="187">
        <v>10024216</v>
      </c>
      <c r="K547" s="187">
        <v>10109528</v>
      </c>
      <c r="L547" s="188">
        <v>9142867</v>
      </c>
      <c r="M547" s="188">
        <v>8078285.6106327726</v>
      </c>
    </row>
    <row r="548" spans="1:13" s="4" customFormat="1" ht="15.5" x14ac:dyDescent="0.25">
      <c r="B548" s="737" t="s">
        <v>601</v>
      </c>
      <c r="C548" s="737"/>
      <c r="D548" s="737"/>
      <c r="E548" s="737"/>
      <c r="F548" s="737"/>
      <c r="G548" s="737"/>
      <c r="H548" s="737"/>
      <c r="I548" s="738"/>
      <c r="J548" s="187">
        <v>547147</v>
      </c>
      <c r="K548" s="187">
        <v>172248</v>
      </c>
      <c r="L548" s="188">
        <v>161213</v>
      </c>
      <c r="M548" s="188">
        <v>158752.54273087106</v>
      </c>
    </row>
    <row r="549" spans="1:13" s="4" customFormat="1" ht="15.5" x14ac:dyDescent="0.25">
      <c r="B549" s="768" t="s">
        <v>602</v>
      </c>
      <c r="C549" s="768"/>
      <c r="D549" s="768"/>
      <c r="E549" s="768"/>
      <c r="F549" s="768"/>
      <c r="G549" s="768"/>
      <c r="H549" s="768"/>
      <c r="I549" s="769"/>
      <c r="J549" s="28">
        <v>10571363</v>
      </c>
      <c r="K549" s="28">
        <v>10281776</v>
      </c>
      <c r="L549" s="29">
        <v>9304080</v>
      </c>
      <c r="M549" s="29">
        <v>8237038.1533636432</v>
      </c>
    </row>
    <row r="550" spans="1:13" s="4" customFormat="1" ht="15" x14ac:dyDescent="0.25"/>
    <row r="551" spans="1:13" s="4" customFormat="1" ht="15" x14ac:dyDescent="0.25"/>
    <row r="552" spans="1:13" s="4" customFormat="1" ht="15" x14ac:dyDescent="0.25">
      <c r="A552" s="7"/>
      <c r="B552" s="7" t="s">
        <v>1</v>
      </c>
      <c r="C552" s="7"/>
      <c r="D552" s="7"/>
      <c r="E552" s="7"/>
      <c r="F552" s="7"/>
      <c r="G552" s="7"/>
      <c r="H552" s="7"/>
      <c r="I552" s="7"/>
      <c r="J552" s="7"/>
      <c r="K552" s="7"/>
      <c r="L552" s="7"/>
      <c r="M552" s="7"/>
    </row>
    <row r="553" spans="1:13" s="4" customFormat="1" ht="15" x14ac:dyDescent="0.25"/>
    <row r="554" spans="1:13" s="4" customFormat="1" ht="15" customHeight="1" x14ac:dyDescent="0.25">
      <c r="B554" s="864" t="s">
        <v>603</v>
      </c>
      <c r="C554" s="864"/>
      <c r="D554" s="864"/>
      <c r="E554" s="864"/>
      <c r="F554" s="864"/>
      <c r="G554" s="865"/>
      <c r="H554" s="856" t="s">
        <v>537</v>
      </c>
      <c r="I554" s="857"/>
      <c r="J554" s="858"/>
      <c r="K554" s="856" t="s">
        <v>536</v>
      </c>
      <c r="L554" s="857"/>
      <c r="M554" s="857"/>
    </row>
    <row r="555" spans="1:13" s="4" customFormat="1" ht="15.5" thickBot="1" x14ac:dyDescent="0.3">
      <c r="B555" s="877"/>
      <c r="C555" s="877"/>
      <c r="D555" s="877"/>
      <c r="E555" s="877"/>
      <c r="F555" s="877"/>
      <c r="G555" s="878"/>
      <c r="H555" s="120">
        <v>2021</v>
      </c>
      <c r="I555" s="123">
        <v>2022</v>
      </c>
      <c r="J555" s="122">
        <v>2023</v>
      </c>
      <c r="K555" s="120">
        <v>2021</v>
      </c>
      <c r="L555" s="123">
        <v>2022</v>
      </c>
      <c r="M555" s="122">
        <v>2023</v>
      </c>
    </row>
    <row r="556" spans="1:13" s="4" customFormat="1" ht="16" thickTop="1" x14ac:dyDescent="0.25">
      <c r="B556" s="725" t="s">
        <v>24</v>
      </c>
      <c r="C556" s="725"/>
      <c r="D556" s="725"/>
      <c r="E556" s="725"/>
      <c r="F556" s="725"/>
      <c r="G556" s="726"/>
      <c r="H556" s="25">
        <v>9783710.5</v>
      </c>
      <c r="I556" s="148">
        <v>8614870.8000000007</v>
      </c>
      <c r="J556" s="135">
        <v>8858632.5538139995</v>
      </c>
      <c r="K556" s="25">
        <v>118530.6</v>
      </c>
      <c r="L556" s="148">
        <v>114279</v>
      </c>
      <c r="M556" s="136">
        <v>113160.68</v>
      </c>
    </row>
    <row r="557" spans="1:13" s="4" customFormat="1" ht="15.5" x14ac:dyDescent="0.25">
      <c r="B557" s="737" t="s">
        <v>25</v>
      </c>
      <c r="C557" s="737"/>
      <c r="D557" s="737"/>
      <c r="E557" s="737"/>
      <c r="F557" s="737"/>
      <c r="G557" s="738"/>
      <c r="H557" s="20">
        <v>27146.6</v>
      </c>
      <c r="I557" s="11">
        <v>6105.2</v>
      </c>
      <c r="J557" s="36">
        <v>1038.1810009999999</v>
      </c>
      <c r="K557" s="20">
        <v>0</v>
      </c>
      <c r="L557" s="11">
        <v>43.5</v>
      </c>
      <c r="M557" s="37">
        <v>52.09</v>
      </c>
    </row>
    <row r="558" spans="1:13" s="4" customFormat="1" ht="15.5" x14ac:dyDescent="0.25">
      <c r="B558" s="737" t="s">
        <v>26</v>
      </c>
      <c r="C558" s="737"/>
      <c r="D558" s="737"/>
      <c r="E558" s="737"/>
      <c r="F558" s="737"/>
      <c r="G558" s="738"/>
      <c r="H558" s="20">
        <v>542</v>
      </c>
      <c r="I558" s="11">
        <v>498.2</v>
      </c>
      <c r="J558" s="36">
        <v>1559.2603859999999</v>
      </c>
      <c r="K558" s="20">
        <v>0</v>
      </c>
      <c r="L558" s="11">
        <v>44.4</v>
      </c>
      <c r="M558" s="37">
        <v>41.48</v>
      </c>
    </row>
    <row r="559" spans="1:13" s="4" customFormat="1" ht="15" x14ac:dyDescent="0.25">
      <c r="B559" s="737" t="s">
        <v>22</v>
      </c>
      <c r="C559" s="737"/>
      <c r="D559" s="737"/>
      <c r="E559" s="737"/>
      <c r="F559" s="737"/>
      <c r="G559" s="738"/>
      <c r="H559" s="20">
        <v>2021</v>
      </c>
      <c r="I559" s="11">
        <v>1727.7</v>
      </c>
      <c r="J559" s="36">
        <v>1757.218568</v>
      </c>
      <c r="K559" s="20">
        <v>0</v>
      </c>
      <c r="L559" s="11">
        <v>0</v>
      </c>
      <c r="M559" s="37">
        <v>0</v>
      </c>
    </row>
    <row r="560" spans="1:13" s="4" customFormat="1" ht="15" x14ac:dyDescent="0.25">
      <c r="B560" s="737" t="s">
        <v>23</v>
      </c>
      <c r="C560" s="737"/>
      <c r="D560" s="737"/>
      <c r="E560" s="737"/>
      <c r="F560" s="737"/>
      <c r="G560" s="738"/>
      <c r="H560" s="20">
        <v>0</v>
      </c>
      <c r="I560" s="11">
        <v>0</v>
      </c>
      <c r="J560" s="36">
        <v>0</v>
      </c>
      <c r="K560" s="20">
        <v>0</v>
      </c>
      <c r="L560" s="11">
        <v>0</v>
      </c>
      <c r="M560" s="37">
        <v>0</v>
      </c>
    </row>
    <row r="561" spans="1:13" s="4" customFormat="1" ht="15.5" x14ac:dyDescent="0.25">
      <c r="B561" s="737" t="s">
        <v>27</v>
      </c>
      <c r="C561" s="737"/>
      <c r="D561" s="737"/>
      <c r="E561" s="737"/>
      <c r="F561" s="737"/>
      <c r="G561" s="738"/>
      <c r="H561" s="20">
        <v>1066.9000000000001</v>
      </c>
      <c r="I561" s="11">
        <v>258.5</v>
      </c>
      <c r="J561" s="36">
        <v>180.95</v>
      </c>
      <c r="K561" s="20">
        <v>0</v>
      </c>
      <c r="L561" s="11">
        <v>0</v>
      </c>
      <c r="M561" s="37">
        <v>0</v>
      </c>
    </row>
    <row r="562" spans="1:13" s="4" customFormat="1" ht="15.5" x14ac:dyDescent="0.25">
      <c r="B562" s="737" t="s">
        <v>28</v>
      </c>
      <c r="C562" s="737"/>
      <c r="D562" s="737"/>
      <c r="E562" s="737"/>
      <c r="F562" s="737"/>
      <c r="G562" s="738"/>
      <c r="H562" s="20">
        <v>0</v>
      </c>
      <c r="I562" s="11">
        <v>0</v>
      </c>
      <c r="J562" s="36">
        <v>0</v>
      </c>
      <c r="K562" s="20">
        <v>0</v>
      </c>
      <c r="L562" s="11">
        <v>0</v>
      </c>
      <c r="M562" s="37">
        <v>0</v>
      </c>
    </row>
    <row r="563" spans="1:13" s="4" customFormat="1" ht="15" x14ac:dyDescent="0.25">
      <c r="B563" s="772" t="s">
        <v>2</v>
      </c>
      <c r="C563" s="772"/>
      <c r="D563" s="772"/>
      <c r="E563" s="772"/>
      <c r="F563" s="772"/>
      <c r="G563" s="773"/>
      <c r="H563" s="210">
        <v>9814487</v>
      </c>
      <c r="I563" s="269">
        <v>8650460.4000000004</v>
      </c>
      <c r="J563" s="21">
        <v>8863168.1637689974</v>
      </c>
      <c r="K563" s="210">
        <v>118530.6</v>
      </c>
      <c r="L563" s="269">
        <v>114366.9</v>
      </c>
      <c r="M563" s="12">
        <v>113254.24999999999</v>
      </c>
    </row>
    <row r="564" spans="1:13" s="4" customFormat="1" ht="15" x14ac:dyDescent="0.25">
      <c r="B564" s="768" t="s">
        <v>604</v>
      </c>
      <c r="C564" s="768"/>
      <c r="D564" s="768"/>
      <c r="E564" s="768"/>
      <c r="F564" s="768"/>
      <c r="G564" s="769"/>
      <c r="H564" s="270">
        <v>1</v>
      </c>
      <c r="I564" s="271">
        <v>1</v>
      </c>
      <c r="J564" s="578">
        <v>1</v>
      </c>
      <c r="K564" s="579">
        <v>1</v>
      </c>
      <c r="L564" s="580">
        <v>1</v>
      </c>
      <c r="M564" s="581">
        <v>1</v>
      </c>
    </row>
    <row r="565" spans="1:13" s="4" customFormat="1" ht="15" x14ac:dyDescent="0.25"/>
    <row r="566" spans="1:13" s="4" customFormat="1" ht="15" x14ac:dyDescent="0.25"/>
    <row r="567" spans="1:13" s="4" customFormat="1" ht="15" x14ac:dyDescent="0.25">
      <c r="A567" s="7"/>
      <c r="B567" s="7" t="s">
        <v>215</v>
      </c>
      <c r="C567" s="7"/>
      <c r="D567" s="7"/>
      <c r="E567" s="7"/>
      <c r="F567" s="7"/>
      <c r="G567" s="7"/>
      <c r="H567" s="7"/>
      <c r="I567" s="7"/>
      <c r="J567" s="7"/>
      <c r="K567" s="7"/>
      <c r="L567" s="7"/>
      <c r="M567" s="7"/>
    </row>
    <row r="568" spans="1:13" s="4" customFormat="1" ht="15" x14ac:dyDescent="0.25"/>
    <row r="569" spans="1:13" s="4" customFormat="1" ht="15" customHeight="1" x14ac:dyDescent="0.25">
      <c r="B569" s="864" t="s">
        <v>605</v>
      </c>
      <c r="C569" s="864"/>
      <c r="D569" s="864"/>
      <c r="E569" s="864"/>
      <c r="F569" s="864"/>
      <c r="G569" s="865"/>
      <c r="H569" s="856" t="s">
        <v>537</v>
      </c>
      <c r="I569" s="857"/>
      <c r="J569" s="858"/>
      <c r="K569" s="856" t="s">
        <v>536</v>
      </c>
      <c r="L569" s="857"/>
      <c r="M569" s="857"/>
    </row>
    <row r="570" spans="1:13" s="4" customFormat="1" ht="15.5" thickBot="1" x14ac:dyDescent="0.3">
      <c r="B570" s="877"/>
      <c r="C570" s="877"/>
      <c r="D570" s="877"/>
      <c r="E570" s="877"/>
      <c r="F570" s="877"/>
      <c r="G570" s="878"/>
      <c r="H570" s="120" t="s">
        <v>29</v>
      </c>
      <c r="I570" s="123">
        <v>2022</v>
      </c>
      <c r="J570" s="122">
        <v>2023</v>
      </c>
      <c r="K570" s="120" t="s">
        <v>29</v>
      </c>
      <c r="L570" s="123">
        <v>2022</v>
      </c>
      <c r="M570" s="122">
        <v>2023</v>
      </c>
    </row>
    <row r="571" spans="1:13" s="4" customFormat="1" ht="15.5" thickTop="1" x14ac:dyDescent="0.25">
      <c r="B571" s="725" t="s">
        <v>606</v>
      </c>
      <c r="C571" s="725"/>
      <c r="D571" s="725"/>
      <c r="E571" s="725"/>
      <c r="F571" s="725"/>
      <c r="G571" s="726"/>
      <c r="H571" s="25">
        <v>99494485</v>
      </c>
      <c r="I571" s="148">
        <v>94827415</v>
      </c>
      <c r="J571" s="135">
        <v>110308253.36000003</v>
      </c>
      <c r="K571" s="25">
        <v>99494485</v>
      </c>
      <c r="L571" s="148">
        <v>3386156</v>
      </c>
      <c r="M571" s="136">
        <v>1866479.61</v>
      </c>
    </row>
    <row r="572" spans="1:13" s="4" customFormat="1" ht="15" x14ac:dyDescent="0.25">
      <c r="B572" s="737" t="s">
        <v>607</v>
      </c>
      <c r="C572" s="737"/>
      <c r="D572" s="737"/>
      <c r="E572" s="737"/>
      <c r="F572" s="737"/>
      <c r="G572" s="738"/>
      <c r="H572" s="20">
        <v>6635022</v>
      </c>
      <c r="I572" s="11">
        <v>7849844</v>
      </c>
      <c r="J572" s="36">
        <v>8778112.8100000005</v>
      </c>
      <c r="K572" s="20">
        <v>6635022</v>
      </c>
      <c r="L572" s="11">
        <v>1518080</v>
      </c>
      <c r="M572" s="37">
        <v>0</v>
      </c>
    </row>
    <row r="573" spans="1:13" s="4" customFormat="1" ht="15" x14ac:dyDescent="0.25">
      <c r="B573" s="737" t="s">
        <v>608</v>
      </c>
      <c r="C573" s="737"/>
      <c r="D573" s="737"/>
      <c r="E573" s="737"/>
      <c r="F573" s="737"/>
      <c r="G573" s="738"/>
      <c r="H573" s="92">
        <v>6.6687334478890969E-2</v>
      </c>
      <c r="I573" s="104">
        <v>8.2780322547018712E-2</v>
      </c>
      <c r="J573" s="582">
        <v>7.9578023788953581E-2</v>
      </c>
      <c r="K573" s="524">
        <v>6.6687334478890969E-2</v>
      </c>
      <c r="L573" s="509">
        <v>0.44831956944688905</v>
      </c>
      <c r="M573" s="523">
        <v>0</v>
      </c>
    </row>
    <row r="574" spans="1:13" s="4" customFormat="1" ht="15" x14ac:dyDescent="0.25">
      <c r="B574" s="737" t="s">
        <v>609</v>
      </c>
      <c r="C574" s="737"/>
      <c r="D574" s="737"/>
      <c r="E574" s="737"/>
      <c r="F574" s="737"/>
      <c r="G574" s="738"/>
      <c r="H574" s="20">
        <v>5935556</v>
      </c>
      <c r="I574" s="11">
        <v>815059</v>
      </c>
      <c r="J574" s="36">
        <v>0</v>
      </c>
      <c r="K574" s="20">
        <v>5935556</v>
      </c>
      <c r="L574" s="11">
        <v>135220</v>
      </c>
      <c r="M574" s="37">
        <v>136176.84</v>
      </c>
    </row>
    <row r="575" spans="1:13" s="4" customFormat="1" ht="15" x14ac:dyDescent="0.25">
      <c r="B575" s="768" t="s">
        <v>610</v>
      </c>
      <c r="C575" s="768"/>
      <c r="D575" s="768"/>
      <c r="E575" s="768"/>
      <c r="F575" s="768"/>
      <c r="G575" s="769"/>
      <c r="H575" s="215">
        <v>5.9657135769887147E-2</v>
      </c>
      <c r="I575" s="216">
        <v>8.5951831545761324E-3</v>
      </c>
      <c r="J575" s="499">
        <v>0</v>
      </c>
      <c r="K575" s="497">
        <v>5.9657135769887147E-2</v>
      </c>
      <c r="L575" s="498">
        <v>3.9933186775801231E-2</v>
      </c>
      <c r="M575" s="500">
        <v>7.2959189733661209E-2</v>
      </c>
    </row>
    <row r="576" spans="1:13" s="4" customFormat="1" ht="15" x14ac:dyDescent="0.25">
      <c r="B576" s="882" t="s">
        <v>619</v>
      </c>
      <c r="C576" s="882"/>
      <c r="D576" s="882"/>
      <c r="E576" s="882"/>
      <c r="F576" s="882"/>
      <c r="G576" s="882"/>
      <c r="H576" s="882"/>
      <c r="I576" s="882"/>
      <c r="J576" s="882"/>
      <c r="K576" s="882"/>
      <c r="L576" s="882"/>
      <c r="M576" s="882"/>
    </row>
    <row r="577" spans="1:13" s="4" customFormat="1" ht="15" x14ac:dyDescent="0.25"/>
    <row r="578" spans="1:13" s="4" customFormat="1" ht="15" x14ac:dyDescent="0.25"/>
    <row r="579" spans="1:13" s="4" customFormat="1" ht="15" x14ac:dyDescent="0.25">
      <c r="A579" s="7"/>
      <c r="B579" s="7" t="s">
        <v>216</v>
      </c>
      <c r="C579" s="7"/>
      <c r="D579" s="7"/>
      <c r="E579" s="7"/>
      <c r="F579" s="7"/>
      <c r="G579" s="7"/>
      <c r="H579" s="7"/>
      <c r="I579" s="7"/>
      <c r="J579" s="7"/>
      <c r="K579" s="7"/>
      <c r="L579" s="7"/>
      <c r="M579" s="7"/>
    </row>
    <row r="580" spans="1:13" s="4" customFormat="1" ht="15" x14ac:dyDescent="0.25"/>
    <row r="581" spans="1:13" s="4" customFormat="1" ht="15" customHeight="1" x14ac:dyDescent="0.25">
      <c r="B581" s="864" t="s">
        <v>611</v>
      </c>
      <c r="C581" s="864"/>
      <c r="D581" s="864"/>
      <c r="E581" s="864"/>
      <c r="F581" s="864"/>
      <c r="G581" s="865"/>
      <c r="H581" s="856" t="s">
        <v>537</v>
      </c>
      <c r="I581" s="857"/>
      <c r="J581" s="858"/>
      <c r="K581" s="856" t="s">
        <v>536</v>
      </c>
      <c r="L581" s="857"/>
      <c r="M581" s="857"/>
    </row>
    <row r="582" spans="1:13" s="4" customFormat="1" ht="15.5" thickBot="1" x14ac:dyDescent="0.3">
      <c r="B582" s="877"/>
      <c r="C582" s="877"/>
      <c r="D582" s="877"/>
      <c r="E582" s="877"/>
      <c r="F582" s="877"/>
      <c r="G582" s="878"/>
      <c r="H582" s="120" t="s">
        <v>29</v>
      </c>
      <c r="I582" s="123">
        <v>2022</v>
      </c>
      <c r="J582" s="122">
        <v>2023</v>
      </c>
      <c r="K582" s="120" t="s">
        <v>29</v>
      </c>
      <c r="L582" s="123">
        <v>2022</v>
      </c>
      <c r="M582" s="122">
        <v>2023</v>
      </c>
    </row>
    <row r="583" spans="1:13" s="4" customFormat="1" ht="15.5" thickTop="1" x14ac:dyDescent="0.25">
      <c r="B583" s="737" t="s">
        <v>612</v>
      </c>
      <c r="C583" s="737"/>
      <c r="D583" s="737"/>
      <c r="E583" s="737"/>
      <c r="F583" s="737"/>
      <c r="G583" s="738"/>
      <c r="H583" s="25">
        <v>86923907</v>
      </c>
      <c r="I583" s="148">
        <v>86162512</v>
      </c>
      <c r="J583" s="135">
        <v>101530140.55000003</v>
      </c>
      <c r="K583" s="25">
        <v>86923907</v>
      </c>
      <c r="L583" s="148">
        <v>1732856</v>
      </c>
      <c r="M583" s="136">
        <v>1730302.77</v>
      </c>
    </row>
    <row r="584" spans="1:13" s="4" customFormat="1" ht="15" x14ac:dyDescent="0.25">
      <c r="B584" s="737" t="s">
        <v>613</v>
      </c>
      <c r="C584" s="737"/>
      <c r="D584" s="737"/>
      <c r="E584" s="737"/>
      <c r="F584" s="737"/>
      <c r="G584" s="738"/>
      <c r="H584" s="20">
        <v>71460107</v>
      </c>
      <c r="I584" s="11">
        <v>72105170</v>
      </c>
      <c r="J584" s="36">
        <v>69088545.040000007</v>
      </c>
      <c r="K584" s="20">
        <v>71460107</v>
      </c>
      <c r="L584" s="11">
        <v>212161</v>
      </c>
      <c r="M584" s="37">
        <v>207476.26</v>
      </c>
    </row>
    <row r="585" spans="1:13" s="4" customFormat="1" ht="15" x14ac:dyDescent="0.25">
      <c r="B585" s="737" t="s">
        <v>614</v>
      </c>
      <c r="C585" s="737"/>
      <c r="D585" s="737"/>
      <c r="E585" s="737"/>
      <c r="F585" s="737"/>
      <c r="G585" s="738"/>
      <c r="H585" s="92">
        <v>0.82209957497653663</v>
      </c>
      <c r="I585" s="509">
        <v>0.83685083368971414</v>
      </c>
      <c r="J585" s="582">
        <v>0.68047325322056784</v>
      </c>
      <c r="K585" s="524">
        <v>0.82209957497653663</v>
      </c>
      <c r="L585" s="509">
        <v>0.12243429344388686</v>
      </c>
      <c r="M585" s="523">
        <v>0.11990748879168703</v>
      </c>
    </row>
    <row r="586" spans="1:13" s="4" customFormat="1" ht="15" x14ac:dyDescent="0.25">
      <c r="B586" s="737" t="s">
        <v>615</v>
      </c>
      <c r="C586" s="737"/>
      <c r="D586" s="737"/>
      <c r="E586" s="737"/>
      <c r="F586" s="737"/>
      <c r="G586" s="738"/>
      <c r="H586" s="20">
        <v>15308310</v>
      </c>
      <c r="I586" s="11">
        <v>13914886</v>
      </c>
      <c r="J586" s="36">
        <v>32297521.59</v>
      </c>
      <c r="K586" s="20">
        <v>15308310</v>
      </c>
      <c r="L586" s="11">
        <v>1516577</v>
      </c>
      <c r="M586" s="37">
        <v>1521708.73</v>
      </c>
    </row>
    <row r="587" spans="1:13" s="4" customFormat="1" ht="15" x14ac:dyDescent="0.25">
      <c r="B587" s="737" t="s">
        <v>616</v>
      </c>
      <c r="C587" s="737"/>
      <c r="D587" s="737"/>
      <c r="E587" s="737"/>
      <c r="F587" s="737"/>
      <c r="G587" s="738"/>
      <c r="H587" s="92">
        <v>0.17611161909691886</v>
      </c>
      <c r="I587" s="509">
        <v>0.1614958254698981</v>
      </c>
      <c r="J587" s="582">
        <v>0.31810772067329707</v>
      </c>
      <c r="K587" s="524">
        <v>0.17611161909691886</v>
      </c>
      <c r="L587" s="509">
        <v>0.875189282894828</v>
      </c>
      <c r="M587" s="523">
        <v>0.87944650865929086</v>
      </c>
    </row>
    <row r="588" spans="1:13" s="4" customFormat="1" ht="15" x14ac:dyDescent="0.25">
      <c r="B588" s="737" t="s">
        <v>617</v>
      </c>
      <c r="C588" s="737"/>
      <c r="D588" s="737"/>
      <c r="E588" s="737"/>
      <c r="F588" s="737"/>
      <c r="G588" s="738"/>
      <c r="H588" s="20">
        <v>0</v>
      </c>
      <c r="I588" s="11">
        <v>0</v>
      </c>
      <c r="J588" s="36">
        <v>0</v>
      </c>
      <c r="K588" s="20">
        <v>0</v>
      </c>
      <c r="L588" s="11">
        <v>0</v>
      </c>
      <c r="M588" s="37">
        <v>0</v>
      </c>
    </row>
    <row r="589" spans="1:13" s="4" customFormat="1" ht="15" x14ac:dyDescent="0.25">
      <c r="B589" s="737" t="s">
        <v>618</v>
      </c>
      <c r="C589" s="737"/>
      <c r="D589" s="737"/>
      <c r="E589" s="737"/>
      <c r="F589" s="737"/>
      <c r="G589" s="738"/>
      <c r="H589" s="215">
        <v>0</v>
      </c>
      <c r="I589" s="498">
        <v>0</v>
      </c>
      <c r="J589" s="499">
        <v>0</v>
      </c>
      <c r="K589" s="497">
        <v>0</v>
      </c>
      <c r="L589" s="498">
        <v>0</v>
      </c>
      <c r="M589" s="500">
        <v>0</v>
      </c>
    </row>
    <row r="590" spans="1:13" s="4" customFormat="1" ht="15" x14ac:dyDescent="0.25">
      <c r="B590" s="882" t="s">
        <v>619</v>
      </c>
      <c r="C590" s="882"/>
      <c r="D590" s="882"/>
      <c r="E590" s="882"/>
      <c r="F590" s="882"/>
      <c r="G590" s="882"/>
      <c r="H590" s="882"/>
      <c r="I590" s="882"/>
      <c r="J590" s="882"/>
      <c r="K590" s="882"/>
      <c r="L590" s="882"/>
      <c r="M590" s="882"/>
    </row>
    <row r="591" spans="1:13" s="4" customFormat="1" ht="15" x14ac:dyDescent="0.25"/>
    <row r="592" spans="1:13" s="4" customFormat="1" ht="15" x14ac:dyDescent="0.25"/>
    <row r="593" spans="1:16" s="4" customFormat="1" ht="15" x14ac:dyDescent="0.25"/>
    <row r="594" spans="1:16" s="4" customFormat="1" ht="15" x14ac:dyDescent="0.25"/>
    <row r="595" spans="1:16" s="153" customFormat="1" ht="24.5" x14ac:dyDescent="0.25">
      <c r="B595" s="8" t="s">
        <v>276</v>
      </c>
    </row>
    <row r="596" spans="1:16" s="4" customFormat="1" ht="15" x14ac:dyDescent="0.25"/>
    <row r="597" spans="1:16" s="4" customFormat="1" ht="15" x14ac:dyDescent="0.25"/>
    <row r="598" spans="1:16" s="4" customFormat="1" ht="15" x14ac:dyDescent="0.25">
      <c r="A598" s="7"/>
      <c r="B598" s="7" t="s">
        <v>144</v>
      </c>
      <c r="C598" s="7"/>
      <c r="D598" s="7"/>
      <c r="E598" s="7"/>
      <c r="F598" s="7"/>
      <c r="G598" s="7"/>
      <c r="H598" s="7"/>
      <c r="I598" s="7"/>
      <c r="J598" s="7"/>
      <c r="K598" s="7"/>
      <c r="L598" s="7"/>
      <c r="M598" s="7"/>
    </row>
    <row r="599" spans="1:16" s="4" customFormat="1" ht="15" x14ac:dyDescent="0.25"/>
    <row r="600" spans="1:16" s="4" customFormat="1" ht="15" customHeight="1" x14ac:dyDescent="0.25">
      <c r="B600" s="864" t="s">
        <v>620</v>
      </c>
      <c r="C600" s="864"/>
      <c r="D600" s="864"/>
      <c r="E600" s="864"/>
      <c r="F600" s="864"/>
      <c r="G600" s="865"/>
      <c r="H600" s="856" t="s">
        <v>537</v>
      </c>
      <c r="I600" s="857"/>
      <c r="J600" s="858"/>
      <c r="K600" s="856" t="s">
        <v>536</v>
      </c>
      <c r="L600" s="857"/>
      <c r="M600" s="857"/>
    </row>
    <row r="601" spans="1:16" s="4" customFormat="1" ht="15.5" thickBot="1" x14ac:dyDescent="0.3">
      <c r="B601" s="877"/>
      <c r="C601" s="877"/>
      <c r="D601" s="877"/>
      <c r="E601" s="877"/>
      <c r="F601" s="877"/>
      <c r="G601" s="878"/>
      <c r="H601" s="120">
        <v>2021</v>
      </c>
      <c r="I601" s="123">
        <v>2022</v>
      </c>
      <c r="J601" s="122">
        <v>2023</v>
      </c>
      <c r="K601" s="120">
        <v>2021</v>
      </c>
      <c r="L601" s="123">
        <v>2022</v>
      </c>
      <c r="M601" s="122">
        <v>2023</v>
      </c>
    </row>
    <row r="602" spans="1:16" s="4" customFormat="1" ht="15.75" customHeight="1" thickTop="1" x14ac:dyDescent="0.25">
      <c r="B602" s="881" t="s">
        <v>450</v>
      </c>
      <c r="C602" s="881"/>
      <c r="D602" s="881"/>
      <c r="E602" s="881"/>
      <c r="F602" s="881"/>
      <c r="G602" s="881"/>
      <c r="H602" s="881"/>
      <c r="I602" s="881"/>
      <c r="J602" s="881"/>
      <c r="K602" s="881"/>
      <c r="L602" s="881"/>
      <c r="M602" s="881"/>
    </row>
    <row r="603" spans="1:16" s="4" customFormat="1" ht="15" x14ac:dyDescent="0.25">
      <c r="B603" s="737" t="s">
        <v>451</v>
      </c>
      <c r="C603" s="737"/>
      <c r="D603" s="737"/>
      <c r="E603" s="737"/>
      <c r="F603" s="737"/>
      <c r="G603" s="738"/>
      <c r="H603" s="173">
        <v>81214</v>
      </c>
      <c r="I603" s="174">
        <v>73704.899999999994</v>
      </c>
      <c r="J603" s="175">
        <v>77307.19</v>
      </c>
      <c r="K603" s="173">
        <v>984.1</v>
      </c>
      <c r="L603" s="174">
        <v>973.2</v>
      </c>
      <c r="M603" s="176">
        <v>1053.9000000000001</v>
      </c>
      <c r="O603" s="469"/>
      <c r="P603" s="469"/>
    </row>
    <row r="604" spans="1:16" s="4" customFormat="1" ht="15" x14ac:dyDescent="0.25">
      <c r="B604" s="737" t="s">
        <v>452</v>
      </c>
      <c r="C604" s="737"/>
      <c r="D604" s="737"/>
      <c r="E604" s="737"/>
      <c r="F604" s="737"/>
      <c r="G604" s="738"/>
      <c r="H604" s="173">
        <v>56.6</v>
      </c>
      <c r="I604" s="174">
        <v>87.1</v>
      </c>
      <c r="J604" s="175">
        <v>81.209999999999994</v>
      </c>
      <c r="K604" s="173">
        <v>322.7</v>
      </c>
      <c r="L604" s="174">
        <v>286.10000000000002</v>
      </c>
      <c r="M604" s="176">
        <v>289.32</v>
      </c>
      <c r="O604" s="469"/>
      <c r="P604" s="469"/>
    </row>
    <row r="605" spans="1:16" s="4" customFormat="1" ht="15" x14ac:dyDescent="0.25">
      <c r="B605" s="737" t="s">
        <v>456</v>
      </c>
      <c r="C605" s="737"/>
      <c r="D605" s="737"/>
      <c r="E605" s="737"/>
      <c r="F605" s="737"/>
      <c r="G605" s="738"/>
      <c r="H605" s="173">
        <v>324.5</v>
      </c>
      <c r="I605" s="174">
        <v>369.2</v>
      </c>
      <c r="J605" s="175">
        <v>322.52999999999997</v>
      </c>
      <c r="K605" s="173">
        <v>0</v>
      </c>
      <c r="L605" s="174">
        <v>14.5</v>
      </c>
      <c r="M605" s="176">
        <v>18.690000000000001</v>
      </c>
      <c r="O605" s="469"/>
      <c r="P605" s="469"/>
    </row>
    <row r="606" spans="1:16" s="4" customFormat="1" ht="15" x14ac:dyDescent="0.25">
      <c r="B606" s="772" t="s">
        <v>454</v>
      </c>
      <c r="C606" s="772"/>
      <c r="D606" s="772"/>
      <c r="E606" s="772"/>
      <c r="F606" s="772"/>
      <c r="G606" s="773"/>
      <c r="H606" s="177">
        <f>SUM(H603:H605)</f>
        <v>81595.100000000006</v>
      </c>
      <c r="I606" s="590">
        <v>74161.2</v>
      </c>
      <c r="J606" s="591">
        <v>77710.930000000008</v>
      </c>
      <c r="K606" s="590">
        <v>1306.8</v>
      </c>
      <c r="L606" s="587">
        <v>1273.9000000000001</v>
      </c>
      <c r="M606" s="177">
        <v>1361.91</v>
      </c>
      <c r="O606" s="469"/>
      <c r="P606" s="469"/>
    </row>
    <row r="607" spans="1:16" s="4" customFormat="1" ht="15" customHeight="1" x14ac:dyDescent="0.25">
      <c r="B607" s="880" t="s">
        <v>455</v>
      </c>
      <c r="C607" s="880"/>
      <c r="D607" s="880"/>
      <c r="E607" s="880"/>
      <c r="F607" s="880"/>
      <c r="G607" s="880"/>
      <c r="H607" s="880"/>
      <c r="I607" s="880"/>
      <c r="J607" s="880"/>
      <c r="K607" s="880"/>
      <c r="L607" s="880"/>
      <c r="M607" s="880"/>
    </row>
    <row r="608" spans="1:16" s="4" customFormat="1" ht="15" x14ac:dyDescent="0.25">
      <c r="B608" s="737" t="s">
        <v>452</v>
      </c>
      <c r="C608" s="737"/>
      <c r="D608" s="737"/>
      <c r="E608" s="737"/>
      <c r="F608" s="737"/>
      <c r="G608" s="738"/>
      <c r="H608" s="173">
        <v>0</v>
      </c>
      <c r="I608" s="174">
        <v>0</v>
      </c>
      <c r="J608" s="175">
        <v>0</v>
      </c>
      <c r="K608" s="173">
        <v>200.5</v>
      </c>
      <c r="L608" s="174">
        <v>175.3</v>
      </c>
      <c r="M608" s="176">
        <v>176.18</v>
      </c>
      <c r="O608" s="469"/>
      <c r="P608" s="469"/>
    </row>
    <row r="609" spans="1:16" s="4" customFormat="1" ht="15" x14ac:dyDescent="0.25">
      <c r="B609" s="737" t="s">
        <v>456</v>
      </c>
      <c r="C609" s="737"/>
      <c r="D609" s="737"/>
      <c r="E609" s="737"/>
      <c r="F609" s="737"/>
      <c r="G609" s="738"/>
      <c r="H609" s="476">
        <v>16.2</v>
      </c>
      <c r="I609" s="585">
        <v>16.8</v>
      </c>
      <c r="J609" s="586">
        <v>17.63</v>
      </c>
      <c r="K609" s="476">
        <v>0</v>
      </c>
      <c r="L609" s="585">
        <v>0</v>
      </c>
      <c r="M609" s="477">
        <v>0</v>
      </c>
      <c r="O609" s="469"/>
      <c r="P609" s="469"/>
    </row>
    <row r="610" spans="1:16" s="4" customFormat="1" ht="15" x14ac:dyDescent="0.25">
      <c r="B610" s="772" t="s">
        <v>621</v>
      </c>
      <c r="C610" s="772"/>
      <c r="D610" s="772"/>
      <c r="E610" s="772"/>
      <c r="F610" s="772"/>
      <c r="G610" s="773"/>
      <c r="H610" s="265">
        <v>16.2</v>
      </c>
      <c r="I610" s="587">
        <v>16.8</v>
      </c>
      <c r="J610" s="588">
        <v>17.63</v>
      </c>
      <c r="K610" s="589">
        <v>200.5</v>
      </c>
      <c r="L610" s="587">
        <v>175.3</v>
      </c>
      <c r="M610" s="268">
        <v>176.18</v>
      </c>
      <c r="O610" s="469"/>
      <c r="P610" s="469"/>
    </row>
    <row r="611" spans="1:16" s="4" customFormat="1" ht="15" x14ac:dyDescent="0.25">
      <c r="B611" s="747" t="s">
        <v>939</v>
      </c>
      <c r="C611" s="747"/>
      <c r="D611" s="747"/>
      <c r="E611" s="747"/>
      <c r="F611" s="747"/>
      <c r="G611" s="747"/>
      <c r="H611" s="747"/>
      <c r="I611" s="747"/>
      <c r="J611" s="747"/>
      <c r="K611" s="747"/>
      <c r="L611" s="747"/>
      <c r="M611" s="747"/>
    </row>
    <row r="612" spans="1:16" s="4" customFormat="1" ht="15" x14ac:dyDescent="0.25">
      <c r="B612" s="749"/>
      <c r="C612" s="749"/>
      <c r="D612" s="749"/>
      <c r="E612" s="749"/>
      <c r="F612" s="749"/>
      <c r="G612" s="749"/>
      <c r="H612" s="749"/>
      <c r="I612" s="749"/>
      <c r="J612" s="749"/>
      <c r="K612" s="749"/>
      <c r="L612" s="749"/>
      <c r="M612" s="749"/>
    </row>
    <row r="613" spans="1:16" s="4" customFormat="1" ht="15" x14ac:dyDescent="0.25"/>
    <row r="614" spans="1:16" s="4" customFormat="1" ht="15" x14ac:dyDescent="0.25"/>
    <row r="615" spans="1:16" s="4" customFormat="1" ht="15" x14ac:dyDescent="0.25">
      <c r="A615" s="7"/>
      <c r="B615" s="7" t="s">
        <v>145</v>
      </c>
      <c r="C615" s="7"/>
      <c r="D615" s="7"/>
      <c r="E615" s="7"/>
      <c r="F615" s="7"/>
      <c r="G615" s="7"/>
      <c r="H615" s="7"/>
      <c r="I615" s="7"/>
      <c r="J615" s="7"/>
      <c r="K615" s="7"/>
      <c r="L615" s="7"/>
      <c r="M615" s="7"/>
    </row>
    <row r="616" spans="1:16" s="4" customFormat="1" ht="15" x14ac:dyDescent="0.25"/>
    <row r="617" spans="1:16" s="4" customFormat="1" ht="15" customHeight="1" x14ac:dyDescent="0.25">
      <c r="B617" s="864" t="s">
        <v>622</v>
      </c>
      <c r="C617" s="864"/>
      <c r="D617" s="864"/>
      <c r="E617" s="864"/>
      <c r="F617" s="864"/>
      <c r="G617" s="865"/>
      <c r="H617" s="856" t="s">
        <v>537</v>
      </c>
      <c r="I617" s="857"/>
      <c r="J617" s="858"/>
      <c r="K617" s="856" t="s">
        <v>623</v>
      </c>
      <c r="L617" s="857"/>
      <c r="M617" s="857"/>
    </row>
    <row r="618" spans="1:16" s="4" customFormat="1" ht="15.5" thickBot="1" x14ac:dyDescent="0.3">
      <c r="B618" s="877"/>
      <c r="C618" s="877"/>
      <c r="D618" s="877"/>
      <c r="E618" s="877"/>
      <c r="F618" s="877"/>
      <c r="G618" s="878"/>
      <c r="H618" s="120">
        <v>2021</v>
      </c>
      <c r="I618" s="123">
        <v>2022</v>
      </c>
      <c r="J618" s="122">
        <v>2023</v>
      </c>
      <c r="K618" s="120">
        <v>2021</v>
      </c>
      <c r="L618" s="123">
        <v>2022</v>
      </c>
      <c r="M618" s="122">
        <v>2023</v>
      </c>
    </row>
    <row r="619" spans="1:16" s="4" customFormat="1" ht="15.75" customHeight="1" thickTop="1" x14ac:dyDescent="0.25">
      <c r="B619" s="881" t="s">
        <v>459</v>
      </c>
      <c r="C619" s="881"/>
      <c r="D619" s="881"/>
      <c r="E619" s="881"/>
      <c r="F619" s="881"/>
      <c r="G619" s="881"/>
      <c r="H619" s="881"/>
      <c r="I619" s="881"/>
      <c r="J619" s="881"/>
      <c r="K619" s="881"/>
      <c r="L619" s="881"/>
      <c r="M619" s="881"/>
    </row>
    <row r="620" spans="1:16" s="4" customFormat="1" ht="15" x14ac:dyDescent="0.25">
      <c r="B620" s="737" t="s">
        <v>451</v>
      </c>
      <c r="C620" s="737"/>
      <c r="D620" s="737"/>
      <c r="E620" s="737"/>
      <c r="F620" s="737"/>
      <c r="G620" s="738"/>
      <c r="H620" s="173">
        <v>67904.100000000006</v>
      </c>
      <c r="I620" s="174">
        <v>63168.1</v>
      </c>
      <c r="J620" s="175">
        <v>69531.83</v>
      </c>
      <c r="K620" s="173">
        <v>514.1</v>
      </c>
      <c r="L620" s="174">
        <v>506</v>
      </c>
      <c r="M620" s="176">
        <v>637.08000000000004</v>
      </c>
      <c r="O620" s="469"/>
      <c r="P620" s="469"/>
    </row>
    <row r="621" spans="1:16" s="4" customFormat="1" ht="15" x14ac:dyDescent="0.25">
      <c r="B621" s="737" t="s">
        <v>452</v>
      </c>
      <c r="C621" s="737"/>
      <c r="D621" s="737"/>
      <c r="E621" s="737"/>
      <c r="F621" s="737"/>
      <c r="G621" s="738"/>
      <c r="H621" s="173">
        <v>0</v>
      </c>
      <c r="I621" s="174">
        <v>6.4</v>
      </c>
      <c r="J621" s="175">
        <v>6.97</v>
      </c>
      <c r="K621" s="173">
        <v>0</v>
      </c>
      <c r="L621" s="174">
        <v>0</v>
      </c>
      <c r="M621" s="176">
        <v>0</v>
      </c>
      <c r="O621" s="469"/>
      <c r="P621" s="469"/>
    </row>
    <row r="622" spans="1:16" s="4" customFormat="1" ht="15" x14ac:dyDescent="0.25">
      <c r="B622" s="737" t="s">
        <v>456</v>
      </c>
      <c r="C622" s="737"/>
      <c r="D622" s="737"/>
      <c r="E622" s="737"/>
      <c r="F622" s="737"/>
      <c r="G622" s="738"/>
      <c r="H622" s="173">
        <v>204.8</v>
      </c>
      <c r="I622" s="174">
        <v>9.5</v>
      </c>
      <c r="J622" s="175">
        <v>11.45</v>
      </c>
      <c r="K622" s="173">
        <v>0</v>
      </c>
      <c r="L622" s="174">
        <v>0</v>
      </c>
      <c r="M622" s="176">
        <v>0</v>
      </c>
      <c r="O622" s="469"/>
      <c r="P622" s="469"/>
    </row>
    <row r="623" spans="1:16" s="4" customFormat="1" ht="15" x14ac:dyDescent="0.25">
      <c r="B623" s="772" t="s">
        <v>461</v>
      </c>
      <c r="C623" s="772"/>
      <c r="D623" s="772"/>
      <c r="E623" s="772"/>
      <c r="F623" s="772"/>
      <c r="G623" s="773"/>
      <c r="H623" s="177">
        <v>68108.899999999994</v>
      </c>
      <c r="I623" s="590">
        <v>63183.9</v>
      </c>
      <c r="J623" s="591">
        <v>69550.25</v>
      </c>
      <c r="K623" s="590">
        <v>514.1</v>
      </c>
      <c r="L623" s="590">
        <v>506</v>
      </c>
      <c r="M623" s="590">
        <v>637.08000000000004</v>
      </c>
      <c r="O623" s="469"/>
      <c r="P623" s="469"/>
    </row>
    <row r="624" spans="1:16" s="4" customFormat="1" ht="15" customHeight="1" x14ac:dyDescent="0.25">
      <c r="B624" s="880" t="s">
        <v>462</v>
      </c>
      <c r="C624" s="880"/>
      <c r="D624" s="880"/>
      <c r="E624" s="880"/>
      <c r="F624" s="880"/>
      <c r="G624" s="880"/>
      <c r="H624" s="880"/>
      <c r="I624" s="880"/>
      <c r="J624" s="880"/>
      <c r="K624" s="880"/>
      <c r="L624" s="880"/>
      <c r="M624" s="880"/>
    </row>
    <row r="625" spans="1:16" s="4" customFormat="1" ht="15" x14ac:dyDescent="0.25">
      <c r="B625" s="737" t="s">
        <v>451</v>
      </c>
      <c r="C625" s="737"/>
      <c r="D625" s="737"/>
      <c r="E625" s="737"/>
      <c r="F625" s="737"/>
      <c r="G625" s="738"/>
      <c r="H625" s="71">
        <v>14.5</v>
      </c>
      <c r="I625" s="72">
        <v>2</v>
      </c>
      <c r="J625" s="73">
        <v>1.94</v>
      </c>
      <c r="K625" s="71">
        <v>66</v>
      </c>
      <c r="L625" s="72">
        <v>58.5</v>
      </c>
      <c r="M625" s="78">
        <v>62.93</v>
      </c>
      <c r="O625" s="469"/>
      <c r="P625" s="469"/>
    </row>
    <row r="626" spans="1:16" s="4" customFormat="1" ht="15" x14ac:dyDescent="0.25">
      <c r="B626" s="737" t="s">
        <v>456</v>
      </c>
      <c r="C626" s="737"/>
      <c r="D626" s="737"/>
      <c r="E626" s="737"/>
      <c r="F626" s="737"/>
      <c r="G626" s="738"/>
      <c r="H626" s="440">
        <v>0</v>
      </c>
      <c r="I626" s="441">
        <v>7.1</v>
      </c>
      <c r="J626" s="442">
        <v>7.93</v>
      </c>
      <c r="K626" s="440">
        <v>0</v>
      </c>
      <c r="L626" s="441">
        <v>0</v>
      </c>
      <c r="M626" s="213">
        <v>0</v>
      </c>
      <c r="O626" s="469"/>
      <c r="P626" s="469"/>
    </row>
    <row r="627" spans="1:16" s="4" customFormat="1" ht="15" x14ac:dyDescent="0.25">
      <c r="B627" s="791" t="s">
        <v>767</v>
      </c>
      <c r="C627" s="791"/>
      <c r="D627" s="791"/>
      <c r="E627" s="791"/>
      <c r="F627" s="791"/>
      <c r="G627" s="792"/>
      <c r="H627" s="595">
        <v>14.5</v>
      </c>
      <c r="I627" s="596">
        <v>9.1</v>
      </c>
      <c r="J627" s="597">
        <v>9.8699999999999992</v>
      </c>
      <c r="K627" s="595">
        <v>66</v>
      </c>
      <c r="L627" s="596">
        <v>58.5</v>
      </c>
      <c r="M627" s="598">
        <v>62.93</v>
      </c>
      <c r="O627" s="469"/>
      <c r="P627" s="469"/>
    </row>
    <row r="628" spans="1:16" s="4" customFormat="1" ht="15" x14ac:dyDescent="0.25">
      <c r="B628" s="747" t="s">
        <v>624</v>
      </c>
      <c r="C628" s="747"/>
      <c r="D628" s="747"/>
      <c r="E628" s="747"/>
      <c r="F628" s="747"/>
      <c r="G628" s="747"/>
      <c r="H628" s="747"/>
      <c r="I628" s="747"/>
      <c r="J628" s="747"/>
      <c r="K628" s="747"/>
      <c r="L628" s="747"/>
      <c r="M628" s="747"/>
      <c r="O628" s="469"/>
      <c r="P628" s="469"/>
    </row>
    <row r="629" spans="1:16" s="4" customFormat="1" ht="15" x14ac:dyDescent="0.25">
      <c r="B629" s="748"/>
      <c r="C629" s="748"/>
      <c r="D629" s="748"/>
      <c r="E629" s="748"/>
      <c r="F629" s="748"/>
      <c r="G629" s="748"/>
      <c r="H629" s="748"/>
      <c r="I629" s="748"/>
      <c r="J629" s="748"/>
      <c r="K629" s="748"/>
      <c r="L629" s="748"/>
      <c r="M629" s="748"/>
      <c r="O629" s="469"/>
      <c r="P629" s="469"/>
    </row>
    <row r="630" spans="1:16" s="4" customFormat="1" ht="15" customHeight="1" x14ac:dyDescent="0.25">
      <c r="B630" s="749"/>
      <c r="C630" s="749"/>
      <c r="D630" s="749"/>
      <c r="E630" s="749"/>
      <c r="F630" s="749"/>
      <c r="G630" s="749"/>
      <c r="H630" s="749"/>
      <c r="I630" s="749"/>
      <c r="J630" s="749"/>
      <c r="K630" s="749"/>
      <c r="L630" s="749"/>
      <c r="M630" s="749"/>
    </row>
    <row r="631" spans="1:16" s="4" customFormat="1" ht="15" x14ac:dyDescent="0.25">
      <c r="B631" s="255"/>
    </row>
    <row r="632" spans="1:16" s="4" customFormat="1" ht="15" x14ac:dyDescent="0.25"/>
    <row r="633" spans="1:16" s="4" customFormat="1" ht="15" x14ac:dyDescent="0.25">
      <c r="A633" s="7"/>
      <c r="B633" s="7" t="s">
        <v>146</v>
      </c>
      <c r="C633" s="7"/>
      <c r="D633" s="7"/>
      <c r="E633" s="7"/>
      <c r="F633" s="7"/>
      <c r="G633" s="7"/>
      <c r="H633" s="7"/>
      <c r="I633" s="7"/>
      <c r="J633" s="7"/>
      <c r="K633" s="7"/>
      <c r="L633" s="7"/>
      <c r="M633" s="7"/>
    </row>
    <row r="634" spans="1:16" s="4" customFormat="1" ht="15" x14ac:dyDescent="0.25"/>
    <row r="635" spans="1:16" s="4" customFormat="1" ht="15" customHeight="1" x14ac:dyDescent="0.25">
      <c r="B635" s="864" t="s">
        <v>625</v>
      </c>
      <c r="C635" s="864"/>
      <c r="D635" s="864"/>
      <c r="E635" s="864"/>
      <c r="F635" s="864"/>
      <c r="G635" s="865"/>
      <c r="H635" s="856" t="s">
        <v>537</v>
      </c>
      <c r="I635" s="857"/>
      <c r="J635" s="858"/>
      <c r="K635" s="856" t="s">
        <v>536</v>
      </c>
      <c r="L635" s="857"/>
      <c r="M635" s="857"/>
    </row>
    <row r="636" spans="1:16" s="4" customFormat="1" ht="15.5" thickBot="1" x14ac:dyDescent="0.3">
      <c r="B636" s="864"/>
      <c r="C636" s="864"/>
      <c r="D636" s="864"/>
      <c r="E636" s="864"/>
      <c r="F636" s="864"/>
      <c r="G636" s="865"/>
      <c r="H636" s="120">
        <v>2021</v>
      </c>
      <c r="I636" s="123">
        <v>2022</v>
      </c>
      <c r="J636" s="122">
        <v>2023</v>
      </c>
      <c r="K636" s="120">
        <v>2021</v>
      </c>
      <c r="L636" s="123">
        <v>2022</v>
      </c>
      <c r="M636" s="122">
        <v>2023</v>
      </c>
    </row>
    <row r="637" spans="1:16" s="4" customFormat="1" ht="15.5" thickTop="1" x14ac:dyDescent="0.25">
      <c r="B637" s="725" t="s">
        <v>2</v>
      </c>
      <c r="C637" s="725"/>
      <c r="D637" s="725"/>
      <c r="E637" s="725"/>
      <c r="F637" s="725"/>
      <c r="G637" s="726"/>
      <c r="H637" s="193">
        <v>13486.2</v>
      </c>
      <c r="I637" s="194">
        <v>10977.2</v>
      </c>
      <c r="J637" s="195">
        <v>8160.6800000000076</v>
      </c>
      <c r="K637" s="193">
        <v>792.7</v>
      </c>
      <c r="L637" s="194">
        <v>767.9</v>
      </c>
      <c r="M637" s="196">
        <v>724.83</v>
      </c>
    </row>
    <row r="638" spans="1:16" s="4" customFormat="1" ht="15" x14ac:dyDescent="0.25">
      <c r="B638" s="768" t="s">
        <v>464</v>
      </c>
      <c r="C638" s="768"/>
      <c r="D638" s="768"/>
      <c r="E638" s="768"/>
      <c r="F638" s="768"/>
      <c r="G638" s="769"/>
      <c r="H638" s="236">
        <v>1.7</v>
      </c>
      <c r="I638" s="542">
        <f>I610-I627</f>
        <v>7.7000000000000011</v>
      </c>
      <c r="J638" s="543">
        <v>7.76</v>
      </c>
      <c r="K638" s="541">
        <v>134.5</v>
      </c>
      <c r="L638" s="542">
        <f>L610-L627</f>
        <v>116.80000000000001</v>
      </c>
      <c r="M638" s="238">
        <v>113.25</v>
      </c>
    </row>
    <row r="639" spans="1:16" s="4" customFormat="1" ht="15" x14ac:dyDescent="0.25">
      <c r="B639" s="882" t="s">
        <v>626</v>
      </c>
      <c r="C639" s="882"/>
      <c r="D639" s="882"/>
      <c r="E639" s="882"/>
      <c r="F639" s="882"/>
      <c r="G639" s="882"/>
      <c r="H639" s="882"/>
      <c r="I639" s="882"/>
      <c r="J639" s="882"/>
      <c r="K639" s="882"/>
      <c r="L639" s="882"/>
      <c r="M639" s="882"/>
    </row>
    <row r="640" spans="1:16" s="4" customFormat="1" ht="15" x14ac:dyDescent="0.25">
      <c r="B640" s="2"/>
      <c r="C640" s="2"/>
      <c r="D640" s="2"/>
      <c r="E640" s="2"/>
      <c r="F640" s="2"/>
      <c r="G640" s="2"/>
      <c r="H640" s="178"/>
      <c r="I640" s="178"/>
      <c r="J640" s="178"/>
      <c r="K640" s="178"/>
      <c r="L640" s="178"/>
      <c r="M640" s="178"/>
    </row>
    <row r="641" spans="1:16" s="4" customFormat="1" ht="15" x14ac:dyDescent="0.25"/>
    <row r="642" spans="1:16" s="4" customFormat="1" ht="7.5" customHeight="1" x14ac:dyDescent="0.25">
      <c r="A642" s="7"/>
      <c r="B642" s="812" t="s">
        <v>217</v>
      </c>
      <c r="C642" s="812"/>
      <c r="D642" s="812"/>
      <c r="E642" s="812"/>
      <c r="F642" s="812"/>
      <c r="G642" s="812"/>
      <c r="H642" s="812"/>
      <c r="I642" s="812"/>
      <c r="J642" s="812"/>
      <c r="K642" s="812"/>
      <c r="L642" s="812"/>
      <c r="M642" s="812"/>
    </row>
    <row r="643" spans="1:16" s="4" customFormat="1" ht="7.5" customHeight="1" x14ac:dyDescent="0.25">
      <c r="A643" s="7"/>
      <c r="B643" s="812"/>
      <c r="C643" s="812"/>
      <c r="D643" s="812"/>
      <c r="E643" s="812"/>
      <c r="F643" s="812"/>
      <c r="G643" s="812"/>
      <c r="H643" s="812"/>
      <c r="I643" s="812"/>
      <c r="J643" s="812"/>
      <c r="K643" s="812"/>
      <c r="L643" s="812"/>
      <c r="M643" s="812"/>
    </row>
    <row r="644" spans="1:16" s="4" customFormat="1" ht="15" x14ac:dyDescent="0.25"/>
    <row r="645" spans="1:16" s="4" customFormat="1" ht="15" customHeight="1" x14ac:dyDescent="0.25">
      <c r="B645" s="864" t="s">
        <v>627</v>
      </c>
      <c r="C645" s="864"/>
      <c r="D645" s="864"/>
      <c r="E645" s="864"/>
      <c r="F645" s="864"/>
      <c r="G645" s="865"/>
      <c r="H645" s="856" t="s">
        <v>537</v>
      </c>
      <c r="I645" s="857"/>
      <c r="J645" s="858"/>
      <c r="K645" s="856" t="s">
        <v>536</v>
      </c>
      <c r="L645" s="857"/>
      <c r="M645" s="857"/>
    </row>
    <row r="646" spans="1:16" s="4" customFormat="1" ht="15.5" thickBot="1" x14ac:dyDescent="0.3">
      <c r="B646" s="864"/>
      <c r="C646" s="864"/>
      <c r="D646" s="864"/>
      <c r="E646" s="864"/>
      <c r="F646" s="864"/>
      <c r="G646" s="865"/>
      <c r="H646" s="120">
        <v>2021</v>
      </c>
      <c r="I646" s="123">
        <v>2022</v>
      </c>
      <c r="J646" s="122">
        <v>2023</v>
      </c>
      <c r="K646" s="120">
        <v>2021</v>
      </c>
      <c r="L646" s="123">
        <v>2022</v>
      </c>
      <c r="M646" s="122">
        <v>2023</v>
      </c>
    </row>
    <row r="647" spans="1:16" s="4" customFormat="1" ht="15.5" thickTop="1" x14ac:dyDescent="0.25">
      <c r="B647" s="725" t="s">
        <v>628</v>
      </c>
      <c r="C647" s="725"/>
      <c r="D647" s="725"/>
      <c r="E647" s="725"/>
      <c r="F647" s="725"/>
      <c r="G647" s="726"/>
      <c r="H647" s="193">
        <v>81595.100000000006</v>
      </c>
      <c r="I647" s="194">
        <v>74161.2</v>
      </c>
      <c r="J647" s="195">
        <v>77710.930000000008</v>
      </c>
      <c r="K647" s="193">
        <v>1306.8</v>
      </c>
      <c r="L647" s="194">
        <v>1273.9000000000001</v>
      </c>
      <c r="M647" s="196">
        <v>1361.91</v>
      </c>
      <c r="O647" s="469"/>
      <c r="P647" s="469"/>
    </row>
    <row r="648" spans="1:16" s="4" customFormat="1" ht="15" x14ac:dyDescent="0.25">
      <c r="B648" s="737" t="s">
        <v>629</v>
      </c>
      <c r="C648" s="737"/>
      <c r="D648" s="737"/>
      <c r="E648" s="737"/>
      <c r="F648" s="737"/>
      <c r="G648" s="738"/>
      <c r="H648" s="524">
        <v>0.94</v>
      </c>
      <c r="I648" s="509">
        <v>0.94399999999999995</v>
      </c>
      <c r="J648" s="582">
        <v>0.94099999999999995</v>
      </c>
      <c r="K648" s="524">
        <v>0</v>
      </c>
      <c r="L648" s="509">
        <v>0</v>
      </c>
      <c r="M648" s="523">
        <v>0</v>
      </c>
      <c r="O648" s="469"/>
      <c r="P648" s="469"/>
    </row>
    <row r="649" spans="1:16" s="4" customFormat="1" ht="15" customHeight="1" x14ac:dyDescent="0.25">
      <c r="B649" s="737" t="s">
        <v>630</v>
      </c>
      <c r="C649" s="737"/>
      <c r="D649" s="737"/>
      <c r="E649" s="737"/>
      <c r="F649" s="737"/>
      <c r="G649" s="738"/>
      <c r="H649" s="77">
        <v>16.2</v>
      </c>
      <c r="I649" s="80">
        <v>16.8</v>
      </c>
      <c r="J649" s="599">
        <v>17.63</v>
      </c>
      <c r="K649" s="77">
        <v>200.5</v>
      </c>
      <c r="L649" s="80">
        <v>175.3</v>
      </c>
      <c r="M649" s="274">
        <v>176.18</v>
      </c>
      <c r="O649" s="469"/>
      <c r="P649" s="469"/>
    </row>
    <row r="650" spans="1:16" s="4" customFormat="1" ht="15" x14ac:dyDescent="0.25">
      <c r="B650" s="737" t="s">
        <v>631</v>
      </c>
      <c r="C650" s="737"/>
      <c r="D650" s="737"/>
      <c r="E650" s="737"/>
      <c r="F650" s="737"/>
      <c r="G650" s="738"/>
      <c r="H650" s="600">
        <v>1.9854133397716282E-4</v>
      </c>
      <c r="I650" s="601">
        <f>I649/I647</f>
        <v>2.2653355123703503E-4</v>
      </c>
      <c r="J650" s="602">
        <v>2.2686641377216819E-4</v>
      </c>
      <c r="K650" s="600">
        <v>0.1534282216100398</v>
      </c>
      <c r="L650" s="601">
        <f>L649/L647</f>
        <v>0.13760891749744877</v>
      </c>
      <c r="M650" s="603">
        <v>0.12936243951509277</v>
      </c>
      <c r="O650" s="469"/>
      <c r="P650" s="469"/>
    </row>
    <row r="651" spans="1:16" s="4" customFormat="1" ht="15" x14ac:dyDescent="0.25">
      <c r="B651" s="737" t="s">
        <v>633</v>
      </c>
      <c r="C651" s="737"/>
      <c r="D651" s="737"/>
      <c r="E651" s="737"/>
      <c r="F651" s="737"/>
      <c r="G651" s="738"/>
      <c r="H651" s="74">
        <v>13486.2</v>
      </c>
      <c r="I651" s="75">
        <v>10977.2</v>
      </c>
      <c r="J651" s="76">
        <v>8160.6800000000076</v>
      </c>
      <c r="K651" s="74">
        <v>792.7</v>
      </c>
      <c r="L651" s="75">
        <v>767.9</v>
      </c>
      <c r="M651" s="79">
        <v>724.83</v>
      </c>
      <c r="O651" s="469"/>
      <c r="P651" s="469"/>
    </row>
    <row r="652" spans="1:16" s="4" customFormat="1" ht="15" x14ac:dyDescent="0.25">
      <c r="B652" s="737" t="s">
        <v>632</v>
      </c>
      <c r="C652" s="737"/>
      <c r="D652" s="737"/>
      <c r="E652" s="737"/>
      <c r="F652" s="737"/>
      <c r="G652" s="738"/>
      <c r="H652" s="74">
        <v>1.7</v>
      </c>
      <c r="I652" s="75">
        <v>7.7000000000000011</v>
      </c>
      <c r="J652" s="76">
        <v>7.76</v>
      </c>
      <c r="K652" s="74">
        <v>134.5</v>
      </c>
      <c r="L652" s="75">
        <v>116.80000000000001</v>
      </c>
      <c r="M652" s="79">
        <v>113.25</v>
      </c>
      <c r="O652" s="469"/>
      <c r="P652" s="469"/>
    </row>
    <row r="653" spans="1:16" s="4" customFormat="1" ht="15" x14ac:dyDescent="0.25">
      <c r="B653" s="768" t="s">
        <v>634</v>
      </c>
      <c r="C653" s="768"/>
      <c r="D653" s="768"/>
      <c r="E653" s="768"/>
      <c r="F653" s="768"/>
      <c r="G653" s="769"/>
      <c r="H653" s="604">
        <f t="shared" ref="H653:M653" si="32">H652/H651</f>
        <v>1.2605478192522727E-4</v>
      </c>
      <c r="I653" s="605">
        <f t="shared" si="32"/>
        <v>7.0145392267609232E-4</v>
      </c>
      <c r="J653" s="606">
        <f t="shared" si="32"/>
        <v>9.5090115039432902E-4</v>
      </c>
      <c r="K653" s="604">
        <f t="shared" si="32"/>
        <v>0.16967326857575374</v>
      </c>
      <c r="L653" s="605">
        <f>L652/L651</f>
        <v>0.15210313842948303</v>
      </c>
      <c r="M653" s="607">
        <f t="shared" si="32"/>
        <v>0.15624353296635071</v>
      </c>
      <c r="N653" s="478"/>
      <c r="O653" s="469"/>
      <c r="P653" s="469"/>
    </row>
    <row r="654" spans="1:16" s="4" customFormat="1" ht="15" x14ac:dyDescent="0.25"/>
    <row r="655" spans="1:16" s="4" customFormat="1" ht="15" x14ac:dyDescent="0.25"/>
    <row r="656" spans="1:16" s="4" customFormat="1" ht="15" x14ac:dyDescent="0.25">
      <c r="A656" s="7"/>
      <c r="B656" s="7" t="s">
        <v>156</v>
      </c>
      <c r="C656" s="7"/>
      <c r="D656" s="7"/>
      <c r="E656" s="7"/>
      <c r="F656" s="7"/>
      <c r="G656" s="7"/>
      <c r="H656" s="7"/>
      <c r="I656" s="7"/>
      <c r="J656" s="7"/>
      <c r="K656" s="7"/>
      <c r="L656" s="7"/>
      <c r="M656" s="7"/>
    </row>
    <row r="657" spans="1:16" s="4" customFormat="1" ht="15" customHeight="1" x14ac:dyDescent="0.25">
      <c r="A657" s="7"/>
      <c r="B657" s="812" t="s">
        <v>214</v>
      </c>
      <c r="C657" s="812"/>
      <c r="D657" s="812"/>
      <c r="E657" s="812"/>
      <c r="F657" s="812"/>
      <c r="G657" s="812"/>
      <c r="H657" s="812"/>
      <c r="I657" s="812"/>
      <c r="J657" s="812"/>
      <c r="K657" s="812"/>
      <c r="L657" s="812"/>
      <c r="M657" s="812"/>
    </row>
    <row r="658" spans="1:16" s="4" customFormat="1" ht="15" x14ac:dyDescent="0.25">
      <c r="A658" s="7"/>
      <c r="B658" s="812"/>
      <c r="C658" s="812"/>
      <c r="D658" s="812"/>
      <c r="E658" s="812"/>
      <c r="F658" s="812"/>
      <c r="G658" s="812"/>
      <c r="H658" s="812"/>
      <c r="I658" s="812"/>
      <c r="J658" s="812"/>
      <c r="K658" s="812"/>
      <c r="L658" s="812"/>
      <c r="M658" s="812"/>
    </row>
    <row r="659" spans="1:16" s="4" customFormat="1" ht="15" x14ac:dyDescent="0.25"/>
    <row r="660" spans="1:16" s="4" customFormat="1" ht="15" customHeight="1" x14ac:dyDescent="0.25">
      <c r="B660" s="864" t="s">
        <v>635</v>
      </c>
      <c r="C660" s="864"/>
      <c r="D660" s="864"/>
      <c r="E660" s="864"/>
      <c r="F660" s="864"/>
      <c r="G660" s="865"/>
      <c r="H660" s="856" t="s">
        <v>537</v>
      </c>
      <c r="I660" s="857"/>
      <c r="J660" s="858"/>
      <c r="K660" s="856" t="s">
        <v>536</v>
      </c>
      <c r="L660" s="857"/>
      <c r="M660" s="857"/>
    </row>
    <row r="661" spans="1:16" s="4" customFormat="1" ht="15.5" thickBot="1" x14ac:dyDescent="0.3">
      <c r="B661" s="864"/>
      <c r="C661" s="864"/>
      <c r="D661" s="864"/>
      <c r="E661" s="864"/>
      <c r="F661" s="864"/>
      <c r="G661" s="865"/>
      <c r="H661" s="120">
        <v>2021</v>
      </c>
      <c r="I661" s="123">
        <v>2022</v>
      </c>
      <c r="J661" s="122">
        <v>2023</v>
      </c>
      <c r="K661" s="120">
        <v>2021</v>
      </c>
      <c r="L661" s="123">
        <v>2022</v>
      </c>
      <c r="M661" s="122">
        <v>2023</v>
      </c>
    </row>
    <row r="662" spans="1:16" s="4" customFormat="1" ht="15.5" thickTop="1" x14ac:dyDescent="0.25">
      <c r="B662" s="725" t="s">
        <v>56</v>
      </c>
      <c r="C662" s="725"/>
      <c r="D662" s="725"/>
      <c r="E662" s="725"/>
      <c r="F662" s="725"/>
      <c r="G662" s="726"/>
      <c r="H662" s="193">
        <v>64131.89</v>
      </c>
      <c r="I662" s="194">
        <v>42366.86</v>
      </c>
      <c r="J662" s="195">
        <v>33375.279999999999</v>
      </c>
      <c r="K662" s="193">
        <v>0</v>
      </c>
      <c r="L662" s="194">
        <v>0</v>
      </c>
      <c r="M662" s="196">
        <v>0</v>
      </c>
      <c r="O662" s="469"/>
      <c r="P662" s="469"/>
    </row>
    <row r="663" spans="1:16" s="4" customFormat="1" ht="15" x14ac:dyDescent="0.25">
      <c r="B663" s="737" t="s">
        <v>30</v>
      </c>
      <c r="C663" s="737"/>
      <c r="D663" s="737"/>
      <c r="E663" s="737"/>
      <c r="F663" s="737"/>
      <c r="G663" s="738"/>
      <c r="H663" s="173">
        <v>2397.4</v>
      </c>
      <c r="I663" s="174">
        <v>1616.2</v>
      </c>
      <c r="J663" s="175">
        <v>2001.72</v>
      </c>
      <c r="K663" s="173">
        <v>212.79999999999998</v>
      </c>
      <c r="L663" s="174">
        <v>171.5</v>
      </c>
      <c r="M663" s="176">
        <v>141.08000000000001</v>
      </c>
      <c r="O663" s="469"/>
      <c r="P663" s="469"/>
    </row>
    <row r="664" spans="1:16" s="4" customFormat="1" ht="15" x14ac:dyDescent="0.25">
      <c r="B664" s="737" t="s">
        <v>55</v>
      </c>
      <c r="C664" s="737"/>
      <c r="D664" s="737"/>
      <c r="E664" s="737"/>
      <c r="F664" s="737"/>
      <c r="G664" s="738"/>
      <c r="H664" s="74">
        <v>2508.5</v>
      </c>
      <c r="I664" s="75">
        <v>2344.1999999999998</v>
      </c>
      <c r="J664" s="76">
        <v>1877.75</v>
      </c>
      <c r="K664" s="74">
        <v>60.9</v>
      </c>
      <c r="L664" s="75">
        <v>32</v>
      </c>
      <c r="M664" s="79">
        <v>57.73</v>
      </c>
      <c r="O664" s="469"/>
      <c r="P664" s="469"/>
    </row>
    <row r="665" spans="1:16" s="4" customFormat="1" ht="15" x14ac:dyDescent="0.25">
      <c r="B665" s="737" t="s">
        <v>467</v>
      </c>
      <c r="C665" s="737"/>
      <c r="D665" s="737"/>
      <c r="E665" s="737"/>
      <c r="F665" s="737"/>
      <c r="G665" s="738"/>
      <c r="H665" s="74">
        <v>67.7</v>
      </c>
      <c r="I665" s="75">
        <v>55.6</v>
      </c>
      <c r="J665" s="76">
        <v>31.35</v>
      </c>
      <c r="K665" s="74">
        <v>7.6</v>
      </c>
      <c r="L665" s="75">
        <v>2.9</v>
      </c>
      <c r="M665" s="79">
        <v>2.88</v>
      </c>
      <c r="O665" s="469"/>
      <c r="P665" s="469"/>
    </row>
    <row r="666" spans="1:16" s="4" customFormat="1" ht="15" x14ac:dyDescent="0.25">
      <c r="B666" s="768" t="s">
        <v>469</v>
      </c>
      <c r="C666" s="768"/>
      <c r="D666" s="768"/>
      <c r="E666" s="768"/>
      <c r="F666" s="768"/>
      <c r="G666" s="769"/>
      <c r="H666" s="541">
        <v>3252.2</v>
      </c>
      <c r="I666" s="542">
        <v>3866.8690999999999</v>
      </c>
      <c r="J666" s="543">
        <v>2712.66</v>
      </c>
      <c r="K666" s="541">
        <v>7.4</v>
      </c>
      <c r="L666" s="542">
        <v>11.2</v>
      </c>
      <c r="M666" s="544">
        <v>5.0199999999999996</v>
      </c>
      <c r="O666" s="469"/>
      <c r="P666" s="469"/>
    </row>
    <row r="667" spans="1:16" s="4" customFormat="1" ht="15" x14ac:dyDescent="0.25">
      <c r="B667" s="813" t="s">
        <v>636</v>
      </c>
      <c r="C667" s="813"/>
      <c r="D667" s="813"/>
      <c r="E667" s="813"/>
      <c r="F667" s="813"/>
      <c r="G667" s="813"/>
      <c r="H667" s="813"/>
      <c r="I667" s="813"/>
      <c r="J667" s="813"/>
      <c r="K667" s="813"/>
      <c r="L667" s="813"/>
      <c r="M667" s="813"/>
      <c r="O667" s="469"/>
      <c r="P667" s="469"/>
    </row>
    <row r="668" spans="1:16" s="4" customFormat="1" ht="15" x14ac:dyDescent="0.25"/>
    <row r="669" spans="1:16" s="4" customFormat="1" ht="15" x14ac:dyDescent="0.25"/>
    <row r="670" spans="1:16" s="4" customFormat="1" ht="15" x14ac:dyDescent="0.25">
      <c r="A670" s="7"/>
      <c r="B670" s="7" t="s">
        <v>159</v>
      </c>
      <c r="C670" s="7"/>
      <c r="D670" s="7"/>
      <c r="E670" s="7"/>
      <c r="F670" s="7"/>
      <c r="G670" s="7"/>
      <c r="H670" s="7"/>
      <c r="I670" s="7"/>
      <c r="J670" s="7"/>
      <c r="K670" s="7"/>
      <c r="L670" s="7"/>
      <c r="M670" s="7"/>
    </row>
    <row r="671" spans="1:16" s="4" customFormat="1" ht="15" x14ac:dyDescent="0.25"/>
    <row r="672" spans="1:16" s="4" customFormat="1" ht="15" customHeight="1" x14ac:dyDescent="0.25">
      <c r="B672" s="864" t="s">
        <v>637</v>
      </c>
      <c r="C672" s="864"/>
      <c r="D672" s="864"/>
      <c r="E672" s="864"/>
      <c r="F672" s="864"/>
      <c r="G672" s="865"/>
      <c r="H672" s="856" t="s">
        <v>537</v>
      </c>
      <c r="I672" s="857"/>
      <c r="J672" s="858"/>
      <c r="K672" s="856" t="s">
        <v>536</v>
      </c>
      <c r="L672" s="857"/>
      <c r="M672" s="857"/>
    </row>
    <row r="673" spans="2:16" s="4" customFormat="1" ht="15.5" thickBot="1" x14ac:dyDescent="0.3">
      <c r="B673" s="877"/>
      <c r="C673" s="877"/>
      <c r="D673" s="877"/>
      <c r="E673" s="877"/>
      <c r="F673" s="877"/>
      <c r="G673" s="878"/>
      <c r="H673" s="120">
        <v>2021</v>
      </c>
      <c r="I673" s="123">
        <v>2022</v>
      </c>
      <c r="J673" s="122">
        <v>2023</v>
      </c>
      <c r="K673" s="120">
        <v>2021</v>
      </c>
      <c r="L673" s="123">
        <v>2022</v>
      </c>
      <c r="M673" s="122">
        <v>2023</v>
      </c>
    </row>
    <row r="674" spans="2:16" s="4" customFormat="1" ht="15.5" thickTop="1" x14ac:dyDescent="0.25">
      <c r="B674" s="879" t="s">
        <v>638</v>
      </c>
      <c r="C674" s="879"/>
      <c r="D674" s="879"/>
      <c r="E674" s="879"/>
      <c r="F674" s="879"/>
      <c r="G674" s="879"/>
      <c r="H674" s="879"/>
      <c r="I674" s="879"/>
      <c r="J674" s="879"/>
      <c r="K674" s="879"/>
      <c r="L674" s="879"/>
      <c r="M674" s="879"/>
    </row>
    <row r="675" spans="2:16" s="4" customFormat="1" ht="15" x14ac:dyDescent="0.25">
      <c r="B675" s="737" t="s">
        <v>474</v>
      </c>
      <c r="C675" s="737"/>
      <c r="D675" s="737"/>
      <c r="E675" s="737"/>
      <c r="F675" s="737"/>
      <c r="G675" s="738"/>
      <c r="H675" s="71">
        <v>15324.5</v>
      </c>
      <c r="I675" s="72">
        <v>6179.8</v>
      </c>
      <c r="J675" s="73">
        <v>9518.41</v>
      </c>
      <c r="K675" s="71">
        <v>306.7</v>
      </c>
      <c r="L675" s="72">
        <v>8.0299999999999994</v>
      </c>
      <c r="M675" s="78">
        <v>2.39</v>
      </c>
      <c r="O675" s="469"/>
      <c r="P675" s="469"/>
    </row>
    <row r="676" spans="2:16" s="4" customFormat="1" ht="15" x14ac:dyDescent="0.25">
      <c r="B676" s="737" t="s">
        <v>475</v>
      </c>
      <c r="C676" s="737"/>
      <c r="D676" s="737"/>
      <c r="E676" s="737"/>
      <c r="F676" s="737"/>
      <c r="G676" s="738"/>
      <c r="H676" s="74">
        <v>3310.9</v>
      </c>
      <c r="I676" s="75">
        <v>2702.7</v>
      </c>
      <c r="J676" s="76">
        <v>1394.04</v>
      </c>
      <c r="K676" s="74">
        <v>13739</v>
      </c>
      <c r="L676" s="75">
        <v>0</v>
      </c>
      <c r="M676" s="79">
        <v>0</v>
      </c>
      <c r="O676" s="469"/>
      <c r="P676" s="469"/>
    </row>
    <row r="677" spans="2:16" s="4" customFormat="1" ht="15" x14ac:dyDescent="0.25">
      <c r="B677" s="737" t="s">
        <v>476</v>
      </c>
      <c r="C677" s="737"/>
      <c r="D677" s="737"/>
      <c r="E677" s="737"/>
      <c r="F677" s="737"/>
      <c r="G677" s="738"/>
      <c r="H677" s="74">
        <v>3019.8</v>
      </c>
      <c r="I677" s="75">
        <v>3256.71</v>
      </c>
      <c r="J677" s="76">
        <v>3546.44</v>
      </c>
      <c r="K677" s="74">
        <v>0</v>
      </c>
      <c r="L677" s="75">
        <v>15312.69</v>
      </c>
      <c r="M677" s="79">
        <v>15197.44</v>
      </c>
      <c r="O677" s="469"/>
      <c r="P677" s="469"/>
    </row>
    <row r="678" spans="2:16" s="4" customFormat="1" ht="15" x14ac:dyDescent="0.25">
      <c r="B678" s="737" t="s">
        <v>477</v>
      </c>
      <c r="C678" s="737"/>
      <c r="D678" s="737"/>
      <c r="E678" s="737"/>
      <c r="F678" s="737"/>
      <c r="G678" s="738"/>
      <c r="H678" s="74">
        <v>4249.8</v>
      </c>
      <c r="I678" s="75">
        <v>5886.83</v>
      </c>
      <c r="J678" s="76">
        <v>4140.91</v>
      </c>
      <c r="K678" s="74">
        <v>0</v>
      </c>
      <c r="L678" s="75">
        <v>252.11</v>
      </c>
      <c r="M678" s="79">
        <v>273.08999999999997</v>
      </c>
      <c r="O678" s="469"/>
      <c r="P678" s="469"/>
    </row>
    <row r="679" spans="2:16" s="4" customFormat="1" ht="15" x14ac:dyDescent="0.25">
      <c r="B679" s="737" t="s">
        <v>478</v>
      </c>
      <c r="C679" s="737"/>
      <c r="D679" s="737"/>
      <c r="E679" s="737"/>
      <c r="F679" s="737"/>
      <c r="G679" s="738"/>
      <c r="H679" s="74">
        <v>1944.1</v>
      </c>
      <c r="I679" s="75">
        <v>12875.17</v>
      </c>
      <c r="J679" s="76">
        <v>12645.65</v>
      </c>
      <c r="K679" s="74">
        <v>306.2</v>
      </c>
      <c r="L679" s="75">
        <v>3434.85</v>
      </c>
      <c r="M679" s="79">
        <v>6773.95</v>
      </c>
      <c r="O679" s="469"/>
      <c r="P679" s="469"/>
    </row>
    <row r="680" spans="2:16" s="4" customFormat="1" ht="15" x14ac:dyDescent="0.25">
      <c r="B680" s="772" t="s">
        <v>639</v>
      </c>
      <c r="C680" s="772"/>
      <c r="D680" s="772"/>
      <c r="E680" s="772"/>
      <c r="F680" s="772"/>
      <c r="G680" s="773"/>
      <c r="H680" s="589">
        <v>27849.1</v>
      </c>
      <c r="I680" s="587">
        <v>30901.21</v>
      </c>
      <c r="J680" s="588">
        <v>31245.450000000004</v>
      </c>
      <c r="K680" s="589">
        <v>14351.900000000001</v>
      </c>
      <c r="L680" s="587">
        <v>19007.68</v>
      </c>
      <c r="M680" s="479">
        <v>22246.87</v>
      </c>
      <c r="O680" s="469"/>
      <c r="P680" s="469"/>
    </row>
    <row r="681" spans="2:16" s="4" customFormat="1" ht="15" customHeight="1" x14ac:dyDescent="0.25">
      <c r="B681" s="880" t="s">
        <v>473</v>
      </c>
      <c r="C681" s="880"/>
      <c r="D681" s="880"/>
      <c r="E681" s="880"/>
      <c r="F681" s="880"/>
      <c r="G681" s="880"/>
      <c r="H681" s="880"/>
      <c r="I681" s="880"/>
      <c r="J681" s="880"/>
      <c r="K681" s="880"/>
      <c r="L681" s="880"/>
      <c r="M681" s="880"/>
    </row>
    <row r="682" spans="2:16" s="4" customFormat="1" ht="15" x14ac:dyDescent="0.25">
      <c r="B682" s="737" t="s">
        <v>482</v>
      </c>
      <c r="C682" s="737"/>
      <c r="D682" s="737"/>
      <c r="E682" s="737"/>
      <c r="F682" s="737"/>
      <c r="G682" s="738"/>
      <c r="H682" s="71">
        <v>1274697.3</v>
      </c>
      <c r="I682" s="72">
        <v>1189855.1000000001</v>
      </c>
      <c r="J682" s="73">
        <v>1030039.8</v>
      </c>
      <c r="K682" s="71">
        <v>0</v>
      </c>
      <c r="L682" s="72">
        <v>0</v>
      </c>
      <c r="M682" s="78">
        <v>0</v>
      </c>
      <c r="O682" s="469"/>
      <c r="P682" s="469"/>
    </row>
    <row r="683" spans="2:16" s="4" customFormat="1" ht="15" x14ac:dyDescent="0.25">
      <c r="B683" s="737" t="s">
        <v>479</v>
      </c>
      <c r="C683" s="737"/>
      <c r="D683" s="737"/>
      <c r="E683" s="737"/>
      <c r="F683" s="737"/>
      <c r="G683" s="738"/>
      <c r="H683" s="74">
        <v>821273.59999999998</v>
      </c>
      <c r="I683" s="75">
        <v>792785.33</v>
      </c>
      <c r="J683" s="76">
        <v>684396.44</v>
      </c>
      <c r="K683" s="74">
        <v>163016.1</v>
      </c>
      <c r="L683" s="75">
        <v>20490</v>
      </c>
      <c r="M683" s="79">
        <v>20190</v>
      </c>
      <c r="O683" s="469"/>
      <c r="P683" s="469"/>
    </row>
    <row r="684" spans="2:16" s="4" customFormat="1" ht="15" x14ac:dyDescent="0.25">
      <c r="B684" s="737" t="s">
        <v>474</v>
      </c>
      <c r="C684" s="737"/>
      <c r="D684" s="737"/>
      <c r="E684" s="737"/>
      <c r="F684" s="737"/>
      <c r="G684" s="738"/>
      <c r="H684" s="74">
        <v>126862.8</v>
      </c>
      <c r="I684" s="75">
        <v>169409.93</v>
      </c>
      <c r="J684" s="76">
        <v>188050.24</v>
      </c>
      <c r="K684" s="74">
        <v>5259.4</v>
      </c>
      <c r="L684" s="75">
        <v>3363.7</v>
      </c>
      <c r="M684" s="79">
        <v>2803.6</v>
      </c>
      <c r="O684" s="469"/>
      <c r="P684" s="469"/>
    </row>
    <row r="685" spans="2:16" s="4" customFormat="1" ht="15" x14ac:dyDescent="0.25">
      <c r="B685" s="737" t="s">
        <v>481</v>
      </c>
      <c r="C685" s="737"/>
      <c r="D685" s="737"/>
      <c r="E685" s="737"/>
      <c r="F685" s="737"/>
      <c r="G685" s="738"/>
      <c r="H685" s="74">
        <v>7960.32</v>
      </c>
      <c r="I685" s="75">
        <v>7269.42</v>
      </c>
      <c r="J685" s="76">
        <v>4325.22</v>
      </c>
      <c r="K685" s="74">
        <v>0</v>
      </c>
      <c r="L685" s="75">
        <v>0</v>
      </c>
      <c r="M685" s="79">
        <v>0</v>
      </c>
      <c r="O685" s="469"/>
      <c r="P685" s="469"/>
    </row>
    <row r="686" spans="2:16" s="4" customFormat="1" ht="15" x14ac:dyDescent="0.25">
      <c r="B686" s="737" t="s">
        <v>475</v>
      </c>
      <c r="C686" s="737"/>
      <c r="D686" s="737"/>
      <c r="E686" s="737"/>
      <c r="F686" s="737"/>
      <c r="G686" s="738"/>
      <c r="H686" s="74">
        <v>196607.4</v>
      </c>
      <c r="I686" s="75">
        <v>154661.79200000002</v>
      </c>
      <c r="J686" s="76">
        <v>145587.12</v>
      </c>
      <c r="K686" s="74">
        <v>24380.9</v>
      </c>
      <c r="L686" s="75">
        <v>21858.68</v>
      </c>
      <c r="M686" s="79">
        <v>20862.259999999998</v>
      </c>
      <c r="O686" s="469"/>
      <c r="P686" s="469"/>
    </row>
    <row r="687" spans="2:16" s="4" customFormat="1" ht="15" x14ac:dyDescent="0.25">
      <c r="B687" s="737" t="s">
        <v>793</v>
      </c>
      <c r="C687" s="737"/>
      <c r="D687" s="737"/>
      <c r="E687" s="737"/>
      <c r="F687" s="737"/>
      <c r="G687" s="738"/>
      <c r="H687" s="74">
        <v>1224.3799999999999</v>
      </c>
      <c r="I687" s="75">
        <v>986.83</v>
      </c>
      <c r="J687" s="76">
        <v>1165.33</v>
      </c>
      <c r="K687" s="74">
        <v>0</v>
      </c>
      <c r="L687" s="75">
        <v>21.93</v>
      </c>
      <c r="M687" s="79">
        <v>14.81</v>
      </c>
      <c r="O687" s="469"/>
      <c r="P687" s="469"/>
    </row>
    <row r="688" spans="2:16" s="4" customFormat="1" ht="15" x14ac:dyDescent="0.25">
      <c r="B688" s="737" t="s">
        <v>477</v>
      </c>
      <c r="C688" s="737"/>
      <c r="D688" s="737"/>
      <c r="E688" s="737"/>
      <c r="F688" s="737"/>
      <c r="G688" s="738"/>
      <c r="H688" s="74">
        <v>17.100000000000001</v>
      </c>
      <c r="I688" s="75">
        <v>0</v>
      </c>
      <c r="J688" s="76">
        <v>0</v>
      </c>
      <c r="K688" s="74">
        <v>0</v>
      </c>
      <c r="L688" s="75">
        <v>0</v>
      </c>
      <c r="M688" s="79">
        <v>0</v>
      </c>
      <c r="O688" s="469"/>
      <c r="P688" s="469"/>
    </row>
    <row r="689" spans="1:16" s="4" customFormat="1" ht="15" x14ac:dyDescent="0.25">
      <c r="B689" s="737" t="s">
        <v>483</v>
      </c>
      <c r="C689" s="737"/>
      <c r="D689" s="737"/>
      <c r="E689" s="737"/>
      <c r="F689" s="737"/>
      <c r="G689" s="738"/>
      <c r="H689" s="74">
        <v>319.89999999999998</v>
      </c>
      <c r="I689" s="75">
        <v>663.06499999999983</v>
      </c>
      <c r="J689" s="76">
        <v>702.87</v>
      </c>
      <c r="K689" s="74">
        <v>0</v>
      </c>
      <c r="L689" s="75">
        <v>1.59</v>
      </c>
      <c r="M689" s="79">
        <v>10.02</v>
      </c>
      <c r="O689" s="469"/>
      <c r="P689" s="469"/>
    </row>
    <row r="690" spans="1:16" s="4" customFormat="1" ht="15" x14ac:dyDescent="0.25">
      <c r="B690" s="737" t="s">
        <v>484</v>
      </c>
      <c r="C690" s="737"/>
      <c r="D690" s="737"/>
      <c r="E690" s="737"/>
      <c r="F690" s="737"/>
      <c r="G690" s="738"/>
      <c r="H690" s="74">
        <v>479795.3</v>
      </c>
      <c r="I690" s="75">
        <v>606663.99</v>
      </c>
      <c r="J690" s="76">
        <v>625630.28</v>
      </c>
      <c r="K690" s="74">
        <v>18950.624</v>
      </c>
      <c r="L690" s="75">
        <v>19753.099999999999</v>
      </c>
      <c r="M690" s="79">
        <v>19813.84</v>
      </c>
      <c r="O690" s="469"/>
      <c r="P690" s="469"/>
    </row>
    <row r="691" spans="1:16" s="4" customFormat="1" ht="15" x14ac:dyDescent="0.25">
      <c r="B691" s="737" t="s">
        <v>640</v>
      </c>
      <c r="C691" s="737"/>
      <c r="D691" s="737"/>
      <c r="E691" s="737"/>
      <c r="F691" s="737"/>
      <c r="G691" s="738"/>
      <c r="H691" s="74">
        <v>263477.09999999998</v>
      </c>
      <c r="I691" s="75">
        <v>493055.44560000015</v>
      </c>
      <c r="J691" s="76">
        <v>671144.32</v>
      </c>
      <c r="K691" s="74">
        <v>160.59700000000001</v>
      </c>
      <c r="L691" s="75">
        <v>124732.19</v>
      </c>
      <c r="M691" s="79">
        <v>123986.32</v>
      </c>
      <c r="O691" s="469"/>
      <c r="P691" s="469"/>
    </row>
    <row r="692" spans="1:16" s="4" customFormat="1" ht="15" x14ac:dyDescent="0.25">
      <c r="B692" s="772" t="s">
        <v>641</v>
      </c>
      <c r="C692" s="772"/>
      <c r="D692" s="772"/>
      <c r="E692" s="772"/>
      <c r="F692" s="772"/>
      <c r="G692" s="773"/>
      <c r="H692" s="589">
        <v>3172235.1999999993</v>
      </c>
      <c r="I692" s="587">
        <v>3415350.9026000006</v>
      </c>
      <c r="J692" s="588">
        <v>3351041.6199999996</v>
      </c>
      <c r="K692" s="589">
        <v>211767.62100000001</v>
      </c>
      <c r="L692" s="587">
        <v>190221.19</v>
      </c>
      <c r="M692" s="479">
        <v>187680.85</v>
      </c>
      <c r="O692" s="469"/>
      <c r="P692" s="469"/>
    </row>
    <row r="693" spans="1:16" s="4" customFormat="1" ht="15" x14ac:dyDescent="0.25">
      <c r="B693" s="747" t="s">
        <v>642</v>
      </c>
      <c r="C693" s="747"/>
      <c r="D693" s="747"/>
      <c r="E693" s="747"/>
      <c r="F693" s="747"/>
      <c r="G693" s="747"/>
      <c r="H693" s="747"/>
      <c r="I693" s="747"/>
      <c r="J693" s="747"/>
      <c r="K693" s="747"/>
      <c r="L693" s="747"/>
      <c r="M693" s="747"/>
    </row>
    <row r="694" spans="1:16" s="4" customFormat="1" ht="15" x14ac:dyDescent="0.25">
      <c r="B694" s="748"/>
      <c r="C694" s="748"/>
      <c r="D694" s="748"/>
      <c r="E694" s="748"/>
      <c r="F694" s="748"/>
      <c r="G694" s="748"/>
      <c r="H694" s="748"/>
      <c r="I694" s="748"/>
      <c r="J694" s="748"/>
      <c r="K694" s="748"/>
      <c r="L694" s="748"/>
      <c r="M694" s="748"/>
    </row>
    <row r="695" spans="1:16" s="4" customFormat="1" ht="15" x14ac:dyDescent="0.25">
      <c r="B695" s="749"/>
      <c r="C695" s="749"/>
      <c r="D695" s="749"/>
      <c r="E695" s="749"/>
      <c r="F695" s="749"/>
      <c r="G695" s="749"/>
      <c r="H695" s="749"/>
      <c r="I695" s="749"/>
      <c r="J695" s="749"/>
      <c r="K695" s="749"/>
      <c r="L695" s="749"/>
      <c r="M695" s="749"/>
    </row>
    <row r="696" spans="1:16" s="4" customFormat="1" ht="15" x14ac:dyDescent="0.25">
      <c r="B696" s="2"/>
      <c r="C696" s="2"/>
      <c r="D696" s="2"/>
      <c r="E696" s="2"/>
      <c r="F696" s="178"/>
      <c r="G696" s="178"/>
      <c r="H696" s="178"/>
      <c r="I696" s="178"/>
      <c r="J696" s="178"/>
      <c r="K696" s="178"/>
      <c r="L696" s="178"/>
      <c r="M696" s="178"/>
    </row>
    <row r="697" spans="1:16" s="4" customFormat="1" ht="15" x14ac:dyDescent="0.25"/>
    <row r="698" spans="1:16" s="4" customFormat="1" ht="15" x14ac:dyDescent="0.25">
      <c r="A698" s="7"/>
      <c r="B698" s="7" t="s">
        <v>160</v>
      </c>
      <c r="C698" s="7"/>
      <c r="D698" s="7"/>
      <c r="E698" s="7"/>
      <c r="F698" s="7"/>
      <c r="G698" s="7"/>
      <c r="H698" s="7"/>
      <c r="I698" s="7"/>
      <c r="J698" s="7"/>
      <c r="K698" s="7"/>
      <c r="L698" s="7"/>
      <c r="M698" s="7"/>
    </row>
    <row r="699" spans="1:16" s="4" customFormat="1" ht="15" x14ac:dyDescent="0.25"/>
    <row r="700" spans="1:16" s="4" customFormat="1" ht="15" customHeight="1" x14ac:dyDescent="0.25">
      <c r="B700" s="864" t="s">
        <v>796</v>
      </c>
      <c r="C700" s="864"/>
      <c r="D700" s="864"/>
      <c r="E700" s="864"/>
      <c r="F700" s="864"/>
      <c r="G700" s="865"/>
      <c r="H700" s="856" t="s">
        <v>537</v>
      </c>
      <c r="I700" s="857"/>
      <c r="J700" s="858"/>
      <c r="K700" s="856" t="s">
        <v>536</v>
      </c>
      <c r="L700" s="857"/>
      <c r="M700" s="857"/>
    </row>
    <row r="701" spans="1:16" s="4" customFormat="1" ht="15.5" thickBot="1" x14ac:dyDescent="0.3">
      <c r="B701" s="877"/>
      <c r="C701" s="877"/>
      <c r="D701" s="877"/>
      <c r="E701" s="877"/>
      <c r="F701" s="877"/>
      <c r="G701" s="878"/>
      <c r="H701" s="120">
        <v>2021</v>
      </c>
      <c r="I701" s="123">
        <v>2022</v>
      </c>
      <c r="J701" s="122">
        <v>2023</v>
      </c>
      <c r="K701" s="120">
        <v>2021</v>
      </c>
      <c r="L701" s="123">
        <v>2022</v>
      </c>
      <c r="M701" s="122">
        <v>2023</v>
      </c>
    </row>
    <row r="702" spans="1:16" s="4" customFormat="1" ht="15.5" thickTop="1" x14ac:dyDescent="0.25">
      <c r="B702" s="879" t="s">
        <v>472</v>
      </c>
      <c r="C702" s="879"/>
      <c r="D702" s="879"/>
      <c r="E702" s="879"/>
      <c r="F702" s="879"/>
      <c r="G702" s="879"/>
      <c r="H702" s="879"/>
      <c r="I702" s="879"/>
      <c r="J702" s="879"/>
      <c r="K702" s="879"/>
      <c r="L702" s="879"/>
      <c r="M702" s="879"/>
    </row>
    <row r="703" spans="1:16" s="4" customFormat="1" ht="15" x14ac:dyDescent="0.25">
      <c r="B703" s="737" t="s">
        <v>486</v>
      </c>
      <c r="C703" s="737"/>
      <c r="D703" s="737"/>
      <c r="E703" s="737"/>
      <c r="F703" s="737"/>
      <c r="G703" s="738"/>
      <c r="H703" s="71">
        <v>2611</v>
      </c>
      <c r="I703" s="72">
        <v>2061.5538000000001</v>
      </c>
      <c r="J703" s="73">
        <v>1943.3</v>
      </c>
      <c r="K703" s="71">
        <v>0</v>
      </c>
      <c r="L703" s="72">
        <v>0</v>
      </c>
      <c r="M703" s="78">
        <v>0</v>
      </c>
      <c r="O703" s="469"/>
      <c r="P703" s="469"/>
    </row>
    <row r="704" spans="1:16" s="4" customFormat="1" ht="15" x14ac:dyDescent="0.25">
      <c r="B704" s="737" t="s">
        <v>487</v>
      </c>
      <c r="C704" s="737"/>
      <c r="D704" s="737"/>
      <c r="E704" s="737"/>
      <c r="F704" s="737"/>
      <c r="G704" s="738"/>
      <c r="H704" s="74">
        <v>5552.9</v>
      </c>
      <c r="I704" s="75">
        <v>11198.88</v>
      </c>
      <c r="J704" s="76">
        <v>9456.17</v>
      </c>
      <c r="K704" s="74">
        <v>13688.2</v>
      </c>
      <c r="L704" s="75">
        <v>15827.697</v>
      </c>
      <c r="M704" s="79">
        <v>19199.62</v>
      </c>
      <c r="O704" s="469"/>
      <c r="P704" s="469"/>
    </row>
    <row r="705" spans="1:16" s="4" customFormat="1" ht="15" x14ac:dyDescent="0.25">
      <c r="B705" s="737" t="s">
        <v>488</v>
      </c>
      <c r="C705" s="737"/>
      <c r="D705" s="737"/>
      <c r="E705" s="737"/>
      <c r="F705" s="737"/>
      <c r="G705" s="738"/>
      <c r="H705" s="74">
        <v>18739.3</v>
      </c>
      <c r="I705" s="75">
        <v>10945.32</v>
      </c>
      <c r="J705" s="76">
        <v>13322.42</v>
      </c>
      <c r="K705" s="74">
        <v>0</v>
      </c>
      <c r="L705" s="75">
        <v>0</v>
      </c>
      <c r="M705" s="79">
        <v>0</v>
      </c>
      <c r="O705" s="469"/>
      <c r="P705" s="469"/>
    </row>
    <row r="706" spans="1:16" s="4" customFormat="1" ht="15" x14ac:dyDescent="0.25">
      <c r="B706" s="737" t="s">
        <v>489</v>
      </c>
      <c r="C706" s="737"/>
      <c r="D706" s="737"/>
      <c r="E706" s="737"/>
      <c r="F706" s="737"/>
      <c r="G706" s="738"/>
      <c r="H706" s="74">
        <v>24.4</v>
      </c>
      <c r="I706" s="75">
        <v>29.82</v>
      </c>
      <c r="J706" s="76">
        <v>25.12</v>
      </c>
      <c r="K706" s="74">
        <v>0</v>
      </c>
      <c r="L706" s="75">
        <v>35.21</v>
      </c>
      <c r="M706" s="79">
        <v>27.87</v>
      </c>
      <c r="O706" s="469"/>
      <c r="P706" s="469"/>
    </row>
    <row r="707" spans="1:16" s="4" customFormat="1" ht="15" x14ac:dyDescent="0.25">
      <c r="B707" s="772" t="s">
        <v>645</v>
      </c>
      <c r="C707" s="772"/>
      <c r="D707" s="772"/>
      <c r="E707" s="772"/>
      <c r="F707" s="772"/>
      <c r="G707" s="773"/>
      <c r="H707" s="589">
        <v>26927.599999999999</v>
      </c>
      <c r="I707" s="587">
        <v>24235.573799999998</v>
      </c>
      <c r="J707" s="588">
        <v>24747.01</v>
      </c>
      <c r="K707" s="589">
        <v>13688.2</v>
      </c>
      <c r="L707" s="587">
        <v>15862.906999999999</v>
      </c>
      <c r="M707" s="479">
        <v>19227.489999999998</v>
      </c>
      <c r="O707" s="469"/>
      <c r="P707" s="469"/>
    </row>
    <row r="708" spans="1:16" s="4" customFormat="1" ht="15" customHeight="1" x14ac:dyDescent="0.25">
      <c r="B708" s="880" t="s">
        <v>473</v>
      </c>
      <c r="C708" s="880"/>
      <c r="D708" s="880"/>
      <c r="E708" s="880"/>
      <c r="F708" s="880"/>
      <c r="G708" s="880"/>
      <c r="H708" s="880"/>
      <c r="I708" s="880"/>
      <c r="J708" s="880"/>
      <c r="K708" s="880"/>
      <c r="L708" s="880"/>
      <c r="M708" s="880"/>
    </row>
    <row r="709" spans="1:16" s="4" customFormat="1" ht="15" x14ac:dyDescent="0.25">
      <c r="B709" s="737" t="s">
        <v>486</v>
      </c>
      <c r="C709" s="737"/>
      <c r="D709" s="737"/>
      <c r="E709" s="737"/>
      <c r="F709" s="737"/>
      <c r="G709" s="738"/>
      <c r="H709" s="71">
        <v>698.4</v>
      </c>
      <c r="I709" s="72">
        <v>751</v>
      </c>
      <c r="J709" s="73">
        <v>366.43</v>
      </c>
      <c r="K709" s="71">
        <v>0</v>
      </c>
      <c r="L709" s="72">
        <v>0</v>
      </c>
      <c r="M709" s="78">
        <v>0</v>
      </c>
      <c r="O709" s="469"/>
      <c r="P709" s="469"/>
    </row>
    <row r="710" spans="1:16" s="4" customFormat="1" ht="15" x14ac:dyDescent="0.25">
      <c r="B710" s="737" t="s">
        <v>487</v>
      </c>
      <c r="C710" s="737"/>
      <c r="D710" s="737"/>
      <c r="E710" s="737"/>
      <c r="F710" s="737"/>
      <c r="G710" s="738"/>
      <c r="H710" s="74">
        <v>1395304.8</v>
      </c>
      <c r="I710" s="75">
        <v>1065064.45</v>
      </c>
      <c r="J710" s="76">
        <v>1398930.338</v>
      </c>
      <c r="K710" s="74">
        <v>180354.3</v>
      </c>
      <c r="L710" s="75">
        <v>24935.094000000001</v>
      </c>
      <c r="M710" s="79">
        <v>24803.26</v>
      </c>
      <c r="O710" s="469"/>
      <c r="P710" s="469"/>
    </row>
    <row r="711" spans="1:16" s="4" customFormat="1" ht="15" x14ac:dyDescent="0.25">
      <c r="B711" s="737" t="s">
        <v>488</v>
      </c>
      <c r="C711" s="737"/>
      <c r="D711" s="737"/>
      <c r="E711" s="737"/>
      <c r="F711" s="737"/>
      <c r="G711" s="738"/>
      <c r="H711" s="74">
        <v>2238611.9</v>
      </c>
      <c r="I711" s="75">
        <v>2177292.6019999995</v>
      </c>
      <c r="J711" s="76">
        <v>2298908.0549999997</v>
      </c>
      <c r="K711" s="74">
        <v>60375.5</v>
      </c>
      <c r="L711" s="75">
        <v>0</v>
      </c>
      <c r="M711" s="79">
        <v>0</v>
      </c>
      <c r="O711" s="469"/>
      <c r="P711" s="469"/>
    </row>
    <row r="712" spans="1:16" s="4" customFormat="1" ht="15" x14ac:dyDescent="0.25">
      <c r="B712" s="737" t="s">
        <v>490</v>
      </c>
      <c r="C712" s="737"/>
      <c r="D712" s="737"/>
      <c r="E712" s="737"/>
      <c r="F712" s="737"/>
      <c r="G712" s="738"/>
      <c r="H712" s="74">
        <v>29685.7</v>
      </c>
      <c r="I712" s="75">
        <v>24191.5</v>
      </c>
      <c r="J712" s="76">
        <v>228424.38</v>
      </c>
      <c r="K712" s="74">
        <v>0</v>
      </c>
      <c r="L712" s="75">
        <v>0</v>
      </c>
      <c r="M712" s="79">
        <v>0</v>
      </c>
      <c r="O712" s="469"/>
      <c r="P712" s="469"/>
    </row>
    <row r="713" spans="1:16" s="4" customFormat="1" ht="15" x14ac:dyDescent="0.25">
      <c r="B713" s="737" t="s">
        <v>489</v>
      </c>
      <c r="C713" s="737"/>
      <c r="D713" s="737"/>
      <c r="E713" s="737"/>
      <c r="F713" s="737"/>
      <c r="G713" s="738"/>
      <c r="H713" s="74">
        <v>0.1</v>
      </c>
      <c r="I713" s="75">
        <v>0</v>
      </c>
      <c r="J713" s="76">
        <v>0</v>
      </c>
      <c r="K713" s="74">
        <v>0</v>
      </c>
      <c r="L713" s="75">
        <v>0</v>
      </c>
      <c r="M713" s="79">
        <v>0</v>
      </c>
      <c r="O713" s="469"/>
      <c r="P713" s="469"/>
    </row>
    <row r="714" spans="1:16" s="4" customFormat="1" ht="15" x14ac:dyDescent="0.25">
      <c r="B714" s="743" t="s">
        <v>646</v>
      </c>
      <c r="C714" s="743"/>
      <c r="D714" s="743"/>
      <c r="E714" s="743"/>
      <c r="F714" s="743"/>
      <c r="G714" s="744"/>
      <c r="H714" s="589">
        <v>3664300.9</v>
      </c>
      <c r="I714" s="587">
        <v>3267299.5519999992</v>
      </c>
      <c r="J714" s="588">
        <v>3926629.2029999997</v>
      </c>
      <c r="K714" s="589">
        <v>240729.8</v>
      </c>
      <c r="L714" s="587">
        <v>24935.094000000001</v>
      </c>
      <c r="M714" s="479">
        <v>24803.26</v>
      </c>
      <c r="O714" s="469"/>
      <c r="P714" s="469"/>
    </row>
    <row r="715" spans="1:16" s="4" customFormat="1" ht="15" x14ac:dyDescent="0.25">
      <c r="B715" s="747" t="s">
        <v>497</v>
      </c>
      <c r="C715" s="747"/>
      <c r="D715" s="747"/>
      <c r="E715" s="747"/>
      <c r="F715" s="747"/>
      <c r="G715" s="747"/>
      <c r="H715" s="747"/>
      <c r="I715" s="747"/>
      <c r="J715" s="747"/>
      <c r="K715" s="747"/>
      <c r="L715" s="747"/>
      <c r="M715" s="747"/>
    </row>
    <row r="716" spans="1:16" s="4" customFormat="1" ht="15" x14ac:dyDescent="0.25">
      <c r="B716" s="748"/>
      <c r="C716" s="748"/>
      <c r="D716" s="748"/>
      <c r="E716" s="748"/>
      <c r="F716" s="748"/>
      <c r="G716" s="748"/>
      <c r="H716" s="748"/>
      <c r="I716" s="748"/>
      <c r="J716" s="748"/>
      <c r="K716" s="748"/>
      <c r="L716" s="748"/>
      <c r="M716" s="748"/>
    </row>
    <row r="717" spans="1:16" s="4" customFormat="1" ht="15" x14ac:dyDescent="0.25">
      <c r="B717" s="749"/>
      <c r="C717" s="749"/>
      <c r="D717" s="749"/>
      <c r="E717" s="749"/>
      <c r="F717" s="749"/>
      <c r="G717" s="749"/>
      <c r="H717" s="749"/>
      <c r="I717" s="749"/>
      <c r="J717" s="749"/>
      <c r="K717" s="749"/>
      <c r="L717" s="749"/>
      <c r="M717" s="749"/>
    </row>
    <row r="718" spans="1:16" s="4" customFormat="1" ht="15" x14ac:dyDescent="0.25"/>
    <row r="719" spans="1:16" s="4" customFormat="1" ht="15" x14ac:dyDescent="0.25"/>
    <row r="720" spans="1:16" s="4" customFormat="1" ht="15" x14ac:dyDescent="0.25">
      <c r="A720" s="7"/>
      <c r="B720" s="7" t="s">
        <v>161</v>
      </c>
      <c r="C720" s="7"/>
      <c r="D720" s="7"/>
      <c r="E720" s="7"/>
      <c r="F720" s="7"/>
      <c r="G720" s="7"/>
      <c r="H720" s="7"/>
      <c r="I720" s="7"/>
      <c r="J720" s="7"/>
      <c r="K720" s="7"/>
      <c r="L720" s="7"/>
      <c r="M720" s="7"/>
    </row>
    <row r="721" spans="2:16" s="4" customFormat="1" ht="15" x14ac:dyDescent="0.25"/>
    <row r="722" spans="2:16" s="4" customFormat="1" ht="15" customHeight="1" x14ac:dyDescent="0.25">
      <c r="B722" s="864" t="s">
        <v>797</v>
      </c>
      <c r="C722" s="864"/>
      <c r="D722" s="864"/>
      <c r="E722" s="864"/>
      <c r="F722" s="864"/>
      <c r="G722" s="865"/>
      <c r="H722" s="856" t="s">
        <v>537</v>
      </c>
      <c r="I722" s="857"/>
      <c r="J722" s="858"/>
      <c r="K722" s="856" t="s">
        <v>536</v>
      </c>
      <c r="L722" s="857"/>
      <c r="M722" s="857"/>
    </row>
    <row r="723" spans="2:16" s="4" customFormat="1" ht="15.5" thickBot="1" x14ac:dyDescent="0.3">
      <c r="B723" s="877"/>
      <c r="C723" s="877"/>
      <c r="D723" s="877"/>
      <c r="E723" s="877"/>
      <c r="F723" s="877"/>
      <c r="G723" s="878"/>
      <c r="H723" s="120">
        <v>2021</v>
      </c>
      <c r="I723" s="123">
        <v>2022</v>
      </c>
      <c r="J723" s="122">
        <v>2023</v>
      </c>
      <c r="K723" s="120">
        <v>2021</v>
      </c>
      <c r="L723" s="123">
        <v>2022</v>
      </c>
      <c r="M723" s="122">
        <v>2023</v>
      </c>
    </row>
    <row r="724" spans="2:16" s="4" customFormat="1" ht="15.5" thickTop="1" x14ac:dyDescent="0.25">
      <c r="B724" s="879" t="s">
        <v>472</v>
      </c>
      <c r="C724" s="879"/>
      <c r="D724" s="879"/>
      <c r="E724" s="879"/>
      <c r="F724" s="879"/>
      <c r="G724" s="879"/>
      <c r="H724" s="879"/>
      <c r="I724" s="879"/>
      <c r="J724" s="879"/>
      <c r="K724" s="879"/>
      <c r="L724" s="879"/>
      <c r="M724" s="879"/>
    </row>
    <row r="725" spans="2:16" s="4" customFormat="1" ht="15" x14ac:dyDescent="0.25">
      <c r="B725" s="737" t="s">
        <v>491</v>
      </c>
      <c r="C725" s="737"/>
      <c r="D725" s="737"/>
      <c r="E725" s="737"/>
      <c r="F725" s="737"/>
      <c r="G725" s="738"/>
      <c r="H725" s="71">
        <v>1462.4</v>
      </c>
      <c r="I725" s="72">
        <v>2896.1637999999998</v>
      </c>
      <c r="J725" s="73">
        <v>2992.33</v>
      </c>
      <c r="K725" s="71">
        <v>292.8</v>
      </c>
      <c r="L725" s="72">
        <v>0</v>
      </c>
      <c r="M725" s="78">
        <v>3</v>
      </c>
      <c r="O725" s="469"/>
      <c r="P725" s="469"/>
    </row>
    <row r="726" spans="2:16" s="4" customFormat="1" ht="15" x14ac:dyDescent="0.25">
      <c r="B726" s="737" t="s">
        <v>492</v>
      </c>
      <c r="C726" s="737"/>
      <c r="D726" s="737"/>
      <c r="E726" s="737"/>
      <c r="F726" s="737"/>
      <c r="G726" s="738"/>
      <c r="H726" s="74">
        <v>1.2</v>
      </c>
      <c r="I726" s="75">
        <v>8.6E-3</v>
      </c>
      <c r="J726" s="76">
        <v>0</v>
      </c>
      <c r="K726" s="74">
        <v>0</v>
      </c>
      <c r="L726" s="75">
        <v>0.04</v>
      </c>
      <c r="M726" s="79">
        <v>0.03</v>
      </c>
      <c r="O726" s="469"/>
      <c r="P726" s="469"/>
    </row>
    <row r="727" spans="2:16" s="4" customFormat="1" ht="15" x14ac:dyDescent="0.25">
      <c r="B727" s="737" t="s">
        <v>493</v>
      </c>
      <c r="C727" s="737"/>
      <c r="D727" s="737"/>
      <c r="E727" s="737"/>
      <c r="F727" s="737"/>
      <c r="G727" s="738"/>
      <c r="H727" s="74">
        <v>7</v>
      </c>
      <c r="I727" s="75">
        <v>1114.82</v>
      </c>
      <c r="J727" s="76">
        <v>732.62</v>
      </c>
      <c r="K727" s="74">
        <v>0</v>
      </c>
      <c r="L727" s="75">
        <v>251.25899999999999</v>
      </c>
      <c r="M727" s="79">
        <v>289.32</v>
      </c>
      <c r="O727" s="469"/>
      <c r="P727" s="469"/>
    </row>
    <row r="728" spans="2:16" s="4" customFormat="1" ht="15" x14ac:dyDescent="0.25">
      <c r="B728" s="737" t="s">
        <v>494</v>
      </c>
      <c r="C728" s="737"/>
      <c r="D728" s="737"/>
      <c r="E728" s="737"/>
      <c r="F728" s="737"/>
      <c r="G728" s="738"/>
      <c r="H728" s="74">
        <v>0</v>
      </c>
      <c r="I728" s="75">
        <v>0.17</v>
      </c>
      <c r="J728" s="76">
        <v>1.89</v>
      </c>
      <c r="K728" s="74">
        <v>88</v>
      </c>
      <c r="L728" s="75">
        <v>297.45400000000001</v>
      </c>
      <c r="M728" s="79">
        <v>327.04000000000002</v>
      </c>
      <c r="O728" s="469"/>
      <c r="P728" s="469"/>
    </row>
    <row r="729" spans="2:16" s="4" customFormat="1" ht="15" x14ac:dyDescent="0.25">
      <c r="B729" s="772" t="s">
        <v>647</v>
      </c>
      <c r="C729" s="772"/>
      <c r="D729" s="772"/>
      <c r="E729" s="772"/>
      <c r="F729" s="772"/>
      <c r="G729" s="773"/>
      <c r="H729" s="589">
        <v>1470.6000000000001</v>
      </c>
      <c r="I729" s="587">
        <v>4011.1624000000002</v>
      </c>
      <c r="J729" s="588">
        <v>3726.8399999999997</v>
      </c>
      <c r="K729" s="589">
        <v>380.8</v>
      </c>
      <c r="L729" s="587">
        <v>548.75299999999993</v>
      </c>
      <c r="M729" s="479">
        <v>619.39</v>
      </c>
      <c r="O729" s="469"/>
      <c r="P729" s="469"/>
    </row>
    <row r="730" spans="2:16" s="4" customFormat="1" ht="15" customHeight="1" x14ac:dyDescent="0.25">
      <c r="B730" s="880" t="s">
        <v>473</v>
      </c>
      <c r="C730" s="880"/>
      <c r="D730" s="880"/>
      <c r="E730" s="880"/>
      <c r="F730" s="880"/>
      <c r="G730" s="880"/>
      <c r="H730" s="880"/>
      <c r="I730" s="880"/>
      <c r="J730" s="880"/>
      <c r="K730" s="880"/>
      <c r="L730" s="880"/>
      <c r="M730" s="880"/>
    </row>
    <row r="731" spans="2:16" s="4" customFormat="1" ht="15" x14ac:dyDescent="0.25">
      <c r="B731" s="737" t="s">
        <v>495</v>
      </c>
      <c r="C731" s="737"/>
      <c r="D731" s="737"/>
      <c r="E731" s="737"/>
      <c r="F731" s="737"/>
      <c r="G731" s="738"/>
      <c r="H731" s="71">
        <v>151521.29999999999</v>
      </c>
      <c r="I731" s="72">
        <v>226704.37059999999</v>
      </c>
      <c r="J731" s="73">
        <v>100297.57</v>
      </c>
      <c r="K731" s="71">
        <v>21434</v>
      </c>
      <c r="L731" s="72">
        <v>29952.7</v>
      </c>
      <c r="M731" s="78">
        <v>17610.099999999999</v>
      </c>
      <c r="O731" s="469"/>
      <c r="P731" s="469"/>
    </row>
    <row r="732" spans="2:16" s="4" customFormat="1" ht="15" x14ac:dyDescent="0.25">
      <c r="B732" s="737" t="s">
        <v>492</v>
      </c>
      <c r="C732" s="737"/>
      <c r="D732" s="737"/>
      <c r="E732" s="737"/>
      <c r="F732" s="737"/>
      <c r="G732" s="738"/>
      <c r="H732" s="74">
        <v>23</v>
      </c>
      <c r="I732" s="75">
        <v>0</v>
      </c>
      <c r="J732" s="76">
        <v>0</v>
      </c>
      <c r="K732" s="74">
        <v>434.8</v>
      </c>
      <c r="L732" s="75">
        <v>0</v>
      </c>
      <c r="M732" s="79">
        <v>0</v>
      </c>
      <c r="O732" s="469"/>
      <c r="P732" s="469"/>
    </row>
    <row r="733" spans="2:16" s="4" customFormat="1" ht="15" x14ac:dyDescent="0.25">
      <c r="B733" s="737" t="s">
        <v>493</v>
      </c>
      <c r="C733" s="737"/>
      <c r="D733" s="737"/>
      <c r="E733" s="737"/>
      <c r="F733" s="737"/>
      <c r="G733" s="738"/>
      <c r="H733" s="74">
        <v>97.8</v>
      </c>
      <c r="I733" s="75">
        <v>157.08000000000001</v>
      </c>
      <c r="J733" s="76">
        <v>90.3</v>
      </c>
      <c r="K733" s="74">
        <v>0</v>
      </c>
      <c r="L733" s="75">
        <v>0</v>
      </c>
      <c r="M733" s="79">
        <v>0</v>
      </c>
      <c r="O733" s="469"/>
      <c r="P733" s="469"/>
    </row>
    <row r="734" spans="2:16" s="4" customFormat="1" ht="15" x14ac:dyDescent="0.25">
      <c r="B734" s="737" t="s">
        <v>494</v>
      </c>
      <c r="C734" s="737"/>
      <c r="D734" s="737"/>
      <c r="E734" s="737"/>
      <c r="F734" s="737"/>
      <c r="G734" s="738"/>
      <c r="H734" s="74">
        <v>48.1</v>
      </c>
      <c r="I734" s="75">
        <v>41.8</v>
      </c>
      <c r="J734" s="76">
        <v>36.47</v>
      </c>
      <c r="K734" s="74">
        <v>5280.3</v>
      </c>
      <c r="L734" s="75">
        <v>22075.200000000001</v>
      </c>
      <c r="M734" s="79">
        <v>21110.489000000001</v>
      </c>
      <c r="O734" s="469"/>
      <c r="P734" s="469"/>
    </row>
    <row r="735" spans="2:16" s="4" customFormat="1" ht="15" x14ac:dyDescent="0.25">
      <c r="B735" s="772" t="s">
        <v>648</v>
      </c>
      <c r="C735" s="772"/>
      <c r="D735" s="772"/>
      <c r="E735" s="772"/>
      <c r="F735" s="772"/>
      <c r="G735" s="773"/>
      <c r="H735" s="589">
        <v>151690.19999999998</v>
      </c>
      <c r="I735" s="587">
        <v>226903.25059999997</v>
      </c>
      <c r="J735" s="588">
        <v>100424.34000000001</v>
      </c>
      <c r="K735" s="589">
        <v>27149.1</v>
      </c>
      <c r="L735" s="587">
        <v>52027.9</v>
      </c>
      <c r="M735" s="479">
        <v>38720.589</v>
      </c>
      <c r="O735" s="469"/>
      <c r="P735" s="469"/>
    </row>
    <row r="736" spans="2:16" s="4" customFormat="1" ht="15" customHeight="1" x14ac:dyDescent="0.25">
      <c r="B736" s="747" t="s">
        <v>496</v>
      </c>
      <c r="C736" s="747"/>
      <c r="D736" s="747"/>
      <c r="E736" s="747"/>
      <c r="F736" s="747"/>
      <c r="G736" s="747"/>
      <c r="H736" s="747"/>
      <c r="I736" s="747"/>
      <c r="J736" s="747"/>
      <c r="K736" s="747"/>
      <c r="L736" s="747"/>
      <c r="M736" s="747"/>
    </row>
    <row r="737" spans="1:13" s="4" customFormat="1" ht="15" x14ac:dyDescent="0.25">
      <c r="B737" s="749"/>
      <c r="C737" s="749"/>
      <c r="D737" s="749"/>
      <c r="E737" s="749"/>
      <c r="F737" s="749"/>
      <c r="G737" s="749"/>
      <c r="H737" s="749"/>
      <c r="I737" s="749"/>
      <c r="J737" s="749"/>
      <c r="K737" s="749"/>
      <c r="L737" s="749"/>
      <c r="M737" s="749"/>
    </row>
    <row r="738" spans="1:13" s="4" customFormat="1" ht="15" x14ac:dyDescent="0.25"/>
    <row r="739" spans="1:13" s="4" customFormat="1" ht="15" x14ac:dyDescent="0.25"/>
    <row r="740" spans="1:13" s="4" customFormat="1" ht="15" x14ac:dyDescent="0.25">
      <c r="A740" s="7"/>
      <c r="B740" s="7" t="s">
        <v>218</v>
      </c>
      <c r="C740" s="7"/>
      <c r="D740" s="7"/>
      <c r="E740" s="7"/>
      <c r="F740" s="7"/>
      <c r="G740" s="7"/>
      <c r="H740" s="7"/>
      <c r="I740" s="7"/>
      <c r="J740" s="7"/>
      <c r="K740" s="7"/>
      <c r="L740" s="7"/>
      <c r="M740" s="7"/>
    </row>
    <row r="741" spans="1:13" s="4" customFormat="1" ht="15" x14ac:dyDescent="0.25"/>
    <row r="742" spans="1:13" s="4" customFormat="1" ht="15" customHeight="1" x14ac:dyDescent="0.25">
      <c r="B742" s="864" t="s">
        <v>649</v>
      </c>
      <c r="C742" s="864"/>
      <c r="D742" s="864"/>
      <c r="E742" s="864"/>
      <c r="F742" s="864"/>
      <c r="G742" s="865"/>
      <c r="H742" s="856" t="s">
        <v>537</v>
      </c>
      <c r="I742" s="857"/>
      <c r="J742" s="858"/>
      <c r="K742" s="856" t="s">
        <v>536</v>
      </c>
      <c r="L742" s="857"/>
      <c r="M742" s="857"/>
    </row>
    <row r="743" spans="1:13" s="4" customFormat="1" ht="15.5" thickBot="1" x14ac:dyDescent="0.3">
      <c r="B743" s="864"/>
      <c r="C743" s="864"/>
      <c r="D743" s="864"/>
      <c r="E743" s="864"/>
      <c r="F743" s="864"/>
      <c r="G743" s="865"/>
      <c r="H743" s="120">
        <v>2021</v>
      </c>
      <c r="I743" s="123">
        <v>2022</v>
      </c>
      <c r="J743" s="122">
        <v>2023</v>
      </c>
      <c r="K743" s="120">
        <v>2021</v>
      </c>
      <c r="L743" s="123">
        <v>2022</v>
      </c>
      <c r="M743" s="122">
        <v>2023</v>
      </c>
    </row>
    <row r="744" spans="1:13" s="4" customFormat="1" ht="15.5" thickTop="1" x14ac:dyDescent="0.25">
      <c r="B744" s="725" t="s">
        <v>650</v>
      </c>
      <c r="C744" s="725"/>
      <c r="D744" s="725"/>
      <c r="E744" s="725"/>
      <c r="F744" s="725"/>
      <c r="G744" s="726"/>
      <c r="H744" s="193">
        <f t="shared" ref="H744:M744" si="33">H680+H692</f>
        <v>3200084.2999999993</v>
      </c>
      <c r="I744" s="194">
        <f t="shared" si="33"/>
        <v>3446252.1126000006</v>
      </c>
      <c r="J744" s="195">
        <f t="shared" si="33"/>
        <v>3382287.07</v>
      </c>
      <c r="K744" s="193">
        <f t="shared" si="33"/>
        <v>226119.52100000001</v>
      </c>
      <c r="L744" s="194">
        <f t="shared" si="33"/>
        <v>209228.87</v>
      </c>
      <c r="M744" s="196">
        <f t="shared" si="33"/>
        <v>209927.72</v>
      </c>
    </row>
    <row r="745" spans="1:13" s="4" customFormat="1" ht="15" x14ac:dyDescent="0.25">
      <c r="B745" s="737" t="s">
        <v>651</v>
      </c>
      <c r="C745" s="737"/>
      <c r="D745" s="737"/>
      <c r="E745" s="737"/>
      <c r="F745" s="737"/>
      <c r="G745" s="738"/>
      <c r="H745" s="74">
        <v>27849.1</v>
      </c>
      <c r="I745" s="75">
        <v>30901.21</v>
      </c>
      <c r="J745" s="76">
        <v>31245.450000000004</v>
      </c>
      <c r="K745" s="74">
        <v>14351.900000000001</v>
      </c>
      <c r="L745" s="75">
        <v>19007.68</v>
      </c>
      <c r="M745" s="79">
        <v>22246.87</v>
      </c>
    </row>
    <row r="746" spans="1:13" s="4" customFormat="1" ht="15" x14ac:dyDescent="0.25">
      <c r="B746" s="737" t="s">
        <v>652</v>
      </c>
      <c r="C746" s="737"/>
      <c r="D746" s="737"/>
      <c r="E746" s="737"/>
      <c r="F746" s="737"/>
      <c r="G746" s="738"/>
      <c r="H746" s="92">
        <f t="shared" ref="H746:M746" si="34">H745/H744</f>
        <v>8.7026144904995169E-3</v>
      </c>
      <c r="I746" s="104">
        <f t="shared" si="34"/>
        <v>8.9666132918774771E-3</v>
      </c>
      <c r="J746" s="93">
        <f t="shared" si="34"/>
        <v>9.2379651263604905E-3</v>
      </c>
      <c r="K746" s="92">
        <f t="shared" si="34"/>
        <v>6.3470415718773793E-2</v>
      </c>
      <c r="L746" s="104">
        <f t="shared" si="34"/>
        <v>9.0846354042824012E-2</v>
      </c>
      <c r="M746" s="98">
        <f t="shared" si="34"/>
        <v>0.1059739514152776</v>
      </c>
    </row>
    <row r="747" spans="1:13" s="4" customFormat="1" ht="15" x14ac:dyDescent="0.25">
      <c r="B747" s="737" t="s">
        <v>653</v>
      </c>
      <c r="C747" s="737"/>
      <c r="D747" s="737"/>
      <c r="E747" s="737"/>
      <c r="F747" s="737"/>
      <c r="G747" s="738"/>
      <c r="H747" s="74">
        <f t="shared" ref="H747:M747" si="35">H707+H714</f>
        <v>3691228.5</v>
      </c>
      <c r="I747" s="75">
        <f t="shared" si="35"/>
        <v>3291535.1257999991</v>
      </c>
      <c r="J747" s="76">
        <f t="shared" si="35"/>
        <v>3951376.2129999995</v>
      </c>
      <c r="K747" s="74">
        <f t="shared" si="35"/>
        <v>254418</v>
      </c>
      <c r="L747" s="75">
        <f t="shared" si="35"/>
        <v>40798.001000000004</v>
      </c>
      <c r="M747" s="79">
        <f t="shared" si="35"/>
        <v>44030.75</v>
      </c>
    </row>
    <row r="748" spans="1:13" s="4" customFormat="1" ht="15" x14ac:dyDescent="0.25">
      <c r="B748" s="768" t="s">
        <v>654</v>
      </c>
      <c r="C748" s="768"/>
      <c r="D748" s="768"/>
      <c r="E748" s="768"/>
      <c r="F748" s="768"/>
      <c r="G748" s="769"/>
      <c r="H748" s="215">
        <f t="shared" ref="H748:M748" si="36">H747/(H747+H729+H735)</f>
        <v>0.960159914085704</v>
      </c>
      <c r="I748" s="216">
        <f t="shared" si="36"/>
        <v>0.93444493371545478</v>
      </c>
      <c r="J748" s="91">
        <f t="shared" si="36"/>
        <v>0.9743187087874764</v>
      </c>
      <c r="K748" s="215">
        <f t="shared" si="36"/>
        <v>0.90235820163938096</v>
      </c>
      <c r="L748" s="216">
        <f t="shared" si="36"/>
        <v>0.4369280018965318</v>
      </c>
      <c r="M748" s="97">
        <f t="shared" si="36"/>
        <v>0.52813200182044717</v>
      </c>
    </row>
    <row r="749" spans="1:13" s="4" customFormat="1" ht="15" x14ac:dyDescent="0.25">
      <c r="B749" s="813" t="s">
        <v>655</v>
      </c>
      <c r="C749" s="813"/>
      <c r="D749" s="813"/>
      <c r="E749" s="813"/>
      <c r="F749" s="813"/>
      <c r="G749" s="813"/>
      <c r="H749" s="813"/>
      <c r="I749" s="813"/>
      <c r="J749" s="813"/>
      <c r="K749" s="813"/>
      <c r="L749" s="813"/>
      <c r="M749" s="813"/>
    </row>
    <row r="750" spans="1:13" s="4" customFormat="1" ht="15" x14ac:dyDescent="0.25"/>
    <row r="751" spans="1:13" s="4" customFormat="1" ht="15" x14ac:dyDescent="0.25"/>
    <row r="752" spans="1:13" s="153" customFormat="1" ht="24.5" x14ac:dyDescent="0.25">
      <c r="B752" s="8" t="s">
        <v>277</v>
      </c>
    </row>
    <row r="753" spans="1:13" s="4" customFormat="1" ht="15" x14ac:dyDescent="0.25"/>
    <row r="754" spans="1:13" s="4" customFormat="1" ht="15" x14ac:dyDescent="0.25"/>
    <row r="755" spans="1:13" s="4" customFormat="1" ht="7.5" customHeight="1" x14ac:dyDescent="0.25">
      <c r="A755" s="7"/>
      <c r="B755" s="812" t="s">
        <v>148</v>
      </c>
      <c r="C755" s="812"/>
      <c r="D755" s="812"/>
      <c r="E755" s="812"/>
      <c r="F755" s="812"/>
      <c r="G755" s="812"/>
      <c r="H755" s="812"/>
      <c r="I755" s="812"/>
      <c r="J755" s="812"/>
      <c r="K755" s="812"/>
      <c r="L755" s="812"/>
      <c r="M755" s="812"/>
    </row>
    <row r="756" spans="1:13" s="4" customFormat="1" ht="7.5" customHeight="1" x14ac:dyDescent="0.25">
      <c r="A756" s="7"/>
      <c r="B756" s="812"/>
      <c r="C756" s="812"/>
      <c r="D756" s="812"/>
      <c r="E756" s="812"/>
      <c r="F756" s="812"/>
      <c r="G756" s="812"/>
      <c r="H756" s="812"/>
      <c r="I756" s="812"/>
      <c r="J756" s="812"/>
      <c r="K756" s="812"/>
      <c r="L756" s="812"/>
      <c r="M756" s="812"/>
    </row>
    <row r="757" spans="1:13" s="4" customFormat="1" ht="15" x14ac:dyDescent="0.25"/>
    <row r="758" spans="1:13" s="4" customFormat="1" ht="15" customHeight="1" x14ac:dyDescent="0.25">
      <c r="B758" s="714" t="s">
        <v>656</v>
      </c>
      <c r="C758" s="714"/>
      <c r="D758" s="714"/>
      <c r="E758" s="714"/>
      <c r="F758" s="714"/>
      <c r="G758" s="714"/>
      <c r="H758" s="714"/>
      <c r="I758" s="714"/>
      <c r="J758" s="714"/>
      <c r="K758" s="714"/>
      <c r="L758" s="714"/>
      <c r="M758" s="714"/>
    </row>
    <row r="759" spans="1:13" s="4" customFormat="1" ht="15" x14ac:dyDescent="0.25">
      <c r="B759" s="714"/>
      <c r="C759" s="714"/>
      <c r="D759" s="714"/>
      <c r="E759" s="714"/>
      <c r="F759" s="714"/>
      <c r="G759" s="714"/>
      <c r="H759" s="714"/>
      <c r="I759" s="714"/>
      <c r="J759" s="714"/>
      <c r="K759" s="714"/>
      <c r="L759" s="714"/>
      <c r="M759" s="714"/>
    </row>
    <row r="760" spans="1:13" s="4" customFormat="1" ht="15" x14ac:dyDescent="0.25">
      <c r="B760" s="714"/>
      <c r="C760" s="714"/>
      <c r="D760" s="714"/>
      <c r="E760" s="714"/>
      <c r="F760" s="714"/>
      <c r="G760" s="714"/>
      <c r="H760" s="714"/>
      <c r="I760" s="714"/>
      <c r="J760" s="714"/>
      <c r="K760" s="714"/>
      <c r="L760" s="714"/>
      <c r="M760" s="714"/>
    </row>
    <row r="761" spans="1:13" s="4" customFormat="1" ht="15" x14ac:dyDescent="0.25">
      <c r="B761" s="714"/>
      <c r="C761" s="714"/>
      <c r="D761" s="714"/>
      <c r="E761" s="714"/>
      <c r="F761" s="714"/>
      <c r="G761" s="714"/>
      <c r="H761" s="714"/>
      <c r="I761" s="714"/>
      <c r="J761" s="714"/>
      <c r="K761" s="714"/>
      <c r="L761" s="714"/>
      <c r="M761" s="714"/>
    </row>
    <row r="762" spans="1:13" s="4" customFormat="1" ht="15" x14ac:dyDescent="0.25"/>
    <row r="763" spans="1:13" s="4" customFormat="1" ht="15" x14ac:dyDescent="0.25"/>
    <row r="764" spans="1:13" s="4" customFormat="1" ht="15" x14ac:dyDescent="0.25">
      <c r="A764" s="7"/>
      <c r="B764" s="7" t="s">
        <v>149</v>
      </c>
      <c r="C764" s="7"/>
      <c r="D764" s="7"/>
      <c r="E764" s="7"/>
      <c r="F764" s="7"/>
      <c r="G764" s="7"/>
      <c r="H764" s="7"/>
      <c r="I764" s="7"/>
      <c r="J764" s="7"/>
      <c r="K764" s="7"/>
      <c r="L764" s="7"/>
      <c r="M764" s="7"/>
    </row>
    <row r="765" spans="1:13" s="4" customFormat="1" ht="15" x14ac:dyDescent="0.25"/>
    <row r="766" spans="1:13" s="4" customFormat="1" ht="15" x14ac:dyDescent="0.25">
      <c r="B766" s="864" t="s">
        <v>658</v>
      </c>
      <c r="C766" s="864"/>
      <c r="D766" s="864"/>
      <c r="E766" s="865"/>
      <c r="F766" s="873">
        <v>2022</v>
      </c>
      <c r="G766" s="864"/>
      <c r="H766" s="864"/>
      <c r="I766" s="865"/>
      <c r="J766" s="873">
        <v>2023</v>
      </c>
      <c r="K766" s="864"/>
      <c r="L766" s="864"/>
      <c r="M766" s="864"/>
    </row>
    <row r="767" spans="1:13" s="4" customFormat="1" ht="15.75" customHeight="1" thickBot="1" x14ac:dyDescent="0.3">
      <c r="B767" s="877"/>
      <c r="C767" s="877"/>
      <c r="D767" s="877"/>
      <c r="E767" s="878"/>
      <c r="F767" s="874" t="s">
        <v>498</v>
      </c>
      <c r="G767" s="875"/>
      <c r="H767" s="875" t="s">
        <v>499</v>
      </c>
      <c r="I767" s="876"/>
      <c r="J767" s="874" t="s">
        <v>498</v>
      </c>
      <c r="K767" s="875"/>
      <c r="L767" s="875" t="s">
        <v>499</v>
      </c>
      <c r="M767" s="876"/>
    </row>
    <row r="768" spans="1:13" s="4" customFormat="1" ht="15.75" customHeight="1" thickTop="1" x14ac:dyDescent="0.25">
      <c r="B768" s="725" t="s">
        <v>502</v>
      </c>
      <c r="C768" s="725"/>
      <c r="D768" s="725"/>
      <c r="E768" s="726"/>
      <c r="F768" s="868">
        <v>669.86</v>
      </c>
      <c r="G768" s="869"/>
      <c r="H768" s="870" t="s">
        <v>80</v>
      </c>
      <c r="I768" s="870"/>
      <c r="J768" s="868">
        <v>677.38</v>
      </c>
      <c r="K768" s="869"/>
      <c r="L768" s="870" t="s">
        <v>659</v>
      </c>
      <c r="M768" s="870"/>
    </row>
    <row r="769" spans="1:13" s="4" customFormat="1" ht="15" x14ac:dyDescent="0.25">
      <c r="B769" s="737" t="s">
        <v>503</v>
      </c>
      <c r="C769" s="737"/>
      <c r="D769" s="737"/>
      <c r="E769" s="738"/>
      <c r="F769" s="859">
        <v>296.95</v>
      </c>
      <c r="G769" s="860"/>
      <c r="H769" s="871"/>
      <c r="I769" s="871"/>
      <c r="J769" s="859">
        <v>269.20999999999998</v>
      </c>
      <c r="K769" s="860"/>
      <c r="L769" s="871"/>
      <c r="M769" s="871"/>
    </row>
    <row r="770" spans="1:13" s="4" customFormat="1" ht="15" x14ac:dyDescent="0.25">
      <c r="B770" s="737" t="s">
        <v>504</v>
      </c>
      <c r="C770" s="737"/>
      <c r="D770" s="737"/>
      <c r="E770" s="738"/>
      <c r="F770" s="859">
        <v>12.75</v>
      </c>
      <c r="G770" s="860"/>
      <c r="H770" s="871"/>
      <c r="I770" s="871"/>
      <c r="J770" s="859">
        <v>185.84</v>
      </c>
      <c r="K770" s="860"/>
      <c r="L770" s="871"/>
      <c r="M770" s="871"/>
    </row>
    <row r="771" spans="1:13" s="4" customFormat="1" ht="15" customHeight="1" x14ac:dyDescent="0.25">
      <c r="B771" s="737" t="s">
        <v>505</v>
      </c>
      <c r="C771" s="737"/>
      <c r="D771" s="737"/>
      <c r="E771" s="738"/>
      <c r="F771" s="859">
        <v>41.1</v>
      </c>
      <c r="G771" s="860"/>
      <c r="H771" s="871"/>
      <c r="I771" s="871"/>
      <c r="J771" s="859">
        <v>41.1</v>
      </c>
      <c r="K771" s="860"/>
      <c r="L771" s="871"/>
      <c r="M771" s="871"/>
    </row>
    <row r="772" spans="1:13" s="4" customFormat="1" ht="15" x14ac:dyDescent="0.25">
      <c r="B772" s="743" t="s">
        <v>2</v>
      </c>
      <c r="C772" s="743"/>
      <c r="D772" s="743"/>
      <c r="E772" s="744"/>
      <c r="F772" s="866">
        <v>1020.66</v>
      </c>
      <c r="G772" s="867"/>
      <c r="H772" s="872"/>
      <c r="I772" s="872"/>
      <c r="J772" s="866">
        <v>1173.5</v>
      </c>
      <c r="K772" s="867"/>
      <c r="L772" s="872"/>
      <c r="M772" s="872"/>
    </row>
    <row r="773" spans="1:13" s="4" customFormat="1" ht="15" customHeight="1" x14ac:dyDescent="0.25">
      <c r="B773" s="747" t="s">
        <v>506</v>
      </c>
      <c r="C773" s="747"/>
      <c r="D773" s="747"/>
      <c r="E773" s="747"/>
      <c r="F773" s="747"/>
      <c r="G773" s="747"/>
      <c r="H773" s="747"/>
      <c r="I773" s="747"/>
      <c r="J773" s="747"/>
      <c r="K773" s="747"/>
      <c r="L773" s="747"/>
      <c r="M773" s="747"/>
    </row>
    <row r="774" spans="1:13" s="4" customFormat="1" ht="15" x14ac:dyDescent="0.25">
      <c r="B774" s="749"/>
      <c r="C774" s="749"/>
      <c r="D774" s="749"/>
      <c r="E774" s="749"/>
      <c r="F774" s="749"/>
      <c r="G774" s="749"/>
      <c r="H774" s="749"/>
      <c r="I774" s="749"/>
      <c r="J774" s="749"/>
      <c r="K774" s="749"/>
      <c r="L774" s="749"/>
      <c r="M774" s="749"/>
    </row>
    <row r="775" spans="1:13" s="4" customFormat="1" ht="15" x14ac:dyDescent="0.25"/>
    <row r="776" spans="1:13" s="4" customFormat="1" ht="15" x14ac:dyDescent="0.25"/>
    <row r="777" spans="1:13" s="4" customFormat="1" ht="15" x14ac:dyDescent="0.25"/>
    <row r="778" spans="1:13" s="4" customFormat="1" ht="15" x14ac:dyDescent="0.25"/>
    <row r="779" spans="1:13" s="153" customFormat="1" ht="24.5" x14ac:dyDescent="0.25">
      <c r="B779" s="8" t="s">
        <v>278</v>
      </c>
    </row>
    <row r="780" spans="1:13" s="4" customFormat="1" ht="15" x14ac:dyDescent="0.25"/>
    <row r="781" spans="1:13" s="4" customFormat="1" ht="15" x14ac:dyDescent="0.25"/>
    <row r="782" spans="1:13" s="4" customFormat="1" ht="15" x14ac:dyDescent="0.25">
      <c r="A782" s="7"/>
      <c r="B782" s="7" t="s">
        <v>127</v>
      </c>
      <c r="C782" s="7"/>
      <c r="D782" s="7"/>
      <c r="E782" s="7"/>
      <c r="F782" s="7"/>
      <c r="G782" s="7"/>
      <c r="H782" s="7"/>
      <c r="I782" s="7"/>
      <c r="J782" s="7"/>
      <c r="K782" s="7"/>
      <c r="L782" s="7"/>
      <c r="M782" s="7"/>
    </row>
    <row r="783" spans="1:13" s="4" customFormat="1" ht="15" x14ac:dyDescent="0.25"/>
    <row r="784" spans="1:13" s="4" customFormat="1" ht="15" customHeight="1" x14ac:dyDescent="0.25">
      <c r="B784" s="864" t="s">
        <v>864</v>
      </c>
      <c r="C784" s="864"/>
      <c r="D784" s="864"/>
      <c r="E784" s="864"/>
      <c r="F784" s="864"/>
      <c r="G784" s="865"/>
      <c r="H784" s="861">
        <v>2021</v>
      </c>
      <c r="I784" s="861"/>
      <c r="J784" s="861">
        <v>2022</v>
      </c>
      <c r="K784" s="861"/>
      <c r="L784" s="861">
        <v>2023</v>
      </c>
      <c r="M784" s="856"/>
    </row>
    <row r="785" spans="1:13" s="4" customFormat="1" ht="15.5" thickBot="1" x14ac:dyDescent="0.3">
      <c r="B785" s="877"/>
      <c r="C785" s="877"/>
      <c r="D785" s="877"/>
      <c r="E785" s="877"/>
      <c r="F785" s="877"/>
      <c r="G785" s="878"/>
      <c r="H785" s="120" t="s">
        <v>321</v>
      </c>
      <c r="I785" s="121" t="s">
        <v>322</v>
      </c>
      <c r="J785" s="120" t="s">
        <v>321</v>
      </c>
      <c r="K785" s="121" t="s">
        <v>322</v>
      </c>
      <c r="L785" s="120" t="s">
        <v>321</v>
      </c>
      <c r="M785" s="123" t="s">
        <v>322</v>
      </c>
    </row>
    <row r="786" spans="1:13" s="4" customFormat="1" ht="15.5" thickTop="1" x14ac:dyDescent="0.25">
      <c r="B786" s="725" t="s">
        <v>51</v>
      </c>
      <c r="C786" s="725"/>
      <c r="D786" s="725"/>
      <c r="E786" s="725"/>
      <c r="F786" s="725"/>
      <c r="G786" s="726"/>
      <c r="H786" s="179">
        <v>0.44600000000000001</v>
      </c>
      <c r="I786" s="106">
        <v>0.47</v>
      </c>
      <c r="J786" s="179">
        <v>0.47</v>
      </c>
      <c r="K786" s="106">
        <v>0.47</v>
      </c>
      <c r="L786" s="179">
        <v>0.47</v>
      </c>
      <c r="M786" s="107">
        <v>0.47</v>
      </c>
    </row>
    <row r="787" spans="1:13" s="4" customFormat="1" ht="15" x14ac:dyDescent="0.25">
      <c r="B787" s="737" t="s">
        <v>52</v>
      </c>
      <c r="C787" s="737"/>
      <c r="D787" s="737"/>
      <c r="E787" s="737"/>
      <c r="F787" s="737"/>
      <c r="G787" s="738"/>
      <c r="H787" s="180">
        <v>0.47</v>
      </c>
      <c r="I787" s="93">
        <v>0.47</v>
      </c>
      <c r="J787" s="180">
        <v>0.42599999999999999</v>
      </c>
      <c r="K787" s="93">
        <v>0.47</v>
      </c>
      <c r="L787" s="180">
        <v>0.47</v>
      </c>
      <c r="M787" s="98">
        <v>0.47</v>
      </c>
    </row>
    <row r="788" spans="1:13" s="4" customFormat="1" ht="15" x14ac:dyDescent="0.25">
      <c r="B788" s="737" t="s">
        <v>53</v>
      </c>
      <c r="C788" s="737"/>
      <c r="D788" s="737"/>
      <c r="E788" s="737"/>
      <c r="F788" s="737"/>
      <c r="G788" s="738"/>
      <c r="H788" s="180">
        <v>1.01</v>
      </c>
      <c r="I788" s="93">
        <v>1.01</v>
      </c>
      <c r="J788" s="180">
        <v>1.014</v>
      </c>
      <c r="K788" s="93">
        <v>1.014</v>
      </c>
      <c r="L788" s="180">
        <v>1.0129999999999999</v>
      </c>
      <c r="M788" s="98">
        <v>1.0129999999999999</v>
      </c>
    </row>
    <row r="789" spans="1:13" s="4" customFormat="1" ht="15" x14ac:dyDescent="0.25">
      <c r="B789" s="768" t="s">
        <v>54</v>
      </c>
      <c r="C789" s="768"/>
      <c r="D789" s="768"/>
      <c r="E789" s="768"/>
      <c r="F789" s="768"/>
      <c r="G789" s="769"/>
      <c r="H789" s="181">
        <v>1.6240000000000001</v>
      </c>
      <c r="I789" s="91">
        <v>1.6240000000000001</v>
      </c>
      <c r="J789" s="181">
        <v>1.2989999999999999</v>
      </c>
      <c r="K789" s="91">
        <v>1.2989999999999999</v>
      </c>
      <c r="L789" s="181">
        <v>1.3580000000000001</v>
      </c>
      <c r="M789" s="97">
        <v>1.3580000000000001</v>
      </c>
    </row>
    <row r="790" spans="1:13" s="4" customFormat="1" ht="15" customHeight="1" x14ac:dyDescent="0.25">
      <c r="B790" s="747" t="s">
        <v>868</v>
      </c>
      <c r="C790" s="747"/>
      <c r="D790" s="747"/>
      <c r="E790" s="747"/>
      <c r="F790" s="747"/>
      <c r="G790" s="747"/>
      <c r="H790" s="747"/>
      <c r="I790" s="747"/>
      <c r="J790" s="747"/>
      <c r="K790" s="747"/>
      <c r="L790" s="747"/>
      <c r="M790" s="747"/>
    </row>
    <row r="791" spans="1:13" s="4" customFormat="1" ht="15" x14ac:dyDescent="0.25">
      <c r="B791" s="748"/>
      <c r="C791" s="748"/>
      <c r="D791" s="748"/>
      <c r="E791" s="748"/>
      <c r="F791" s="748"/>
      <c r="G791" s="748"/>
      <c r="H791" s="748"/>
      <c r="I791" s="748"/>
      <c r="J791" s="748"/>
      <c r="K791" s="748"/>
      <c r="L791" s="748"/>
      <c r="M791" s="748"/>
    </row>
    <row r="792" spans="1:13" s="4" customFormat="1" ht="15" hidden="1" x14ac:dyDescent="0.25">
      <c r="B792" s="748"/>
      <c r="C792" s="748"/>
      <c r="D792" s="748"/>
      <c r="E792" s="748"/>
      <c r="F792" s="748"/>
      <c r="G792" s="748"/>
      <c r="H792" s="748"/>
      <c r="I792" s="748"/>
      <c r="J792" s="748"/>
      <c r="K792" s="748"/>
      <c r="L792" s="748"/>
      <c r="M792" s="748"/>
    </row>
    <row r="793" spans="1:13" s="4" customFormat="1" ht="15" x14ac:dyDescent="0.25">
      <c r="B793" s="749"/>
      <c r="C793" s="749"/>
      <c r="D793" s="749"/>
      <c r="E793" s="749"/>
      <c r="F793" s="749"/>
      <c r="G793" s="749"/>
      <c r="H793" s="749"/>
      <c r="I793" s="749"/>
      <c r="J793" s="749"/>
      <c r="K793" s="749"/>
      <c r="L793" s="749"/>
      <c r="M793" s="749"/>
    </row>
    <row r="794" spans="1:13" s="4" customFormat="1" ht="15" x14ac:dyDescent="0.25">
      <c r="B794" s="1"/>
      <c r="C794" s="1"/>
      <c r="D794" s="1"/>
      <c r="E794" s="1"/>
      <c r="F794" s="1"/>
      <c r="G794" s="1"/>
      <c r="H794" s="1"/>
      <c r="I794" s="1"/>
      <c r="J794" s="1"/>
      <c r="K794" s="1"/>
      <c r="L794" s="1"/>
      <c r="M794" s="1"/>
    </row>
    <row r="795" spans="1:13" s="4" customFormat="1" ht="15" x14ac:dyDescent="0.25"/>
    <row r="796" spans="1:13" s="4" customFormat="1" ht="15" x14ac:dyDescent="0.25">
      <c r="A796" s="7"/>
      <c r="B796" s="7" t="s">
        <v>137</v>
      </c>
      <c r="C796" s="7"/>
      <c r="D796" s="7"/>
      <c r="E796" s="7"/>
      <c r="F796" s="7"/>
      <c r="G796" s="7"/>
      <c r="H796" s="7"/>
      <c r="I796" s="7"/>
      <c r="J796" s="7"/>
      <c r="K796" s="7"/>
      <c r="L796" s="7"/>
      <c r="M796" s="7"/>
    </row>
    <row r="797" spans="1:13" s="4" customFormat="1" ht="15" x14ac:dyDescent="0.25">
      <c r="A797" s="186"/>
      <c r="B797" s="7" t="s">
        <v>138</v>
      </c>
      <c r="C797" s="186"/>
      <c r="D797" s="186"/>
      <c r="E797" s="186"/>
      <c r="F797" s="186"/>
      <c r="G797" s="186"/>
      <c r="H797" s="186"/>
      <c r="I797" s="186"/>
      <c r="J797" s="186"/>
      <c r="K797" s="186"/>
      <c r="L797" s="186"/>
      <c r="M797" s="186"/>
    </row>
    <row r="798" spans="1:13" s="4" customFormat="1" ht="15" x14ac:dyDescent="0.25"/>
    <row r="799" spans="1:13" s="4" customFormat="1" ht="15" x14ac:dyDescent="0.25">
      <c r="B799" s="864" t="s">
        <v>871</v>
      </c>
      <c r="C799" s="864"/>
      <c r="D799" s="865"/>
      <c r="E799" s="861">
        <v>2021</v>
      </c>
      <c r="F799" s="861">
        <v>2022</v>
      </c>
      <c r="G799" s="856">
        <v>2023</v>
      </c>
    </row>
    <row r="800" spans="1:13" s="4" customFormat="1" ht="15.5" thickBot="1" x14ac:dyDescent="0.3">
      <c r="B800" s="877"/>
      <c r="C800" s="877"/>
      <c r="D800" s="878"/>
      <c r="E800" s="862"/>
      <c r="F800" s="862"/>
      <c r="G800" s="863"/>
    </row>
    <row r="801" spans="1:13" s="4" customFormat="1" ht="15.5" thickTop="1" x14ac:dyDescent="0.25">
      <c r="B801" s="725" t="s">
        <v>515</v>
      </c>
      <c r="C801" s="725"/>
      <c r="D801" s="726"/>
      <c r="E801" s="26">
        <v>12051791</v>
      </c>
      <c r="F801" s="26">
        <v>10070238</v>
      </c>
      <c r="G801" s="27">
        <v>9167400.6787800156</v>
      </c>
    </row>
    <row r="802" spans="1:13" s="4" customFormat="1" ht="15" x14ac:dyDescent="0.25">
      <c r="B802" s="737" t="s">
        <v>516</v>
      </c>
      <c r="C802" s="737"/>
      <c r="D802" s="738"/>
      <c r="E802" s="187">
        <v>0</v>
      </c>
      <c r="F802" s="187">
        <v>0</v>
      </c>
      <c r="G802" s="188">
        <v>0</v>
      </c>
    </row>
    <row r="803" spans="1:13" s="4" customFormat="1" ht="15" x14ac:dyDescent="0.25">
      <c r="B803" s="772" t="s">
        <v>517</v>
      </c>
      <c r="C803" s="772"/>
      <c r="D803" s="773"/>
      <c r="E803" s="189">
        <v>12051791</v>
      </c>
      <c r="F803" s="189">
        <v>10070238</v>
      </c>
      <c r="G803" s="564">
        <v>9167400.6787800156</v>
      </c>
    </row>
    <row r="804" spans="1:13" s="4" customFormat="1" ht="15" x14ac:dyDescent="0.25">
      <c r="B804" s="772" t="s">
        <v>872</v>
      </c>
      <c r="C804" s="772"/>
      <c r="D804" s="773"/>
      <c r="E804" s="189">
        <v>699933</v>
      </c>
      <c r="F804" s="189">
        <v>686943</v>
      </c>
      <c r="G804" s="564">
        <v>1081781.3119999999</v>
      </c>
    </row>
    <row r="805" spans="1:13" s="4" customFormat="1" ht="15" x14ac:dyDescent="0.25">
      <c r="B805" s="814" t="s">
        <v>519</v>
      </c>
      <c r="C805" s="814"/>
      <c r="D805" s="815"/>
      <c r="E805" s="190">
        <v>12751724</v>
      </c>
      <c r="F805" s="190">
        <v>10757181</v>
      </c>
      <c r="G805" s="566">
        <v>10249181.990780015</v>
      </c>
    </row>
    <row r="806" spans="1:13" s="4" customFormat="1" ht="15" x14ac:dyDescent="0.25"/>
    <row r="807" spans="1:13" s="4" customFormat="1" ht="15" x14ac:dyDescent="0.25"/>
    <row r="808" spans="1:13" s="4" customFormat="1" ht="15" x14ac:dyDescent="0.25">
      <c r="A808" s="7"/>
      <c r="B808" s="7" t="s">
        <v>221</v>
      </c>
      <c r="C808" s="7"/>
      <c r="D808" s="7"/>
      <c r="E808" s="7"/>
      <c r="F808" s="7"/>
      <c r="G808" s="7"/>
      <c r="H808" s="7"/>
      <c r="I808" s="7"/>
      <c r="J808" s="7"/>
      <c r="K808" s="7"/>
      <c r="L808" s="7"/>
      <c r="M808" s="7"/>
    </row>
    <row r="809" spans="1:13" s="4" customFormat="1" ht="15" x14ac:dyDescent="0.25">
      <c r="A809" s="7"/>
      <c r="B809" s="7" t="s">
        <v>222</v>
      </c>
      <c r="C809" s="7"/>
      <c r="D809" s="7"/>
      <c r="E809" s="7"/>
      <c r="F809" s="7"/>
      <c r="G809" s="7"/>
      <c r="H809" s="7"/>
      <c r="I809" s="7"/>
      <c r="J809" s="7"/>
      <c r="K809" s="7"/>
      <c r="L809" s="7"/>
      <c r="M809" s="7"/>
    </row>
    <row r="810" spans="1:13" s="4" customFormat="1" ht="15" x14ac:dyDescent="0.25">
      <c r="A810" s="7"/>
      <c r="B810" s="7" t="s">
        <v>223</v>
      </c>
      <c r="C810" s="7"/>
      <c r="D810" s="7"/>
      <c r="E810" s="7"/>
      <c r="F810" s="7"/>
      <c r="G810" s="7"/>
      <c r="H810" s="7"/>
      <c r="I810" s="7"/>
      <c r="J810" s="7"/>
      <c r="K810" s="7"/>
      <c r="L810" s="7"/>
      <c r="M810" s="7"/>
    </row>
    <row r="811" spans="1:13" s="4" customFormat="1" ht="15" x14ac:dyDescent="0.25"/>
    <row r="812" spans="1:13" s="4" customFormat="1" ht="15" customHeight="1" x14ac:dyDescent="0.25">
      <c r="B812" s="864" t="s">
        <v>660</v>
      </c>
      <c r="C812" s="864"/>
      <c r="D812" s="864"/>
      <c r="E812" s="864"/>
      <c r="F812" s="864"/>
      <c r="G812" s="865"/>
      <c r="H812" s="856" t="s">
        <v>537</v>
      </c>
      <c r="I812" s="857"/>
      <c r="J812" s="858"/>
      <c r="K812" s="856" t="s">
        <v>536</v>
      </c>
      <c r="L812" s="857"/>
      <c r="M812" s="857"/>
    </row>
    <row r="813" spans="1:13" s="4" customFormat="1" ht="15.5" thickBot="1" x14ac:dyDescent="0.3">
      <c r="B813" s="877"/>
      <c r="C813" s="877"/>
      <c r="D813" s="877"/>
      <c r="E813" s="877"/>
      <c r="F813" s="877"/>
      <c r="G813" s="878"/>
      <c r="H813" s="120">
        <v>2021</v>
      </c>
      <c r="I813" s="123">
        <v>2022</v>
      </c>
      <c r="J813" s="122">
        <v>2023</v>
      </c>
      <c r="K813" s="120">
        <v>2021</v>
      </c>
      <c r="L813" s="123">
        <v>2022</v>
      </c>
      <c r="M813" s="122">
        <v>2023</v>
      </c>
    </row>
    <row r="814" spans="1:13" s="4" customFormat="1" ht="15.5" thickTop="1" x14ac:dyDescent="0.25">
      <c r="B814" s="725" t="s">
        <v>661</v>
      </c>
      <c r="C814" s="725"/>
      <c r="D814" s="725"/>
      <c r="E814" s="725"/>
      <c r="F814" s="725"/>
      <c r="G814" s="726"/>
      <c r="H814" s="130">
        <v>4388668</v>
      </c>
      <c r="I814" s="124">
        <v>3906104</v>
      </c>
      <c r="J814" s="295">
        <v>3203021.594</v>
      </c>
      <c r="K814" s="130">
        <v>811277</v>
      </c>
      <c r="L814" s="124">
        <v>765032.1</v>
      </c>
      <c r="M814" s="125">
        <v>771224.88300000003</v>
      </c>
    </row>
    <row r="815" spans="1:13" s="4" customFormat="1" ht="15" x14ac:dyDescent="0.25">
      <c r="B815" s="737" t="s">
        <v>662</v>
      </c>
      <c r="C815" s="737"/>
      <c r="D815" s="737"/>
      <c r="E815" s="737"/>
      <c r="F815" s="737"/>
      <c r="G815" s="738"/>
      <c r="H815" s="131">
        <v>4388668</v>
      </c>
      <c r="I815" s="126">
        <v>3906104</v>
      </c>
      <c r="J815" s="146">
        <v>2992672.5439999998</v>
      </c>
      <c r="K815" s="131" t="s">
        <v>17</v>
      </c>
      <c r="L815" s="126" t="s">
        <v>17</v>
      </c>
      <c r="M815" s="127" t="s">
        <v>17</v>
      </c>
    </row>
    <row r="816" spans="1:13" s="4" customFormat="1" ht="15" x14ac:dyDescent="0.25">
      <c r="B816" s="737" t="s">
        <v>663</v>
      </c>
      <c r="C816" s="737"/>
      <c r="D816" s="737"/>
      <c r="E816" s="737"/>
      <c r="F816" s="737"/>
      <c r="G816" s="738"/>
      <c r="H816" s="100">
        <v>1</v>
      </c>
      <c r="I816" s="506">
        <v>1</v>
      </c>
      <c r="J816" s="507">
        <v>0.93432793260150582</v>
      </c>
      <c r="K816" s="505" t="s">
        <v>17</v>
      </c>
      <c r="L816" s="506" t="s">
        <v>17</v>
      </c>
      <c r="M816" s="508" t="s">
        <v>17</v>
      </c>
    </row>
    <row r="817" spans="2:13" s="4" customFormat="1" ht="15" x14ac:dyDescent="0.25">
      <c r="B817" s="737" t="s">
        <v>664</v>
      </c>
      <c r="C817" s="737"/>
      <c r="D817" s="737"/>
      <c r="E817" s="737"/>
      <c r="F817" s="737"/>
      <c r="G817" s="738"/>
      <c r="H817" s="131" t="s">
        <v>17</v>
      </c>
      <c r="I817" s="126" t="s">
        <v>17</v>
      </c>
      <c r="J817" s="146">
        <v>210349.05000000002</v>
      </c>
      <c r="K817" s="131">
        <v>811277</v>
      </c>
      <c r="L817" s="126">
        <v>765032.1</v>
      </c>
      <c r="M817" s="127">
        <v>771224.88300000003</v>
      </c>
    </row>
    <row r="818" spans="2:13" s="4" customFormat="1" ht="15" x14ac:dyDescent="0.25">
      <c r="B818" s="737" t="s">
        <v>665</v>
      </c>
      <c r="C818" s="737"/>
      <c r="D818" s="737"/>
      <c r="E818" s="737"/>
      <c r="F818" s="737"/>
      <c r="G818" s="738"/>
      <c r="H818" s="100" t="s">
        <v>17</v>
      </c>
      <c r="I818" s="506" t="s">
        <v>17</v>
      </c>
      <c r="J818" s="507">
        <v>6.5672067398494099E-2</v>
      </c>
      <c r="K818" s="505">
        <v>1</v>
      </c>
      <c r="L818" s="506">
        <v>1</v>
      </c>
      <c r="M818" s="508">
        <v>1</v>
      </c>
    </row>
    <row r="819" spans="2:13" s="4" customFormat="1" ht="15" x14ac:dyDescent="0.25">
      <c r="B819" s="737" t="s">
        <v>666</v>
      </c>
      <c r="C819" s="737"/>
      <c r="D819" s="737"/>
      <c r="E819" s="737"/>
      <c r="F819" s="737"/>
      <c r="G819" s="738"/>
      <c r="H819" s="131">
        <v>4372677.4000000004</v>
      </c>
      <c r="I819" s="126">
        <v>3600863.5</v>
      </c>
      <c r="J819" s="146">
        <v>2970347.9614512119</v>
      </c>
      <c r="K819" s="131" t="s">
        <v>17</v>
      </c>
      <c r="L819" s="126" t="s">
        <v>17</v>
      </c>
      <c r="M819" s="127" t="s">
        <v>17</v>
      </c>
    </row>
    <row r="820" spans="2:13" s="4" customFormat="1" ht="15" x14ac:dyDescent="0.25">
      <c r="B820" s="768" t="s">
        <v>667</v>
      </c>
      <c r="C820" s="768"/>
      <c r="D820" s="768"/>
      <c r="E820" s="768"/>
      <c r="F820" s="768"/>
      <c r="G820" s="769"/>
      <c r="H820" s="294">
        <v>860642.6</v>
      </c>
      <c r="I820" s="632">
        <v>768949.1</v>
      </c>
      <c r="J820" s="633">
        <v>694410.29034295643</v>
      </c>
      <c r="K820" s="634" t="s">
        <v>17</v>
      </c>
      <c r="L820" s="632" t="s">
        <v>17</v>
      </c>
      <c r="M820" s="635" t="s">
        <v>17</v>
      </c>
    </row>
    <row r="821" spans="2:13" s="4" customFormat="1" ht="15" x14ac:dyDescent="0.25"/>
    <row r="822" spans="2:13" s="4" customFormat="1" ht="15" x14ac:dyDescent="0.25"/>
    <row r="823" spans="2:13" s="4" customFormat="1" ht="15" x14ac:dyDescent="0.25"/>
    <row r="824" spans="2:13" s="4" customFormat="1" ht="15" x14ac:dyDescent="0.25"/>
    <row r="825" spans="2:13" s="4" customFormat="1" ht="15" x14ac:dyDescent="0.25"/>
    <row r="826" spans="2:13" s="4" customFormat="1" ht="15" x14ac:dyDescent="0.25"/>
    <row r="827" spans="2:13" s="4" customFormat="1" ht="15" x14ac:dyDescent="0.25"/>
    <row r="828" spans="2:13" s="4" customFormat="1" ht="15" x14ac:dyDescent="0.25"/>
    <row r="829" spans="2:13" s="4" customFormat="1" ht="15" x14ac:dyDescent="0.25"/>
    <row r="830" spans="2:13" s="4" customFormat="1" ht="15" x14ac:dyDescent="0.25"/>
    <row r="831" spans="2:13" s="4" customFormat="1" ht="15" x14ac:dyDescent="0.25"/>
    <row r="832" spans="2:13" s="4" customFormat="1" ht="15" x14ac:dyDescent="0.25"/>
    <row r="833" s="4" customFormat="1" ht="15" x14ac:dyDescent="0.25"/>
    <row r="834" s="4" customFormat="1" ht="15" x14ac:dyDescent="0.25"/>
    <row r="835" s="4" customFormat="1" ht="15" x14ac:dyDescent="0.25"/>
    <row r="836" s="4" customFormat="1" ht="15" x14ac:dyDescent="0.25"/>
    <row r="837" s="4" customFormat="1" ht="15" x14ac:dyDescent="0.25"/>
    <row r="838" s="4" customFormat="1" ht="15" x14ac:dyDescent="0.25"/>
    <row r="839" s="4" customFormat="1" ht="15" x14ac:dyDescent="0.25"/>
    <row r="840" s="4" customFormat="1" ht="15" x14ac:dyDescent="0.25"/>
  </sheetData>
  <sheetProtection algorithmName="SHA-512" hashValue="TTluGZnN4wLWn1nbSZhOUrjNA+RfoBa7nCblRLmJWJPujgD5ktEfPU9GWSXXcOl1mgamOkYZdvE2swodQzttsQ==" saltValue="9dXV0yWJ40mbPkNH3Ntk+g==" spinCount="100000" sheet="1" formatCells="0" formatColumns="0" formatRows="0"/>
  <mergeCells count="750">
    <mergeCell ref="B749:M749"/>
    <mergeCell ref="B755:M756"/>
    <mergeCell ref="B101:M103"/>
    <mergeCell ref="B239:M241"/>
    <mergeCell ref="B434:M434"/>
    <mergeCell ref="B13:D14"/>
    <mergeCell ref="E13:E14"/>
    <mergeCell ref="F13:F14"/>
    <mergeCell ref="G13:G14"/>
    <mergeCell ref="B15:D15"/>
    <mergeCell ref="B16:D17"/>
    <mergeCell ref="E16:E17"/>
    <mergeCell ref="F16:F17"/>
    <mergeCell ref="G16:G17"/>
    <mergeCell ref="B18:D18"/>
    <mergeCell ref="B19:G19"/>
    <mergeCell ref="B609:G609"/>
    <mergeCell ref="B611:M612"/>
    <mergeCell ref="B626:G626"/>
    <mergeCell ref="B628:M630"/>
    <mergeCell ref="B639:M639"/>
    <mergeCell ref="B663:G663"/>
    <mergeCell ref="B715:M717"/>
    <mergeCell ref="J39:J40"/>
    <mergeCell ref="G1:G2"/>
    <mergeCell ref="H1:H2"/>
    <mergeCell ref="I1:I2"/>
    <mergeCell ref="J1:J2"/>
    <mergeCell ref="K1:K2"/>
    <mergeCell ref="A1:A2"/>
    <mergeCell ref="B1:B2"/>
    <mergeCell ref="C1:C2"/>
    <mergeCell ref="D1:D2"/>
    <mergeCell ref="E1:E2"/>
    <mergeCell ref="F1:F2"/>
    <mergeCell ref="K39:K40"/>
    <mergeCell ref="L39:L40"/>
    <mergeCell ref="M39:M40"/>
    <mergeCell ref="E37:G38"/>
    <mergeCell ref="E39:E40"/>
    <mergeCell ref="F39:F40"/>
    <mergeCell ref="G39:G40"/>
    <mergeCell ref="H37:J38"/>
    <mergeCell ref="B69:M70"/>
    <mergeCell ref="E61:G62"/>
    <mergeCell ref="H61:J62"/>
    <mergeCell ref="K61:M62"/>
    <mergeCell ref="E63:E64"/>
    <mergeCell ref="F63:F64"/>
    <mergeCell ref="M63:M64"/>
    <mergeCell ref="G63:G64"/>
    <mergeCell ref="H63:H64"/>
    <mergeCell ref="I63:I64"/>
    <mergeCell ref="J63:J64"/>
    <mergeCell ref="K63:K64"/>
    <mergeCell ref="L63:L64"/>
    <mergeCell ref="B61:D64"/>
    <mergeCell ref="B65:D65"/>
    <mergeCell ref="B66:D66"/>
    <mergeCell ref="B67:D67"/>
    <mergeCell ref="B127:G127"/>
    <mergeCell ref="B110:K110"/>
    <mergeCell ref="H105:I105"/>
    <mergeCell ref="J105:K105"/>
    <mergeCell ref="L105:M105"/>
    <mergeCell ref="B107:K107"/>
    <mergeCell ref="B105:G106"/>
    <mergeCell ref="B108:G108"/>
    <mergeCell ref="B109:G109"/>
    <mergeCell ref="B111:G111"/>
    <mergeCell ref="B112:G112"/>
    <mergeCell ref="B113:G113"/>
    <mergeCell ref="H124:I124"/>
    <mergeCell ref="J124:K124"/>
    <mergeCell ref="L124:M124"/>
    <mergeCell ref="B126:K126"/>
    <mergeCell ref="B114:K114"/>
    <mergeCell ref="B119:M122"/>
    <mergeCell ref="B115:G115"/>
    <mergeCell ref="B116:G116"/>
    <mergeCell ref="B117:G117"/>
    <mergeCell ref="B118:G118"/>
    <mergeCell ref="B124:G125"/>
    <mergeCell ref="H136:I136"/>
    <mergeCell ref="J136:K136"/>
    <mergeCell ref="L136:M136"/>
    <mergeCell ref="B138:K138"/>
    <mergeCell ref="B129:K129"/>
    <mergeCell ref="B134:M134"/>
    <mergeCell ref="B128:G128"/>
    <mergeCell ref="B130:G130"/>
    <mergeCell ref="B131:G131"/>
    <mergeCell ref="B132:G132"/>
    <mergeCell ref="B133:G133"/>
    <mergeCell ref="B136:G137"/>
    <mergeCell ref="B141:K141"/>
    <mergeCell ref="B146:M148"/>
    <mergeCell ref="B142:G142"/>
    <mergeCell ref="B143:G143"/>
    <mergeCell ref="B144:G144"/>
    <mergeCell ref="B145:G145"/>
    <mergeCell ref="B139:G139"/>
    <mergeCell ref="B140:G140"/>
    <mergeCell ref="B153:D155"/>
    <mergeCell ref="B232:G232"/>
    <mergeCell ref="B233:G233"/>
    <mergeCell ref="B234:G234"/>
    <mergeCell ref="K179:M179"/>
    <mergeCell ref="B179:G180"/>
    <mergeCell ref="E153:E155"/>
    <mergeCell ref="H179:J179"/>
    <mergeCell ref="F153:F155"/>
    <mergeCell ref="G153:G155"/>
    <mergeCell ref="H225:I225"/>
    <mergeCell ref="J225:K225"/>
    <mergeCell ref="L225:M225"/>
    <mergeCell ref="B225:G226"/>
    <mergeCell ref="B227:G227"/>
    <mergeCell ref="B228:G228"/>
    <mergeCell ref="B229:G229"/>
    <mergeCell ref="B230:G230"/>
    <mergeCell ref="B231:G231"/>
    <mergeCell ref="B172:G176"/>
    <mergeCell ref="B159:G159"/>
    <mergeCell ref="B156:G156"/>
    <mergeCell ref="B157:D157"/>
    <mergeCell ref="B158:D158"/>
    <mergeCell ref="B160:D160"/>
    <mergeCell ref="B301:G301"/>
    <mergeCell ref="B302:G302"/>
    <mergeCell ref="B303:G303"/>
    <mergeCell ref="B304:G304"/>
    <mergeCell ref="H261:I261"/>
    <mergeCell ref="J261:K261"/>
    <mergeCell ref="L261:M261"/>
    <mergeCell ref="K243:M243"/>
    <mergeCell ref="K244:K246"/>
    <mergeCell ref="L244:L246"/>
    <mergeCell ref="M244:M246"/>
    <mergeCell ref="E244:E246"/>
    <mergeCell ref="F244:F246"/>
    <mergeCell ref="G244:G246"/>
    <mergeCell ref="E243:G243"/>
    <mergeCell ref="H243:J243"/>
    <mergeCell ref="H244:H246"/>
    <mergeCell ref="I244:I246"/>
    <mergeCell ref="J244:J246"/>
    <mergeCell ref="B261:G262"/>
    <mergeCell ref="B263:G263"/>
    <mergeCell ref="B264:G264"/>
    <mergeCell ref="B265:G265"/>
    <mergeCell ref="B266:G266"/>
    <mergeCell ref="B363:D364"/>
    <mergeCell ref="B365:D366"/>
    <mergeCell ref="B367:D368"/>
    <mergeCell ref="B369:D369"/>
    <mergeCell ref="K292:M292"/>
    <mergeCell ref="B292:G293"/>
    <mergeCell ref="B306:M311"/>
    <mergeCell ref="B294:G294"/>
    <mergeCell ref="J275:J277"/>
    <mergeCell ref="K275:K277"/>
    <mergeCell ref="L275:L277"/>
    <mergeCell ref="M275:M277"/>
    <mergeCell ref="B285:D285"/>
    <mergeCell ref="B286:D286"/>
    <mergeCell ref="E275:E277"/>
    <mergeCell ref="F275:F277"/>
    <mergeCell ref="G275:G277"/>
    <mergeCell ref="H275:H277"/>
    <mergeCell ref="I275:I277"/>
    <mergeCell ref="B296:G296"/>
    <mergeCell ref="B297:G297"/>
    <mergeCell ref="B298:G298"/>
    <mergeCell ref="B299:G299"/>
    <mergeCell ref="B300:G300"/>
    <mergeCell ref="E335:G335"/>
    <mergeCell ref="E347:E348"/>
    <mergeCell ref="F347:F348"/>
    <mergeCell ref="E345:E346"/>
    <mergeCell ref="H335:J335"/>
    <mergeCell ref="K335:M335"/>
    <mergeCell ref="H315:H316"/>
    <mergeCell ref="I315:I316"/>
    <mergeCell ref="J315:J316"/>
    <mergeCell ref="G338:G339"/>
    <mergeCell ref="G340:G341"/>
    <mergeCell ref="G343:G344"/>
    <mergeCell ref="G345:G346"/>
    <mergeCell ref="G347:G348"/>
    <mergeCell ref="F338:F339"/>
    <mergeCell ref="F340:F341"/>
    <mergeCell ref="F343:F344"/>
    <mergeCell ref="F345:F346"/>
    <mergeCell ref="K338:K339"/>
    <mergeCell ref="K340:K341"/>
    <mergeCell ref="B370:D370"/>
    <mergeCell ref="B371:M373"/>
    <mergeCell ref="H347:H348"/>
    <mergeCell ref="K343:K344"/>
    <mergeCell ref="K345:K346"/>
    <mergeCell ref="K347:K348"/>
    <mergeCell ref="M343:M344"/>
    <mergeCell ref="M345:M346"/>
    <mergeCell ref="L343:L344"/>
    <mergeCell ref="L345:L346"/>
    <mergeCell ref="L347:L348"/>
    <mergeCell ref="M347:M348"/>
    <mergeCell ref="E355:G355"/>
    <mergeCell ref="H355:J355"/>
    <mergeCell ref="K355:M355"/>
    <mergeCell ref="I347:I348"/>
    <mergeCell ref="J343:J344"/>
    <mergeCell ref="J345:J346"/>
    <mergeCell ref="J347:J348"/>
    <mergeCell ref="I343:I344"/>
    <mergeCell ref="B357:D357"/>
    <mergeCell ref="B358:D359"/>
    <mergeCell ref="B360:D361"/>
    <mergeCell ref="M358:M359"/>
    <mergeCell ref="B351:M353"/>
    <mergeCell ref="B350:D350"/>
    <mergeCell ref="B355:D356"/>
    <mergeCell ref="B362:D362"/>
    <mergeCell ref="M338:M339"/>
    <mergeCell ref="M340:M341"/>
    <mergeCell ref="L338:L339"/>
    <mergeCell ref="L340:L341"/>
    <mergeCell ref="J338:J339"/>
    <mergeCell ref="J340:J341"/>
    <mergeCell ref="I338:I339"/>
    <mergeCell ref="I340:I341"/>
    <mergeCell ref="I345:I346"/>
    <mergeCell ref="E340:E341"/>
    <mergeCell ref="E343:E344"/>
    <mergeCell ref="H338:H339"/>
    <mergeCell ref="H340:H341"/>
    <mergeCell ref="H343:H344"/>
    <mergeCell ref="H345:H346"/>
    <mergeCell ref="J358:J359"/>
    <mergeCell ref="K358:K359"/>
    <mergeCell ref="L358:L359"/>
    <mergeCell ref="E338:E339"/>
    <mergeCell ref="H363:H364"/>
    <mergeCell ref="I363:I364"/>
    <mergeCell ref="J363:J364"/>
    <mergeCell ref="K363:K364"/>
    <mergeCell ref="L363:L364"/>
    <mergeCell ref="M360:M361"/>
    <mergeCell ref="E360:E361"/>
    <mergeCell ref="F360:F361"/>
    <mergeCell ref="G360:G361"/>
    <mergeCell ref="H360:H361"/>
    <mergeCell ref="I360:I361"/>
    <mergeCell ref="J360:J361"/>
    <mergeCell ref="K360:K361"/>
    <mergeCell ref="L360:L361"/>
    <mergeCell ref="B379:G380"/>
    <mergeCell ref="B391:G392"/>
    <mergeCell ref="B389:M389"/>
    <mergeCell ref="H379:I379"/>
    <mergeCell ref="J379:K379"/>
    <mergeCell ref="L379:M379"/>
    <mergeCell ref="E358:E359"/>
    <mergeCell ref="F358:F359"/>
    <mergeCell ref="G358:G359"/>
    <mergeCell ref="H358:H359"/>
    <mergeCell ref="I358:I359"/>
    <mergeCell ref="M363:M364"/>
    <mergeCell ref="E365:E366"/>
    <mergeCell ref="F365:F366"/>
    <mergeCell ref="G365:G366"/>
    <mergeCell ref="H365:H366"/>
    <mergeCell ref="I365:I366"/>
    <mergeCell ref="J365:J366"/>
    <mergeCell ref="K365:K366"/>
    <mergeCell ref="L365:L366"/>
    <mergeCell ref="M365:M366"/>
    <mergeCell ref="E363:E364"/>
    <mergeCell ref="F363:F364"/>
    <mergeCell ref="G363:G364"/>
    <mergeCell ref="M367:M368"/>
    <mergeCell ref="E367:E368"/>
    <mergeCell ref="F367:F368"/>
    <mergeCell ref="G367:G368"/>
    <mergeCell ref="H367:H368"/>
    <mergeCell ref="I367:I368"/>
    <mergeCell ref="J367:J368"/>
    <mergeCell ref="K367:K368"/>
    <mergeCell ref="L367:L368"/>
    <mergeCell ref="H524:J524"/>
    <mergeCell ref="K524:M524"/>
    <mergeCell ref="H450:J450"/>
    <mergeCell ref="K450:M450"/>
    <mergeCell ref="B422:D422"/>
    <mergeCell ref="B423:D423"/>
    <mergeCell ref="B439:G440"/>
    <mergeCell ref="B441:G441"/>
    <mergeCell ref="B442:G442"/>
    <mergeCell ref="B443:G443"/>
    <mergeCell ref="B444:M445"/>
    <mergeCell ref="B450:G451"/>
    <mergeCell ref="B452:G452"/>
    <mergeCell ref="H439:J439"/>
    <mergeCell ref="K439:M439"/>
    <mergeCell ref="B489:J489"/>
    <mergeCell ref="B490:J490"/>
    <mergeCell ref="B491:J491"/>
    <mergeCell ref="B493:J493"/>
    <mergeCell ref="B494:J494"/>
    <mergeCell ref="B495:J495"/>
    <mergeCell ref="B496:J496"/>
    <mergeCell ref="B497:J497"/>
    <mergeCell ref="B453:G453"/>
    <mergeCell ref="G530:G532"/>
    <mergeCell ref="E530:E532"/>
    <mergeCell ref="F530:F532"/>
    <mergeCell ref="B527:G527"/>
    <mergeCell ref="B528:G528"/>
    <mergeCell ref="B530:D532"/>
    <mergeCell ref="B533:D533"/>
    <mergeCell ref="B534:D534"/>
    <mergeCell ref="B540:I540"/>
    <mergeCell ref="B563:G563"/>
    <mergeCell ref="B564:G564"/>
    <mergeCell ref="H554:J554"/>
    <mergeCell ref="B541:I541"/>
    <mergeCell ref="B542:I542"/>
    <mergeCell ref="B543:I543"/>
    <mergeCell ref="B544:I544"/>
    <mergeCell ref="B545:I545"/>
    <mergeCell ref="B546:I546"/>
    <mergeCell ref="B547:I547"/>
    <mergeCell ref="B548:I548"/>
    <mergeCell ref="B549:I549"/>
    <mergeCell ref="K554:M554"/>
    <mergeCell ref="B554:G555"/>
    <mergeCell ref="B556:G556"/>
    <mergeCell ref="B557:G557"/>
    <mergeCell ref="B558:G558"/>
    <mergeCell ref="B559:G559"/>
    <mergeCell ref="B560:G560"/>
    <mergeCell ref="B561:G561"/>
    <mergeCell ref="B562:G562"/>
    <mergeCell ref="H581:J581"/>
    <mergeCell ref="K581:M581"/>
    <mergeCell ref="K569:M569"/>
    <mergeCell ref="B569:G570"/>
    <mergeCell ref="B576:M576"/>
    <mergeCell ref="B571:G571"/>
    <mergeCell ref="B572:G572"/>
    <mergeCell ref="B573:G573"/>
    <mergeCell ref="B574:G574"/>
    <mergeCell ref="B575:G575"/>
    <mergeCell ref="B581:G582"/>
    <mergeCell ref="H569:J569"/>
    <mergeCell ref="H660:J660"/>
    <mergeCell ref="K660:M660"/>
    <mergeCell ref="H635:J635"/>
    <mergeCell ref="K635:M635"/>
    <mergeCell ref="B635:G636"/>
    <mergeCell ref="B637:G637"/>
    <mergeCell ref="B638:G638"/>
    <mergeCell ref="B660:G661"/>
    <mergeCell ref="B653:G653"/>
    <mergeCell ref="K645:M645"/>
    <mergeCell ref="K672:M672"/>
    <mergeCell ref="H672:J672"/>
    <mergeCell ref="B678:G678"/>
    <mergeCell ref="B679:G679"/>
    <mergeCell ref="B662:G662"/>
    <mergeCell ref="B664:G664"/>
    <mergeCell ref="B665:G665"/>
    <mergeCell ref="B666:G666"/>
    <mergeCell ref="B674:M674"/>
    <mergeCell ref="B672:G673"/>
    <mergeCell ref="B675:G675"/>
    <mergeCell ref="B676:G676"/>
    <mergeCell ref="B677:G677"/>
    <mergeCell ref="B667:M667"/>
    <mergeCell ref="B688:G688"/>
    <mergeCell ref="B689:G689"/>
    <mergeCell ref="B704:G704"/>
    <mergeCell ref="B702:M702"/>
    <mergeCell ref="B681:M681"/>
    <mergeCell ref="B680:G680"/>
    <mergeCell ref="B682:G682"/>
    <mergeCell ref="B683:G683"/>
    <mergeCell ref="B684:G684"/>
    <mergeCell ref="B685:G685"/>
    <mergeCell ref="B686:G686"/>
    <mergeCell ref="B693:M695"/>
    <mergeCell ref="B748:G748"/>
    <mergeCell ref="B731:G731"/>
    <mergeCell ref="B732:G732"/>
    <mergeCell ref="B733:G733"/>
    <mergeCell ref="B734:G734"/>
    <mergeCell ref="B736:M737"/>
    <mergeCell ref="H722:J722"/>
    <mergeCell ref="K722:M722"/>
    <mergeCell ref="H645:J645"/>
    <mergeCell ref="B735:G735"/>
    <mergeCell ref="B645:G646"/>
    <mergeCell ref="B647:G647"/>
    <mergeCell ref="B648:G648"/>
    <mergeCell ref="B649:G649"/>
    <mergeCell ref="B650:G650"/>
    <mergeCell ref="B651:G651"/>
    <mergeCell ref="B652:G652"/>
    <mergeCell ref="B714:G714"/>
    <mergeCell ref="B708:M708"/>
    <mergeCell ref="K700:M700"/>
    <mergeCell ref="H700:J700"/>
    <mergeCell ref="B705:G705"/>
    <mergeCell ref="B706:G706"/>
    <mergeCell ref="B687:G687"/>
    <mergeCell ref="H812:J812"/>
    <mergeCell ref="K812:M812"/>
    <mergeCell ref="B432:D432"/>
    <mergeCell ref="B433:D433"/>
    <mergeCell ref="B799:D800"/>
    <mergeCell ref="E799:E800"/>
    <mergeCell ref="F799:F800"/>
    <mergeCell ref="G799:G800"/>
    <mergeCell ref="B801:D801"/>
    <mergeCell ref="B802:D802"/>
    <mergeCell ref="B803:D803"/>
    <mergeCell ref="B804:D804"/>
    <mergeCell ref="B805:D805"/>
    <mergeCell ref="B812:G813"/>
    <mergeCell ref="L768:M772"/>
    <mergeCell ref="B768:E768"/>
    <mergeCell ref="B769:E769"/>
    <mergeCell ref="B770:E770"/>
    <mergeCell ref="B771:E771"/>
    <mergeCell ref="B772:E772"/>
    <mergeCell ref="B773:M774"/>
    <mergeCell ref="J768:K768"/>
    <mergeCell ref="B758:M761"/>
    <mergeCell ref="H742:J742"/>
    <mergeCell ref="L1:L2"/>
    <mergeCell ref="M1:M2"/>
    <mergeCell ref="B10:M11"/>
    <mergeCell ref="B24:M27"/>
    <mergeCell ref="B37:D40"/>
    <mergeCell ref="B41:M41"/>
    <mergeCell ref="B46:M46"/>
    <mergeCell ref="B51:M51"/>
    <mergeCell ref="B57:M59"/>
    <mergeCell ref="B42:D42"/>
    <mergeCell ref="B43:D43"/>
    <mergeCell ref="B44:D44"/>
    <mergeCell ref="B45:D45"/>
    <mergeCell ref="B47:D47"/>
    <mergeCell ref="B48:D48"/>
    <mergeCell ref="B49:D49"/>
    <mergeCell ref="B50:D50"/>
    <mergeCell ref="B52:D52"/>
    <mergeCell ref="B53:D53"/>
    <mergeCell ref="B54:D54"/>
    <mergeCell ref="B55:D55"/>
    <mergeCell ref="K37:M38"/>
    <mergeCell ref="H39:H40"/>
    <mergeCell ref="I39:I40"/>
    <mergeCell ref="B75:M77"/>
    <mergeCell ref="L87:M87"/>
    <mergeCell ref="B96:M96"/>
    <mergeCell ref="B92:M92"/>
    <mergeCell ref="B89:M89"/>
    <mergeCell ref="B87:G88"/>
    <mergeCell ref="B90:G90"/>
    <mergeCell ref="B91:G91"/>
    <mergeCell ref="B93:G93"/>
    <mergeCell ref="B94:G94"/>
    <mergeCell ref="B95:G95"/>
    <mergeCell ref="B97:G97"/>
    <mergeCell ref="B98:G98"/>
    <mergeCell ref="B99:G99"/>
    <mergeCell ref="B100:G100"/>
    <mergeCell ref="J87:K87"/>
    <mergeCell ref="H87:I87"/>
    <mergeCell ref="B79:D79"/>
    <mergeCell ref="B80:D80"/>
    <mergeCell ref="B81:D81"/>
    <mergeCell ref="B82:G82"/>
    <mergeCell ref="B161:D161"/>
    <mergeCell ref="B162:D162"/>
    <mergeCell ref="B163:D163"/>
    <mergeCell ref="B164:D164"/>
    <mergeCell ref="B165:D165"/>
    <mergeCell ref="B166:D166"/>
    <mergeCell ref="B167:D167"/>
    <mergeCell ref="B168:D168"/>
    <mergeCell ref="B169:D169"/>
    <mergeCell ref="B170:D170"/>
    <mergeCell ref="B171:D171"/>
    <mergeCell ref="B181:M181"/>
    <mergeCell ref="B184:M184"/>
    <mergeCell ref="B193:M193"/>
    <mergeCell ref="B182:G182"/>
    <mergeCell ref="B183:G183"/>
    <mergeCell ref="B185:G185"/>
    <mergeCell ref="B186:G186"/>
    <mergeCell ref="B187:G187"/>
    <mergeCell ref="B188:G188"/>
    <mergeCell ref="B189:G189"/>
    <mergeCell ref="B190:G190"/>
    <mergeCell ref="B191:G191"/>
    <mergeCell ref="B192:G192"/>
    <mergeCell ref="B207:D207"/>
    <mergeCell ref="B208:D208"/>
    <mergeCell ref="B209:D209"/>
    <mergeCell ref="B210:D210"/>
    <mergeCell ref="B211:D211"/>
    <mergeCell ref="B212:D212"/>
    <mergeCell ref="B213:D213"/>
    <mergeCell ref="B214:D214"/>
    <mergeCell ref="B215:D215"/>
    <mergeCell ref="E198:E201"/>
    <mergeCell ref="F198:F201"/>
    <mergeCell ref="G198:G201"/>
    <mergeCell ref="B198:D201"/>
    <mergeCell ref="B202:G202"/>
    <mergeCell ref="B205:G205"/>
    <mergeCell ref="B203:D203"/>
    <mergeCell ref="B204:D204"/>
    <mergeCell ref="B206:D206"/>
    <mergeCell ref="B235:G235"/>
    <mergeCell ref="B236:G236"/>
    <mergeCell ref="B237:G237"/>
    <mergeCell ref="B238:G238"/>
    <mergeCell ref="B243:D246"/>
    <mergeCell ref="B259:M259"/>
    <mergeCell ref="B247:D247"/>
    <mergeCell ref="B248:D248"/>
    <mergeCell ref="B249:D249"/>
    <mergeCell ref="B250:D250"/>
    <mergeCell ref="B251:D251"/>
    <mergeCell ref="B252:D252"/>
    <mergeCell ref="B253:D253"/>
    <mergeCell ref="B254:D254"/>
    <mergeCell ref="B255:D255"/>
    <mergeCell ref="B256:D256"/>
    <mergeCell ref="B257:D257"/>
    <mergeCell ref="B258:D258"/>
    <mergeCell ref="B267:G267"/>
    <mergeCell ref="B268:G268"/>
    <mergeCell ref="B269:G269"/>
    <mergeCell ref="B270:G270"/>
    <mergeCell ref="B295:G295"/>
    <mergeCell ref="B271:G271"/>
    <mergeCell ref="B272:M272"/>
    <mergeCell ref="B287:M287"/>
    <mergeCell ref="B274:D277"/>
    <mergeCell ref="B278:D278"/>
    <mergeCell ref="B279:D279"/>
    <mergeCell ref="B280:D280"/>
    <mergeCell ref="B281:D281"/>
    <mergeCell ref="B282:D282"/>
    <mergeCell ref="B283:D283"/>
    <mergeCell ref="B284:D284"/>
    <mergeCell ref="E274:G274"/>
    <mergeCell ref="H274:J274"/>
    <mergeCell ref="K274:M274"/>
    <mergeCell ref="H292:J292"/>
    <mergeCell ref="B305:G305"/>
    <mergeCell ref="B313:G314"/>
    <mergeCell ref="B323:M325"/>
    <mergeCell ref="B315:G315"/>
    <mergeCell ref="B316:G316"/>
    <mergeCell ref="B317:G317"/>
    <mergeCell ref="B318:G318"/>
    <mergeCell ref="B319:G319"/>
    <mergeCell ref="B320:G320"/>
    <mergeCell ref="B321:G321"/>
    <mergeCell ref="B322:G322"/>
    <mergeCell ref="H313:J313"/>
    <mergeCell ref="K313:M313"/>
    <mergeCell ref="B335:D336"/>
    <mergeCell ref="B338:D339"/>
    <mergeCell ref="B340:D341"/>
    <mergeCell ref="B343:D344"/>
    <mergeCell ref="B345:D346"/>
    <mergeCell ref="B347:D348"/>
    <mergeCell ref="B349:D349"/>
    <mergeCell ref="B342:D342"/>
    <mergeCell ref="B337:D337"/>
    <mergeCell ref="B401:M401"/>
    <mergeCell ref="B381:G381"/>
    <mergeCell ref="B382:G382"/>
    <mergeCell ref="B383:G383"/>
    <mergeCell ref="B384:G384"/>
    <mergeCell ref="B385:G385"/>
    <mergeCell ref="B386:G386"/>
    <mergeCell ref="B387:G387"/>
    <mergeCell ref="B388:G388"/>
    <mergeCell ref="B393:G393"/>
    <mergeCell ref="B394:G394"/>
    <mergeCell ref="B395:G395"/>
    <mergeCell ref="B396:G396"/>
    <mergeCell ref="B397:G397"/>
    <mergeCell ref="B398:G398"/>
    <mergeCell ref="B399:G399"/>
    <mergeCell ref="B400:G400"/>
    <mergeCell ref="H391:I391"/>
    <mergeCell ref="J391:K391"/>
    <mergeCell ref="L391:M391"/>
    <mergeCell ref="B411:D412"/>
    <mergeCell ref="B420:D421"/>
    <mergeCell ref="E411:E412"/>
    <mergeCell ref="F411:F412"/>
    <mergeCell ref="G411:G412"/>
    <mergeCell ref="E420:E421"/>
    <mergeCell ref="F420:F421"/>
    <mergeCell ref="G420:G421"/>
    <mergeCell ref="B413:D413"/>
    <mergeCell ref="B414:D414"/>
    <mergeCell ref="B415:G417"/>
    <mergeCell ref="B454:G454"/>
    <mergeCell ref="B460:M468"/>
    <mergeCell ref="B498:M498"/>
    <mergeCell ref="B492:M492"/>
    <mergeCell ref="B479:M479"/>
    <mergeCell ref="B478:J478"/>
    <mergeCell ref="B480:J480"/>
    <mergeCell ref="B481:J481"/>
    <mergeCell ref="B482:J482"/>
    <mergeCell ref="B483:J483"/>
    <mergeCell ref="B485:J485"/>
    <mergeCell ref="B486:J486"/>
    <mergeCell ref="B487:J487"/>
    <mergeCell ref="B488:J488"/>
    <mergeCell ref="H600:J600"/>
    <mergeCell ref="K600:M600"/>
    <mergeCell ref="B590:M590"/>
    <mergeCell ref="B583:G583"/>
    <mergeCell ref="B584:G584"/>
    <mergeCell ref="B585:G585"/>
    <mergeCell ref="B586:G586"/>
    <mergeCell ref="B587:G587"/>
    <mergeCell ref="B588:G588"/>
    <mergeCell ref="B589:G589"/>
    <mergeCell ref="B600:G601"/>
    <mergeCell ref="L784:M784"/>
    <mergeCell ref="J784:K784"/>
    <mergeCell ref="H784:I784"/>
    <mergeCell ref="B604:G604"/>
    <mergeCell ref="B605:G605"/>
    <mergeCell ref="B606:G606"/>
    <mergeCell ref="B608:G608"/>
    <mergeCell ref="B610:G610"/>
    <mergeCell ref="B624:M624"/>
    <mergeCell ref="B619:M619"/>
    <mergeCell ref="B617:G618"/>
    <mergeCell ref="B620:G620"/>
    <mergeCell ref="B621:G621"/>
    <mergeCell ref="B622:G622"/>
    <mergeCell ref="B623:G623"/>
    <mergeCell ref="H617:J617"/>
    <mergeCell ref="K617:M617"/>
    <mergeCell ref="B607:M607"/>
    <mergeCell ref="K742:M742"/>
    <mergeCell ref="B742:G743"/>
    <mergeCell ref="B744:G744"/>
    <mergeCell ref="B745:G745"/>
    <mergeCell ref="B746:G746"/>
    <mergeCell ref="B747:G747"/>
    <mergeCell ref="B526:G526"/>
    <mergeCell ref="B503:D505"/>
    <mergeCell ref="F503:F505"/>
    <mergeCell ref="G503:G505"/>
    <mergeCell ref="E503:E505"/>
    <mergeCell ref="B506:D506"/>
    <mergeCell ref="B507:D507"/>
    <mergeCell ref="B512:D513"/>
    <mergeCell ref="B514:D515"/>
    <mergeCell ref="B516:G517"/>
    <mergeCell ref="E512:E513"/>
    <mergeCell ref="B820:G820"/>
    <mergeCell ref="B814:G814"/>
    <mergeCell ref="B815:G815"/>
    <mergeCell ref="B816:G816"/>
    <mergeCell ref="B817:G817"/>
    <mergeCell ref="B818:G818"/>
    <mergeCell ref="B819:G819"/>
    <mergeCell ref="B216:G220"/>
    <mergeCell ref="B790:M793"/>
    <mergeCell ref="B784:G785"/>
    <mergeCell ref="B786:G786"/>
    <mergeCell ref="B787:G787"/>
    <mergeCell ref="B788:G788"/>
    <mergeCell ref="B789:G789"/>
    <mergeCell ref="B428:D430"/>
    <mergeCell ref="B431:D431"/>
    <mergeCell ref="B602:M602"/>
    <mergeCell ref="B713:G713"/>
    <mergeCell ref="B625:G625"/>
    <mergeCell ref="B627:G627"/>
    <mergeCell ref="B603:G603"/>
    <mergeCell ref="B690:G690"/>
    <mergeCell ref="B691:G691"/>
    <mergeCell ref="B692:G692"/>
    <mergeCell ref="J771:K771"/>
    <mergeCell ref="J772:K772"/>
    <mergeCell ref="F768:G768"/>
    <mergeCell ref="H768:I772"/>
    <mergeCell ref="F769:G769"/>
    <mergeCell ref="F770:G770"/>
    <mergeCell ref="F771:G771"/>
    <mergeCell ref="F772:G772"/>
    <mergeCell ref="B56:D56"/>
    <mergeCell ref="B68:D68"/>
    <mergeCell ref="B484:J484"/>
    <mergeCell ref="F766:I766"/>
    <mergeCell ref="J766:M766"/>
    <mergeCell ref="F767:G767"/>
    <mergeCell ref="H767:I767"/>
    <mergeCell ref="J767:K767"/>
    <mergeCell ref="L767:M767"/>
    <mergeCell ref="B766:E767"/>
    <mergeCell ref="B700:G701"/>
    <mergeCell ref="B722:G723"/>
    <mergeCell ref="B724:M724"/>
    <mergeCell ref="B730:M730"/>
    <mergeCell ref="B725:G725"/>
    <mergeCell ref="B726:G726"/>
    <mergeCell ref="B376:M377"/>
    <mergeCell ref="B457:M458"/>
    <mergeCell ref="B642:M643"/>
    <mergeCell ref="B657:M658"/>
    <mergeCell ref="E428:G429"/>
    <mergeCell ref="H428:J429"/>
    <mergeCell ref="K428:M429"/>
    <mergeCell ref="J769:K769"/>
    <mergeCell ref="J770:K770"/>
    <mergeCell ref="B727:G727"/>
    <mergeCell ref="B728:G728"/>
    <mergeCell ref="B729:G729"/>
    <mergeCell ref="B707:G707"/>
    <mergeCell ref="B709:G709"/>
    <mergeCell ref="B710:G710"/>
    <mergeCell ref="B711:G711"/>
    <mergeCell ref="B712:G712"/>
    <mergeCell ref="B703:G703"/>
    <mergeCell ref="F512:F513"/>
    <mergeCell ref="G512:G513"/>
    <mergeCell ref="E514:E515"/>
    <mergeCell ref="F514:F515"/>
    <mergeCell ref="G514:G515"/>
    <mergeCell ref="B524:G525"/>
  </mergeCells>
  <hyperlinks>
    <hyperlink ref="I1:I2" location="'GRI Index'!A3" display="GRI Index" xr:uid="{40070A0F-C70A-4715-966C-EC753BEA663C}"/>
    <hyperlink ref="J1:J2" location="'SASB Index'!A3" display="SASB Index" xr:uid="{B57B7A9E-8264-4D8B-89EA-B16F6792CD9C}"/>
    <hyperlink ref="D1:D2" location="'Steel Industry'!A3" display="Steel Industry" xr:uid="{62EA9A8D-5118-4709-A263-F088066C6676}"/>
    <hyperlink ref="B1:B2" location="Home!A3" display="Home" xr:uid="{1A5411BB-FA1D-45C1-8633-6FA924220905}"/>
    <hyperlink ref="C1:C2" location="'CSN Group'!A3" display="CSN Group" xr:uid="{AB04A0D4-DF42-46DA-8BC3-7368EA51E5BC}"/>
    <hyperlink ref="E1:E2" location="Mining!A3" display="Mining" xr:uid="{879938A2-AEB5-4659-98C7-E2CF5F8666AA}"/>
    <hyperlink ref="F1:F2" location="Cement!A3" display="Cement" xr:uid="{6634CBEE-AAA2-4C2D-8C33-06E3F74A3127}"/>
    <hyperlink ref="G1:G2" location="Logistics!A3" display="Logistics" xr:uid="{88E86DF8-0658-40AC-A27C-DF985ACBA96C}"/>
    <hyperlink ref="H1:H2" location="Energy!A3" display="Energy" xr:uid="{F64C2DF6-D262-4596-AC08-DAE9DBDFD2D0}"/>
    <hyperlink ref="K1:K2" location="Materiality!A3" display="Materiality" xr:uid="{E7A59124-09B7-4C17-A8FC-32DBFF9C1BE2}"/>
    <hyperlink ref="L1:L2" location="TCFD_TNFD!A3" display="TCFD e TNFD" xr:uid="{867314AE-D1AB-4193-879B-CD585A2E1981}"/>
    <hyperlink ref="M1:M2" location="Ratings!A3" display="Ratings" xr:uid="{A448186A-D6CC-40D9-A671-90C734CE2DC5}"/>
    <hyperlink ref="B75:K77"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BD17399A-D963-4958-A5A1-E28AAEB94618}"/>
    <hyperlink ref="B75:M77"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ACDF0000-1405-42AC-AA47-23A9F6A61D37}"/>
  </hyperlinks>
  <pageMargins left="0.25" right="0.25" top="0.75" bottom="0.75" header="0.3" footer="0.3"/>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C1BB-C963-4F1B-941B-1879EA83C295}">
  <dimension ref="A1:Q924"/>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197" t="s">
        <v>269</v>
      </c>
    </row>
    <row r="6" spans="1:13" s="4" customFormat="1" ht="15" x14ac:dyDescent="0.25"/>
    <row r="7" spans="1:13" s="4" customFormat="1" ht="15" x14ac:dyDescent="0.25"/>
    <row r="8" spans="1:13" s="4" customFormat="1" ht="15" x14ac:dyDescent="0.25">
      <c r="A8" s="7"/>
      <c r="B8" s="7" t="s">
        <v>124</v>
      </c>
      <c r="C8" s="7"/>
      <c r="D8" s="7"/>
      <c r="E8" s="7"/>
      <c r="F8" s="7"/>
      <c r="G8" s="7"/>
      <c r="H8" s="7"/>
      <c r="I8" s="7"/>
      <c r="J8" s="7"/>
      <c r="K8" s="7"/>
      <c r="L8" s="7"/>
      <c r="M8" s="7"/>
    </row>
    <row r="9" spans="1:13" s="4" customFormat="1" ht="15" x14ac:dyDescent="0.25">
      <c r="A9" s="7"/>
      <c r="B9" s="7" t="s">
        <v>228</v>
      </c>
      <c r="C9" s="7"/>
      <c r="D9" s="7"/>
      <c r="E9" s="7"/>
      <c r="F9" s="7"/>
      <c r="G9" s="7"/>
      <c r="H9" s="7"/>
      <c r="I9" s="7"/>
      <c r="J9" s="7"/>
      <c r="K9" s="7"/>
      <c r="L9" s="7"/>
      <c r="M9" s="7"/>
    </row>
    <row r="10" spans="1:13" s="4" customFormat="1" ht="15" x14ac:dyDescent="0.25"/>
    <row r="11" spans="1:13" s="4" customFormat="1" ht="15" customHeight="1" x14ac:dyDescent="0.25">
      <c r="B11" s="892" t="s">
        <v>668</v>
      </c>
      <c r="C11" s="892"/>
      <c r="D11" s="892"/>
      <c r="E11" s="892"/>
      <c r="F11" s="892"/>
      <c r="G11" s="892"/>
      <c r="H11" s="892"/>
      <c r="I11" s="892"/>
      <c r="J11" s="892"/>
      <c r="K11" s="892"/>
      <c r="L11" s="892"/>
      <c r="M11" s="892"/>
    </row>
    <row r="12" spans="1:13" s="4" customFormat="1" ht="15" customHeight="1" x14ac:dyDescent="0.25">
      <c r="B12" s="892"/>
      <c r="C12" s="892"/>
      <c r="D12" s="892"/>
      <c r="E12" s="892"/>
      <c r="F12" s="892"/>
      <c r="G12" s="892"/>
      <c r="H12" s="892"/>
      <c r="I12" s="892"/>
      <c r="J12" s="892"/>
      <c r="K12" s="892"/>
      <c r="L12" s="892"/>
      <c r="M12" s="892"/>
    </row>
    <row r="13" spans="1:13" s="4" customFormat="1" ht="15" x14ac:dyDescent="0.25">
      <c r="B13" s="892"/>
      <c r="C13" s="892"/>
      <c r="D13" s="892"/>
      <c r="E13" s="892"/>
      <c r="F13" s="892"/>
      <c r="G13" s="892"/>
      <c r="H13" s="892"/>
      <c r="I13" s="892"/>
      <c r="J13" s="892"/>
      <c r="K13" s="892"/>
      <c r="L13" s="892"/>
      <c r="M13" s="892"/>
    </row>
    <row r="14" spans="1:13" s="4" customFormat="1" ht="15" x14ac:dyDescent="0.25">
      <c r="B14" s="892"/>
      <c r="C14" s="892"/>
      <c r="D14" s="892"/>
      <c r="E14" s="892"/>
      <c r="F14" s="892"/>
      <c r="G14" s="892"/>
      <c r="H14" s="892"/>
      <c r="I14" s="892"/>
      <c r="J14" s="892"/>
      <c r="K14" s="892"/>
      <c r="L14" s="892"/>
      <c r="M14" s="892"/>
    </row>
    <row r="15" spans="1:13" s="4" customFormat="1" ht="15" x14ac:dyDescent="0.25">
      <c r="B15" s="892"/>
      <c r="C15" s="892"/>
      <c r="D15" s="892"/>
      <c r="E15" s="892"/>
      <c r="F15" s="892"/>
      <c r="G15" s="892"/>
      <c r="H15" s="892"/>
      <c r="I15" s="892"/>
      <c r="J15" s="892"/>
      <c r="K15" s="892"/>
      <c r="L15" s="892"/>
      <c r="M15" s="892"/>
    </row>
    <row r="16" spans="1:13" s="4" customFormat="1" ht="15" x14ac:dyDescent="0.25">
      <c r="B16" s="892"/>
      <c r="C16" s="892"/>
      <c r="D16" s="892"/>
      <c r="E16" s="892"/>
      <c r="F16" s="892"/>
      <c r="G16" s="892"/>
      <c r="H16" s="892"/>
      <c r="I16" s="892"/>
      <c r="J16" s="892"/>
      <c r="K16" s="892"/>
      <c r="L16" s="892"/>
      <c r="M16" s="892"/>
    </row>
    <row r="17" spans="1:13" s="4" customFormat="1" ht="15" x14ac:dyDescent="0.25"/>
    <row r="18" spans="1:13" s="4" customFormat="1" ht="15" customHeight="1" x14ac:dyDescent="0.25">
      <c r="B18" s="950" t="s">
        <v>671</v>
      </c>
      <c r="C18" s="950"/>
      <c r="D18" s="950"/>
      <c r="E18" s="950"/>
      <c r="F18" s="950"/>
      <c r="G18" s="951"/>
      <c r="H18" s="959" t="s">
        <v>32</v>
      </c>
      <c r="I18" s="959"/>
      <c r="J18" s="959"/>
      <c r="K18" s="959" t="s">
        <v>669</v>
      </c>
      <c r="L18" s="959"/>
      <c r="M18" s="960"/>
    </row>
    <row r="19" spans="1:13" s="4" customFormat="1" ht="15" customHeight="1" thickBot="1" x14ac:dyDescent="0.3">
      <c r="B19" s="950"/>
      <c r="C19" s="950"/>
      <c r="D19" s="950"/>
      <c r="E19" s="950"/>
      <c r="F19" s="950"/>
      <c r="G19" s="951"/>
      <c r="H19" s="203">
        <v>2021</v>
      </c>
      <c r="I19" s="204">
        <v>2022</v>
      </c>
      <c r="J19" s="205">
        <v>2023</v>
      </c>
      <c r="K19" s="203">
        <v>2021</v>
      </c>
      <c r="L19" s="204">
        <v>2022</v>
      </c>
      <c r="M19" s="207">
        <v>2023</v>
      </c>
    </row>
    <row r="20" spans="1:13" s="4" customFormat="1" ht="15" customHeight="1" thickTop="1" x14ac:dyDescent="0.25">
      <c r="B20" s="725" t="s">
        <v>521</v>
      </c>
      <c r="C20" s="725"/>
      <c r="D20" s="725"/>
      <c r="E20" s="725"/>
      <c r="F20" s="725"/>
      <c r="G20" s="726"/>
      <c r="H20" s="198">
        <v>2</v>
      </c>
      <c r="I20" s="199">
        <v>3</v>
      </c>
      <c r="J20" s="513">
        <v>5</v>
      </c>
      <c r="K20" s="198">
        <v>0</v>
      </c>
      <c r="L20" s="199">
        <v>0</v>
      </c>
      <c r="M20" s="514">
        <v>1</v>
      </c>
    </row>
    <row r="21" spans="1:13" s="4" customFormat="1" ht="15" customHeight="1" x14ac:dyDescent="0.25">
      <c r="B21" s="737" t="s">
        <v>522</v>
      </c>
      <c r="C21" s="737"/>
      <c r="D21" s="737"/>
      <c r="E21" s="737"/>
      <c r="F21" s="737"/>
      <c r="G21" s="738"/>
      <c r="H21" s="74">
        <v>6343</v>
      </c>
      <c r="I21" s="75">
        <v>15270</v>
      </c>
      <c r="J21" s="76">
        <v>15703.03506</v>
      </c>
      <c r="K21" s="77">
        <v>0</v>
      </c>
      <c r="L21" s="80">
        <v>0</v>
      </c>
      <c r="M21" s="79">
        <v>2299.4352100000001</v>
      </c>
    </row>
    <row r="22" spans="1:13" s="4" customFormat="1" ht="15" customHeight="1" x14ac:dyDescent="0.25">
      <c r="B22" s="768" t="s">
        <v>523</v>
      </c>
      <c r="C22" s="768"/>
      <c r="D22" s="768"/>
      <c r="E22" s="768"/>
      <c r="F22" s="768"/>
      <c r="G22" s="769"/>
      <c r="H22" s="32">
        <v>4</v>
      </c>
      <c r="I22" s="200">
        <v>0</v>
      </c>
      <c r="J22" s="33">
        <v>1</v>
      </c>
      <c r="K22" s="32">
        <v>0</v>
      </c>
      <c r="L22" s="200">
        <v>0</v>
      </c>
      <c r="M22" s="35">
        <v>0</v>
      </c>
    </row>
    <row r="23" spans="1:13" s="4" customFormat="1" ht="15" customHeight="1" x14ac:dyDescent="0.25">
      <c r="B23" s="747" t="s">
        <v>672</v>
      </c>
      <c r="C23" s="747"/>
      <c r="D23" s="747"/>
      <c r="E23" s="747"/>
      <c r="F23" s="747"/>
      <c r="G23" s="747"/>
      <c r="H23" s="747"/>
      <c r="I23" s="747"/>
      <c r="J23" s="747"/>
      <c r="K23" s="747"/>
      <c r="L23" s="747"/>
      <c r="M23" s="747"/>
    </row>
    <row r="24" spans="1:13" s="4" customFormat="1" ht="15" customHeight="1" x14ac:dyDescent="0.25">
      <c r="B24" s="748"/>
      <c r="C24" s="748"/>
      <c r="D24" s="748"/>
      <c r="E24" s="748"/>
      <c r="F24" s="748"/>
      <c r="G24" s="748"/>
      <c r="H24" s="748"/>
      <c r="I24" s="748"/>
      <c r="J24" s="748"/>
      <c r="K24" s="748"/>
      <c r="L24" s="748"/>
      <c r="M24" s="748"/>
    </row>
    <row r="25" spans="1:13" s="4" customFormat="1" ht="15" customHeight="1" x14ac:dyDescent="0.25">
      <c r="B25" s="749"/>
      <c r="C25" s="749"/>
      <c r="D25" s="749"/>
      <c r="E25" s="749"/>
      <c r="F25" s="749"/>
      <c r="G25" s="749"/>
      <c r="H25" s="749"/>
      <c r="I25" s="749"/>
      <c r="J25" s="749"/>
      <c r="K25" s="749"/>
      <c r="L25" s="749"/>
      <c r="M25" s="749"/>
    </row>
    <row r="26" spans="1:13" s="4" customFormat="1" ht="15" customHeight="1" x14ac:dyDescent="0.25">
      <c r="B26" s="24"/>
      <c r="C26" s="24"/>
      <c r="D26" s="24"/>
      <c r="E26" s="24"/>
      <c r="F26" s="24"/>
      <c r="G26" s="24"/>
      <c r="H26" s="24"/>
      <c r="I26" s="24"/>
      <c r="J26" s="24"/>
      <c r="K26" s="24"/>
      <c r="L26" s="24"/>
      <c r="M26" s="24"/>
    </row>
    <row r="27" spans="1:13" s="4" customFormat="1" ht="15" x14ac:dyDescent="0.25"/>
    <row r="28" spans="1:13" s="4" customFormat="1" ht="15" x14ac:dyDescent="0.25">
      <c r="A28" s="7"/>
      <c r="B28" s="7" t="s">
        <v>125</v>
      </c>
      <c r="C28" s="7"/>
      <c r="D28" s="7"/>
      <c r="E28" s="7"/>
      <c r="F28" s="7"/>
      <c r="G28" s="7"/>
      <c r="H28" s="7"/>
      <c r="I28" s="7"/>
      <c r="J28" s="7"/>
      <c r="K28" s="7"/>
      <c r="L28" s="7"/>
      <c r="M28" s="7"/>
    </row>
    <row r="29" spans="1:13" s="4" customFormat="1" ht="15" x14ac:dyDescent="0.25"/>
    <row r="30" spans="1:13" s="4" customFormat="1" ht="15" customHeight="1" x14ac:dyDescent="0.25">
      <c r="B30" s="714" t="s">
        <v>673</v>
      </c>
      <c r="C30" s="714"/>
      <c r="D30" s="714"/>
      <c r="E30" s="714"/>
      <c r="F30" s="714"/>
      <c r="G30" s="714"/>
      <c r="H30" s="714"/>
      <c r="I30" s="714"/>
      <c r="J30" s="714"/>
      <c r="K30" s="714"/>
      <c r="L30" s="714"/>
      <c r="M30" s="714"/>
    </row>
    <row r="31" spans="1:13" s="4" customFormat="1" ht="15" customHeight="1" x14ac:dyDescent="0.25">
      <c r="B31" s="714"/>
      <c r="C31" s="714"/>
      <c r="D31" s="714"/>
      <c r="E31" s="714"/>
      <c r="F31" s="714"/>
      <c r="G31" s="714"/>
      <c r="H31" s="714"/>
      <c r="I31" s="714"/>
      <c r="J31" s="714"/>
      <c r="K31" s="714"/>
      <c r="L31" s="714"/>
      <c r="M31" s="714"/>
    </row>
    <row r="32" spans="1:13" s="4" customFormat="1" ht="15" x14ac:dyDescent="0.25">
      <c r="B32" s="714"/>
      <c r="C32" s="714"/>
      <c r="D32" s="714"/>
      <c r="E32" s="714"/>
      <c r="F32" s="714"/>
      <c r="G32" s="714"/>
      <c r="H32" s="714"/>
      <c r="I32" s="714"/>
      <c r="J32" s="714"/>
      <c r="K32" s="714"/>
      <c r="L32" s="714"/>
      <c r="M32" s="714"/>
    </row>
    <row r="33" spans="1:13" s="4" customFormat="1" ht="15" x14ac:dyDescent="0.25"/>
    <row r="34" spans="1:13" s="4" customFormat="1" ht="15" x14ac:dyDescent="0.25"/>
    <row r="35" spans="1:13" s="4" customFormat="1" ht="15" x14ac:dyDescent="0.25">
      <c r="A35" s="7"/>
      <c r="B35" s="7" t="s">
        <v>243</v>
      </c>
      <c r="C35" s="7"/>
      <c r="D35" s="7"/>
      <c r="E35" s="7"/>
      <c r="F35" s="7"/>
      <c r="G35" s="7"/>
      <c r="H35" s="7"/>
      <c r="I35" s="7"/>
      <c r="J35" s="7"/>
      <c r="K35" s="7"/>
      <c r="L35" s="7"/>
      <c r="M35" s="7"/>
    </row>
    <row r="36" spans="1:13" s="4" customFormat="1" ht="15" x14ac:dyDescent="0.25"/>
    <row r="37" spans="1:13" s="4" customFormat="1" ht="15" customHeight="1" x14ac:dyDescent="0.25">
      <c r="B37" s="842" t="s">
        <v>674</v>
      </c>
      <c r="C37" s="842"/>
      <c r="D37" s="842"/>
      <c r="E37" s="842"/>
      <c r="F37" s="842"/>
      <c r="G37" s="842"/>
      <c r="H37" s="842"/>
      <c r="I37" s="842"/>
      <c r="J37" s="842"/>
      <c r="K37" s="842"/>
      <c r="L37" s="842"/>
      <c r="M37" s="842"/>
    </row>
    <row r="38" spans="1:13" s="4" customFormat="1" ht="15" x14ac:dyDescent="0.25">
      <c r="B38" s="842"/>
      <c r="C38" s="842"/>
      <c r="D38" s="842"/>
      <c r="E38" s="842"/>
      <c r="F38" s="842"/>
      <c r="G38" s="842"/>
      <c r="H38" s="842"/>
      <c r="I38" s="842"/>
      <c r="J38" s="842"/>
      <c r="K38" s="842"/>
      <c r="L38" s="842"/>
      <c r="M38" s="842"/>
    </row>
    <row r="39" spans="1:13" s="4" customFormat="1" ht="15" x14ac:dyDescent="0.25">
      <c r="B39" s="842"/>
      <c r="C39" s="842"/>
      <c r="D39" s="842"/>
      <c r="E39" s="842"/>
      <c r="F39" s="842"/>
      <c r="G39" s="842"/>
      <c r="H39" s="842"/>
      <c r="I39" s="842"/>
      <c r="J39" s="842"/>
      <c r="K39" s="842"/>
      <c r="L39" s="842"/>
      <c r="M39" s="842"/>
    </row>
    <row r="40" spans="1:13" s="4" customFormat="1" ht="15" x14ac:dyDescent="0.25">
      <c r="B40" s="842"/>
      <c r="C40" s="842"/>
      <c r="D40" s="842"/>
      <c r="E40" s="842"/>
      <c r="F40" s="842"/>
      <c r="G40" s="842"/>
      <c r="H40" s="842"/>
      <c r="I40" s="842"/>
      <c r="J40" s="842"/>
      <c r="K40" s="842"/>
      <c r="L40" s="842"/>
      <c r="M40" s="842"/>
    </row>
    <row r="41" spans="1:13" s="4" customFormat="1" ht="15" x14ac:dyDescent="0.25"/>
    <row r="42" spans="1:13" s="4" customFormat="1" ht="15" x14ac:dyDescent="0.25"/>
    <row r="43" spans="1:13" s="4" customFormat="1" ht="15" x14ac:dyDescent="0.25">
      <c r="A43" s="7"/>
      <c r="B43" s="7" t="s">
        <v>244</v>
      </c>
      <c r="C43" s="7"/>
      <c r="D43" s="7"/>
      <c r="E43" s="7"/>
      <c r="F43" s="7"/>
      <c r="G43" s="7"/>
      <c r="H43" s="7"/>
      <c r="I43" s="7"/>
      <c r="J43" s="7"/>
      <c r="K43" s="7"/>
      <c r="L43" s="7"/>
      <c r="M43" s="7"/>
    </row>
    <row r="44" spans="1:13" s="4" customFormat="1" ht="15" x14ac:dyDescent="0.25"/>
    <row r="45" spans="1:13" s="4" customFormat="1" ht="15" customHeight="1" x14ac:dyDescent="0.25">
      <c r="B45" s="714" t="s">
        <v>675</v>
      </c>
      <c r="C45" s="714"/>
      <c r="D45" s="714"/>
      <c r="E45" s="714"/>
      <c r="F45" s="714"/>
      <c r="G45" s="714"/>
      <c r="H45" s="714"/>
      <c r="I45" s="714"/>
      <c r="J45" s="714"/>
      <c r="K45" s="714"/>
      <c r="L45" s="714"/>
      <c r="M45" s="714"/>
    </row>
    <row r="46" spans="1:13" s="4" customFormat="1" ht="15" hidden="1" x14ac:dyDescent="0.25">
      <c r="B46" s="714"/>
      <c r="C46" s="714"/>
      <c r="D46" s="714"/>
      <c r="E46" s="714"/>
      <c r="F46" s="714"/>
      <c r="G46" s="714"/>
      <c r="H46" s="714"/>
      <c r="I46" s="714"/>
      <c r="J46" s="714"/>
      <c r="K46" s="714"/>
      <c r="L46" s="714"/>
      <c r="M46" s="714"/>
    </row>
    <row r="47" spans="1:13" s="4" customFormat="1" ht="15" x14ac:dyDescent="0.25"/>
    <row r="48" spans="1:13" s="4" customFormat="1" ht="15" x14ac:dyDescent="0.25"/>
    <row r="49" spans="1:17" s="4" customFormat="1" ht="15" x14ac:dyDescent="0.25"/>
    <row r="50" spans="1:17" s="4" customFormat="1" ht="15" x14ac:dyDescent="0.25"/>
    <row r="51" spans="1:17" s="153" customFormat="1" ht="24.5" x14ac:dyDescent="0.25">
      <c r="B51" s="197" t="s">
        <v>271</v>
      </c>
    </row>
    <row r="52" spans="1:17" s="4" customFormat="1" ht="15" x14ac:dyDescent="0.25"/>
    <row r="53" spans="1:17" s="4" customFormat="1" ht="15" x14ac:dyDescent="0.25"/>
    <row r="54" spans="1:17" s="4" customFormat="1" ht="15" x14ac:dyDescent="0.25">
      <c r="A54" s="7"/>
      <c r="B54" s="7" t="s">
        <v>121</v>
      </c>
      <c r="C54" s="7"/>
      <c r="D54" s="7"/>
      <c r="E54" s="7"/>
      <c r="F54" s="7"/>
      <c r="G54" s="7"/>
      <c r="H54" s="7"/>
      <c r="I54" s="7"/>
      <c r="J54" s="7"/>
      <c r="K54" s="7"/>
      <c r="L54" s="7"/>
      <c r="M54" s="7"/>
    </row>
    <row r="55" spans="1:17" s="4" customFormat="1" ht="15" x14ac:dyDescent="0.25"/>
    <row r="56" spans="1:17" s="4" customFormat="1" ht="15" customHeight="1" x14ac:dyDescent="0.25">
      <c r="B56" s="950" t="s">
        <v>676</v>
      </c>
      <c r="C56" s="950"/>
      <c r="D56" s="951"/>
      <c r="E56" s="959">
        <v>2021</v>
      </c>
      <c r="F56" s="959"/>
      <c r="G56" s="959"/>
      <c r="H56" s="959">
        <v>2022</v>
      </c>
      <c r="I56" s="959"/>
      <c r="J56" s="959"/>
      <c r="K56" s="959">
        <v>2023</v>
      </c>
      <c r="L56" s="959"/>
      <c r="M56" s="960"/>
    </row>
    <row r="57" spans="1:17" s="4" customFormat="1" ht="15.5" thickBot="1" x14ac:dyDescent="0.3">
      <c r="B57" s="952"/>
      <c r="C57" s="952"/>
      <c r="D57" s="953"/>
      <c r="E57" s="203" t="s">
        <v>321</v>
      </c>
      <c r="F57" s="204" t="s">
        <v>322</v>
      </c>
      <c r="G57" s="205" t="s">
        <v>2</v>
      </c>
      <c r="H57" s="203" t="s">
        <v>321</v>
      </c>
      <c r="I57" s="204" t="s">
        <v>322</v>
      </c>
      <c r="J57" s="205" t="s">
        <v>2</v>
      </c>
      <c r="K57" s="203" t="s">
        <v>321</v>
      </c>
      <c r="L57" s="204" t="s">
        <v>322</v>
      </c>
      <c r="M57" s="207" t="s">
        <v>2</v>
      </c>
    </row>
    <row r="58" spans="1:17" s="4" customFormat="1" ht="15.5" thickTop="1" x14ac:dyDescent="0.25">
      <c r="B58" s="725" t="s">
        <v>323</v>
      </c>
      <c r="C58" s="725"/>
      <c r="D58" s="726"/>
      <c r="E58" s="143">
        <v>6064</v>
      </c>
      <c r="F58" s="162">
        <v>1063</v>
      </c>
      <c r="G58" s="434">
        <v>7127</v>
      </c>
      <c r="H58" s="367">
        <v>5814</v>
      </c>
      <c r="I58" s="162">
        <v>1090</v>
      </c>
      <c r="J58" s="434">
        <v>6904</v>
      </c>
      <c r="K58" s="143">
        <v>5860</v>
      </c>
      <c r="L58" s="162">
        <v>1187</v>
      </c>
      <c r="M58" s="435">
        <v>7047</v>
      </c>
      <c r="O58" s="469"/>
      <c r="P58" s="469"/>
      <c r="Q58" s="469"/>
    </row>
    <row r="59" spans="1:17" s="4" customFormat="1" ht="15" x14ac:dyDescent="0.25">
      <c r="B59" s="1005" t="s">
        <v>328</v>
      </c>
      <c r="C59" s="1005"/>
      <c r="D59" s="1006"/>
      <c r="E59" s="20">
        <v>1</v>
      </c>
      <c r="F59" s="11">
        <v>3</v>
      </c>
      <c r="G59" s="21">
        <v>4</v>
      </c>
      <c r="H59" s="16">
        <v>4</v>
      </c>
      <c r="I59" s="11">
        <v>7</v>
      </c>
      <c r="J59" s="21">
        <v>11</v>
      </c>
      <c r="K59" s="20">
        <v>11</v>
      </c>
      <c r="L59" s="11">
        <v>19</v>
      </c>
      <c r="M59" s="12">
        <v>30</v>
      </c>
      <c r="O59" s="469"/>
      <c r="P59" s="469"/>
      <c r="Q59" s="469"/>
    </row>
    <row r="60" spans="1:17" s="4" customFormat="1" ht="15" customHeight="1" x14ac:dyDescent="0.25">
      <c r="B60" s="750" t="s">
        <v>526</v>
      </c>
      <c r="C60" s="750"/>
      <c r="D60" s="751"/>
      <c r="E60" s="1021">
        <v>78</v>
      </c>
      <c r="F60" s="1018">
        <v>268</v>
      </c>
      <c r="G60" s="757">
        <v>346</v>
      </c>
      <c r="H60" s="1021">
        <v>156</v>
      </c>
      <c r="I60" s="1018">
        <v>501</v>
      </c>
      <c r="J60" s="757">
        <v>657</v>
      </c>
      <c r="K60" s="1021">
        <v>163</v>
      </c>
      <c r="L60" s="1018">
        <v>635</v>
      </c>
      <c r="M60" s="755">
        <v>798</v>
      </c>
      <c r="O60" s="469"/>
      <c r="P60" s="469"/>
      <c r="Q60" s="469"/>
    </row>
    <row r="61" spans="1:17" s="4" customFormat="1" ht="15" x14ac:dyDescent="0.25">
      <c r="B61" s="931"/>
      <c r="C61" s="931"/>
      <c r="D61" s="932"/>
      <c r="E61" s="1022"/>
      <c r="F61" s="1019"/>
      <c r="G61" s="1020"/>
      <c r="H61" s="1022"/>
      <c r="I61" s="1019"/>
      <c r="J61" s="1020"/>
      <c r="K61" s="1022"/>
      <c r="L61" s="1019"/>
      <c r="M61" s="1023"/>
    </row>
    <row r="62" spans="1:17" s="4" customFormat="1" ht="15" x14ac:dyDescent="0.25">
      <c r="B62" s="743" t="s">
        <v>75</v>
      </c>
      <c r="C62" s="743"/>
      <c r="D62" s="744"/>
      <c r="E62" s="22">
        <f>E58+E59+E60</f>
        <v>6143</v>
      </c>
      <c r="F62" s="13">
        <f>F58+F59+F60</f>
        <v>1334</v>
      </c>
      <c r="G62" s="23">
        <f>G58+G59+G60</f>
        <v>7477</v>
      </c>
      <c r="H62" s="17">
        <f>H60+H59+H58</f>
        <v>5974</v>
      </c>
      <c r="I62" s="13">
        <f>I58+I59+I60</f>
        <v>1598</v>
      </c>
      <c r="J62" s="23">
        <f>J58+J59+J60</f>
        <v>7572</v>
      </c>
      <c r="K62" s="22">
        <f>K58+K59+K60</f>
        <v>6034</v>
      </c>
      <c r="L62" s="13">
        <f>L58+L59+L60</f>
        <v>1841</v>
      </c>
      <c r="M62" s="14">
        <f>M58+M59+M60</f>
        <v>7875</v>
      </c>
      <c r="O62" s="469"/>
      <c r="P62" s="469"/>
      <c r="Q62" s="469"/>
    </row>
    <row r="63" spans="1:17" s="4" customFormat="1" ht="15" customHeight="1" x14ac:dyDescent="0.25">
      <c r="B63" s="747" t="s">
        <v>677</v>
      </c>
      <c r="C63" s="747"/>
      <c r="D63" s="747"/>
      <c r="E63" s="747"/>
      <c r="F63" s="747"/>
      <c r="G63" s="747"/>
      <c r="H63" s="747"/>
      <c r="I63" s="747"/>
      <c r="J63" s="747"/>
      <c r="K63" s="747"/>
      <c r="L63" s="747"/>
      <c r="M63" s="747"/>
    </row>
    <row r="64" spans="1:17" s="4" customFormat="1" ht="15" x14ac:dyDescent="0.25">
      <c r="B64" s="748"/>
      <c r="C64" s="748"/>
      <c r="D64" s="748"/>
      <c r="E64" s="748"/>
      <c r="F64" s="748"/>
      <c r="G64" s="748"/>
      <c r="H64" s="748"/>
      <c r="I64" s="748"/>
      <c r="J64" s="748"/>
      <c r="K64" s="748"/>
      <c r="L64" s="748"/>
      <c r="M64" s="748"/>
    </row>
    <row r="65" spans="1:17" s="4" customFormat="1" ht="15" x14ac:dyDescent="0.25">
      <c r="B65" s="749"/>
      <c r="C65" s="749"/>
      <c r="D65" s="749"/>
      <c r="E65" s="749"/>
      <c r="F65" s="749"/>
      <c r="G65" s="749"/>
      <c r="H65" s="749"/>
      <c r="I65" s="749"/>
      <c r="J65" s="749"/>
      <c r="K65" s="749"/>
      <c r="L65" s="749"/>
      <c r="M65" s="749"/>
    </row>
    <row r="66" spans="1:17" s="4" customFormat="1" ht="15" x14ac:dyDescent="0.25">
      <c r="A66" s="1"/>
      <c r="B66" s="1"/>
      <c r="C66" s="1"/>
      <c r="D66" s="1"/>
      <c r="E66" s="1"/>
      <c r="F66" s="1"/>
      <c r="G66" s="1"/>
      <c r="H66" s="1"/>
      <c r="I66" s="1"/>
      <c r="J66" s="1"/>
      <c r="K66" s="1"/>
      <c r="L66" s="1"/>
      <c r="M66" s="1"/>
    </row>
    <row r="67" spans="1:17" s="4" customFormat="1" ht="15" customHeight="1" x14ac:dyDescent="0.25">
      <c r="B67" s="950" t="s">
        <v>678</v>
      </c>
      <c r="C67" s="950"/>
      <c r="D67" s="951"/>
      <c r="E67" s="959">
        <v>2021</v>
      </c>
      <c r="F67" s="959"/>
      <c r="G67" s="959"/>
      <c r="H67" s="959">
        <v>2022</v>
      </c>
      <c r="I67" s="959"/>
      <c r="J67" s="959"/>
      <c r="K67" s="959">
        <v>2023</v>
      </c>
      <c r="L67" s="959"/>
      <c r="M67" s="960"/>
    </row>
    <row r="68" spans="1:17" s="4" customFormat="1" ht="15.5" thickBot="1" x14ac:dyDescent="0.3">
      <c r="B68" s="952"/>
      <c r="C68" s="952"/>
      <c r="D68" s="953"/>
      <c r="E68" s="203" t="s">
        <v>321</v>
      </c>
      <c r="F68" s="204" t="s">
        <v>322</v>
      </c>
      <c r="G68" s="205" t="s">
        <v>2</v>
      </c>
      <c r="H68" s="203" t="s">
        <v>321</v>
      </c>
      <c r="I68" s="204" t="s">
        <v>322</v>
      </c>
      <c r="J68" s="205" t="s">
        <v>2</v>
      </c>
      <c r="K68" s="203" t="s">
        <v>321</v>
      </c>
      <c r="L68" s="204" t="s">
        <v>322</v>
      </c>
      <c r="M68" s="207" t="s">
        <v>2</v>
      </c>
    </row>
    <row r="69" spans="1:17" s="4" customFormat="1" ht="15.5" thickTop="1" x14ac:dyDescent="0.25">
      <c r="B69" s="1004" t="s">
        <v>323</v>
      </c>
      <c r="C69" s="1004"/>
      <c r="D69" s="1004"/>
      <c r="E69" s="1004"/>
      <c r="F69" s="1004"/>
      <c r="G69" s="1004"/>
      <c r="H69" s="1004"/>
      <c r="I69" s="1004"/>
      <c r="J69" s="1004"/>
      <c r="K69" s="1004"/>
      <c r="L69" s="1004"/>
      <c r="M69" s="1004"/>
    </row>
    <row r="70" spans="1:17" s="4" customFormat="1" ht="15" x14ac:dyDescent="0.25">
      <c r="B70" s="763" t="s">
        <v>285</v>
      </c>
      <c r="C70" s="763"/>
      <c r="D70" s="764"/>
      <c r="E70" s="143">
        <v>241</v>
      </c>
      <c r="F70" s="162">
        <v>37</v>
      </c>
      <c r="G70" s="434">
        <f>SUM(E70:F70)</f>
        <v>278</v>
      </c>
      <c r="H70" s="367">
        <v>291</v>
      </c>
      <c r="I70" s="162">
        <v>70</v>
      </c>
      <c r="J70" s="434">
        <f>SUM(H70:I70)</f>
        <v>361</v>
      </c>
      <c r="K70" s="143">
        <v>320</v>
      </c>
      <c r="L70" s="162">
        <v>76</v>
      </c>
      <c r="M70" s="435">
        <f>SUM(K70:L70)</f>
        <v>396</v>
      </c>
      <c r="O70" s="469"/>
      <c r="P70" s="469"/>
      <c r="Q70" s="469"/>
    </row>
    <row r="71" spans="1:17" s="4" customFormat="1" ht="15" x14ac:dyDescent="0.25">
      <c r="B71" s="737" t="s">
        <v>288</v>
      </c>
      <c r="C71" s="737"/>
      <c r="D71" s="738"/>
      <c r="E71" s="20">
        <v>162</v>
      </c>
      <c r="F71" s="11">
        <v>22</v>
      </c>
      <c r="G71" s="21">
        <f t="shared" ref="G71" si="0">SUM(E71:F71)</f>
        <v>184</v>
      </c>
      <c r="H71" s="16">
        <v>171</v>
      </c>
      <c r="I71" s="11">
        <v>29</v>
      </c>
      <c r="J71" s="21">
        <f t="shared" ref="J71" si="1">SUM(H71:I71)</f>
        <v>200</v>
      </c>
      <c r="K71" s="20">
        <v>161</v>
      </c>
      <c r="L71" s="11">
        <v>37</v>
      </c>
      <c r="M71" s="12">
        <f t="shared" ref="M71" si="2">SUM(K71:L71)</f>
        <v>198</v>
      </c>
      <c r="O71" s="469"/>
      <c r="P71" s="469"/>
      <c r="Q71" s="469"/>
    </row>
    <row r="72" spans="1:17" s="4" customFormat="1" ht="15" x14ac:dyDescent="0.25">
      <c r="B72" s="743" t="s">
        <v>2</v>
      </c>
      <c r="C72" s="743"/>
      <c r="D72" s="744"/>
      <c r="E72" s="416">
        <f t="shared" ref="E72:M72" si="3">SUM(E70:E71)</f>
        <v>403</v>
      </c>
      <c r="F72" s="417">
        <f t="shared" si="3"/>
        <v>59</v>
      </c>
      <c r="G72" s="418">
        <f t="shared" si="3"/>
        <v>462</v>
      </c>
      <c r="H72" s="420">
        <f t="shared" si="3"/>
        <v>462</v>
      </c>
      <c r="I72" s="417">
        <f t="shared" si="3"/>
        <v>99</v>
      </c>
      <c r="J72" s="418">
        <f t="shared" si="3"/>
        <v>561</v>
      </c>
      <c r="K72" s="416">
        <f t="shared" si="3"/>
        <v>481</v>
      </c>
      <c r="L72" s="417">
        <f t="shared" si="3"/>
        <v>113</v>
      </c>
      <c r="M72" s="419">
        <f t="shared" si="3"/>
        <v>594</v>
      </c>
      <c r="O72" s="469"/>
      <c r="P72" s="469"/>
      <c r="Q72" s="469"/>
    </row>
    <row r="73" spans="1:17" s="4" customFormat="1" ht="15" x14ac:dyDescent="0.25">
      <c r="B73" s="994" t="s">
        <v>328</v>
      </c>
      <c r="C73" s="994"/>
      <c r="D73" s="994"/>
      <c r="E73" s="994"/>
      <c r="F73" s="994"/>
      <c r="G73" s="994"/>
      <c r="H73" s="994"/>
      <c r="I73" s="994"/>
      <c r="J73" s="994"/>
      <c r="K73" s="994"/>
      <c r="L73" s="994"/>
      <c r="M73" s="994"/>
    </row>
    <row r="74" spans="1:17" s="4" customFormat="1" ht="15" x14ac:dyDescent="0.25">
      <c r="B74" s="763" t="s">
        <v>285</v>
      </c>
      <c r="C74" s="763"/>
      <c r="D74" s="764"/>
      <c r="E74" s="143">
        <v>1</v>
      </c>
      <c r="F74" s="162">
        <v>0</v>
      </c>
      <c r="G74" s="434">
        <f>SUM(E74:F74)</f>
        <v>1</v>
      </c>
      <c r="H74" s="143">
        <v>0</v>
      </c>
      <c r="I74" s="162">
        <v>0</v>
      </c>
      <c r="J74" s="434">
        <f>SUM(H74:I74)</f>
        <v>0</v>
      </c>
      <c r="K74" s="143">
        <v>0</v>
      </c>
      <c r="L74" s="162">
        <v>3</v>
      </c>
      <c r="M74" s="435">
        <f>SUM(K74:L74)</f>
        <v>3</v>
      </c>
      <c r="O74" s="469"/>
      <c r="P74" s="469"/>
      <c r="Q74" s="469"/>
    </row>
    <row r="75" spans="1:17" s="4" customFormat="1" ht="15" x14ac:dyDescent="0.25">
      <c r="B75" s="737" t="s">
        <v>288</v>
      </c>
      <c r="C75" s="737"/>
      <c r="D75" s="738"/>
      <c r="E75" s="20">
        <v>1</v>
      </c>
      <c r="F75" s="11">
        <v>0</v>
      </c>
      <c r="G75" s="21">
        <f t="shared" ref="G75" si="4">SUM(E75:F75)</f>
        <v>1</v>
      </c>
      <c r="H75" s="20">
        <v>0</v>
      </c>
      <c r="I75" s="11">
        <v>0</v>
      </c>
      <c r="J75" s="21">
        <f t="shared" ref="J75" si="5">SUM(H75:I75)</f>
        <v>0</v>
      </c>
      <c r="K75" s="20">
        <v>0</v>
      </c>
      <c r="L75" s="11">
        <v>0</v>
      </c>
      <c r="M75" s="12">
        <f t="shared" ref="M75" si="6">SUM(K75:L75)</f>
        <v>0</v>
      </c>
      <c r="O75" s="469"/>
      <c r="P75" s="469"/>
      <c r="Q75" s="469"/>
    </row>
    <row r="76" spans="1:17" s="4" customFormat="1" ht="15" x14ac:dyDescent="0.25">
      <c r="B76" s="743" t="s">
        <v>2</v>
      </c>
      <c r="C76" s="743"/>
      <c r="D76" s="744"/>
      <c r="E76" s="416">
        <f t="shared" ref="E76:M76" si="7">SUM(E74:E75)</f>
        <v>2</v>
      </c>
      <c r="F76" s="417">
        <f t="shared" si="7"/>
        <v>0</v>
      </c>
      <c r="G76" s="418">
        <f t="shared" si="7"/>
        <v>2</v>
      </c>
      <c r="H76" s="416">
        <f t="shared" si="7"/>
        <v>0</v>
      </c>
      <c r="I76" s="417">
        <f t="shared" si="7"/>
        <v>0</v>
      </c>
      <c r="J76" s="418">
        <f t="shared" si="7"/>
        <v>0</v>
      </c>
      <c r="K76" s="416">
        <f t="shared" si="7"/>
        <v>0</v>
      </c>
      <c r="L76" s="417">
        <f t="shared" si="7"/>
        <v>3</v>
      </c>
      <c r="M76" s="419">
        <f t="shared" si="7"/>
        <v>3</v>
      </c>
      <c r="O76" s="469"/>
      <c r="P76" s="469"/>
      <c r="Q76" s="469"/>
    </row>
    <row r="77" spans="1:17" s="4" customFormat="1" ht="15" x14ac:dyDescent="0.25">
      <c r="B77" s="994" t="s">
        <v>526</v>
      </c>
      <c r="C77" s="994"/>
      <c r="D77" s="994"/>
      <c r="E77" s="994"/>
      <c r="F77" s="994"/>
      <c r="G77" s="994"/>
      <c r="H77" s="994"/>
      <c r="I77" s="994"/>
      <c r="J77" s="994"/>
      <c r="K77" s="994"/>
      <c r="L77" s="994"/>
      <c r="M77" s="994"/>
    </row>
    <row r="78" spans="1:17" s="4" customFormat="1" ht="15" x14ac:dyDescent="0.25">
      <c r="B78" s="763" t="s">
        <v>285</v>
      </c>
      <c r="C78" s="763"/>
      <c r="D78" s="764"/>
      <c r="E78" s="143">
        <v>0</v>
      </c>
      <c r="F78" s="162">
        <v>0</v>
      </c>
      <c r="G78" s="434">
        <f>SUM(E78:F78)</f>
        <v>0</v>
      </c>
      <c r="H78" s="143">
        <v>0</v>
      </c>
      <c r="I78" s="162">
        <v>2</v>
      </c>
      <c r="J78" s="434">
        <f>SUM(H78:I78)</f>
        <v>2</v>
      </c>
      <c r="K78" s="143">
        <v>1</v>
      </c>
      <c r="L78" s="162">
        <v>2</v>
      </c>
      <c r="M78" s="435">
        <f>SUM(K78:L78)</f>
        <v>3</v>
      </c>
      <c r="O78" s="469"/>
      <c r="P78" s="469"/>
      <c r="Q78" s="469"/>
    </row>
    <row r="79" spans="1:17" s="4" customFormat="1" ht="15" x14ac:dyDescent="0.25">
      <c r="B79" s="737" t="s">
        <v>288</v>
      </c>
      <c r="C79" s="737"/>
      <c r="D79" s="738"/>
      <c r="E79" s="20">
        <v>0</v>
      </c>
      <c r="F79" s="11">
        <v>0</v>
      </c>
      <c r="G79" s="21">
        <f t="shared" ref="G79" si="8">SUM(E79:F79)</f>
        <v>0</v>
      </c>
      <c r="H79" s="20">
        <v>4</v>
      </c>
      <c r="I79" s="11">
        <v>4</v>
      </c>
      <c r="J79" s="21">
        <f t="shared" ref="J79" si="9">SUM(H79:I79)</f>
        <v>8</v>
      </c>
      <c r="K79" s="20">
        <v>5</v>
      </c>
      <c r="L79" s="11">
        <v>3</v>
      </c>
      <c r="M79" s="12">
        <f t="shared" ref="M79" si="10">SUM(K79:L79)</f>
        <v>8</v>
      </c>
      <c r="O79" s="469"/>
      <c r="P79" s="469"/>
      <c r="Q79" s="469"/>
    </row>
    <row r="80" spans="1:17" s="4" customFormat="1" ht="15" x14ac:dyDescent="0.25">
      <c r="B80" s="791" t="s">
        <v>2</v>
      </c>
      <c r="C80" s="791"/>
      <c r="D80" s="792"/>
      <c r="E80" s="416">
        <f t="shared" ref="E80:M80" si="11">SUM(E78:E79)</f>
        <v>0</v>
      </c>
      <c r="F80" s="417">
        <f t="shared" si="11"/>
        <v>0</v>
      </c>
      <c r="G80" s="418">
        <f t="shared" si="11"/>
        <v>0</v>
      </c>
      <c r="H80" s="416">
        <f t="shared" si="11"/>
        <v>4</v>
      </c>
      <c r="I80" s="417">
        <f t="shared" si="11"/>
        <v>6</v>
      </c>
      <c r="J80" s="418">
        <f t="shared" si="11"/>
        <v>10</v>
      </c>
      <c r="K80" s="416">
        <f t="shared" si="11"/>
        <v>6</v>
      </c>
      <c r="L80" s="417">
        <f t="shared" si="11"/>
        <v>5</v>
      </c>
      <c r="M80" s="419">
        <f t="shared" si="11"/>
        <v>11</v>
      </c>
      <c r="O80" s="469"/>
      <c r="P80" s="469"/>
      <c r="Q80" s="469"/>
    </row>
    <row r="81" spans="1:17" s="4" customFormat="1" ht="15" x14ac:dyDescent="0.25">
      <c r="B81" s="814" t="s">
        <v>679</v>
      </c>
      <c r="C81" s="814"/>
      <c r="D81" s="815"/>
      <c r="E81" s="256">
        <f t="shared" ref="E81:M81" si="12">E72+E76+E80</f>
        <v>405</v>
      </c>
      <c r="F81" s="293">
        <f t="shared" si="12"/>
        <v>59</v>
      </c>
      <c r="G81" s="521">
        <f t="shared" si="12"/>
        <v>464</v>
      </c>
      <c r="H81" s="256">
        <f t="shared" si="12"/>
        <v>466</v>
      </c>
      <c r="I81" s="293">
        <f t="shared" si="12"/>
        <v>105</v>
      </c>
      <c r="J81" s="521">
        <f t="shared" si="12"/>
        <v>571</v>
      </c>
      <c r="K81" s="256">
        <f t="shared" si="12"/>
        <v>487</v>
      </c>
      <c r="L81" s="293">
        <f t="shared" si="12"/>
        <v>121</v>
      </c>
      <c r="M81" s="522">
        <f t="shared" si="12"/>
        <v>608</v>
      </c>
      <c r="O81" s="469"/>
      <c r="P81" s="469"/>
      <c r="Q81" s="469"/>
    </row>
    <row r="82" spans="1:17" s="4" customFormat="1" ht="15" customHeight="1" x14ac:dyDescent="0.25">
      <c r="B82" s="747" t="s">
        <v>680</v>
      </c>
      <c r="C82" s="747"/>
      <c r="D82" s="747"/>
      <c r="E82" s="747"/>
      <c r="F82" s="747"/>
      <c r="G82" s="747"/>
      <c r="H82" s="747"/>
      <c r="I82" s="747"/>
      <c r="J82" s="747"/>
      <c r="K82" s="747"/>
      <c r="L82" s="747"/>
      <c r="M82" s="747"/>
    </row>
    <row r="83" spans="1:17" s="4" customFormat="1" ht="12.75" customHeight="1" x14ac:dyDescent="0.25">
      <c r="B83" s="748"/>
      <c r="C83" s="748"/>
      <c r="D83" s="748"/>
      <c r="E83" s="748"/>
      <c r="F83" s="748"/>
      <c r="G83" s="748"/>
      <c r="H83" s="748"/>
      <c r="I83" s="748"/>
      <c r="J83" s="748"/>
      <c r="K83" s="748"/>
      <c r="L83" s="748"/>
      <c r="M83" s="748"/>
    </row>
    <row r="84" spans="1:17" s="4" customFormat="1" ht="15" x14ac:dyDescent="0.25">
      <c r="B84" s="749"/>
      <c r="C84" s="749"/>
      <c r="D84" s="749"/>
      <c r="E84" s="749"/>
      <c r="F84" s="749"/>
      <c r="G84" s="749"/>
      <c r="H84" s="749"/>
      <c r="I84" s="749"/>
      <c r="J84" s="749"/>
      <c r="K84" s="749"/>
      <c r="L84" s="749"/>
      <c r="M84" s="749"/>
    </row>
    <row r="85" spans="1:17" s="4" customFormat="1" ht="15" x14ac:dyDescent="0.25"/>
    <row r="86" spans="1:17" s="4" customFormat="1" ht="15" x14ac:dyDescent="0.25"/>
    <row r="87" spans="1:17" s="4" customFormat="1" ht="15" x14ac:dyDescent="0.25">
      <c r="A87" s="7"/>
      <c r="B87" s="7" t="s">
        <v>122</v>
      </c>
      <c r="C87" s="7"/>
      <c r="D87" s="7"/>
      <c r="E87" s="7"/>
      <c r="F87" s="7"/>
      <c r="G87" s="7"/>
      <c r="H87" s="7"/>
      <c r="I87" s="7"/>
      <c r="J87" s="7"/>
      <c r="K87" s="7"/>
      <c r="L87" s="7"/>
      <c r="M87" s="7"/>
    </row>
    <row r="88" spans="1:17" s="4" customFormat="1" ht="15" x14ac:dyDescent="0.25"/>
    <row r="89" spans="1:17" s="4" customFormat="1" ht="15" customHeight="1" x14ac:dyDescent="0.25">
      <c r="B89" s="842" t="s">
        <v>332</v>
      </c>
      <c r="C89" s="842"/>
      <c r="D89" s="842"/>
      <c r="E89" s="842"/>
      <c r="F89" s="842"/>
      <c r="G89" s="842"/>
      <c r="H89" s="842"/>
      <c r="I89" s="842"/>
      <c r="J89" s="842"/>
      <c r="K89" s="842"/>
      <c r="L89" s="842"/>
      <c r="M89" s="842"/>
    </row>
    <row r="90" spans="1:17" s="4" customFormat="1" ht="15" x14ac:dyDescent="0.25">
      <c r="B90" s="842"/>
      <c r="C90" s="842"/>
      <c r="D90" s="842"/>
      <c r="E90" s="842"/>
      <c r="F90" s="842"/>
      <c r="G90" s="842"/>
      <c r="H90" s="842"/>
      <c r="I90" s="842"/>
      <c r="J90" s="842"/>
      <c r="K90" s="842"/>
      <c r="L90" s="842"/>
      <c r="M90" s="842"/>
    </row>
    <row r="91" spans="1:17" s="4" customFormat="1" ht="15" x14ac:dyDescent="0.25">
      <c r="B91" s="842"/>
      <c r="C91" s="842"/>
      <c r="D91" s="842"/>
      <c r="E91" s="842"/>
      <c r="F91" s="842"/>
      <c r="G91" s="842"/>
      <c r="H91" s="842"/>
      <c r="I91" s="842"/>
      <c r="J91" s="842"/>
      <c r="K91" s="842"/>
      <c r="L91" s="842"/>
      <c r="M91" s="842"/>
    </row>
    <row r="92" spans="1:17" s="4" customFormat="1" ht="15" x14ac:dyDescent="0.25">
      <c r="B92" s="1"/>
      <c r="C92" s="1"/>
      <c r="D92" s="1"/>
      <c r="E92" s="1"/>
      <c r="F92" s="1"/>
      <c r="G92" s="1"/>
      <c r="H92" s="1"/>
      <c r="I92" s="1"/>
      <c r="J92" s="1"/>
      <c r="K92" s="1"/>
      <c r="L92" s="1"/>
      <c r="M92" s="1"/>
    </row>
    <row r="93" spans="1:17" s="4" customFormat="1" ht="15.5" thickBot="1" x14ac:dyDescent="0.3">
      <c r="B93" s="986" t="s">
        <v>681</v>
      </c>
      <c r="C93" s="989"/>
      <c r="D93" s="989"/>
      <c r="E93" s="201">
        <v>2021</v>
      </c>
      <c r="F93" s="201">
        <v>2022</v>
      </c>
      <c r="G93" s="202">
        <v>2023</v>
      </c>
      <c r="H93" s="1"/>
      <c r="I93" s="1"/>
      <c r="J93" s="1"/>
      <c r="K93" s="1"/>
      <c r="L93" s="1"/>
      <c r="M93" s="1"/>
    </row>
    <row r="94" spans="1:17" s="4" customFormat="1" ht="15.5" thickTop="1" x14ac:dyDescent="0.25">
      <c r="B94" s="726" t="s">
        <v>32</v>
      </c>
      <c r="C94" s="890"/>
      <c r="D94" s="890"/>
      <c r="E94" s="26">
        <v>3828</v>
      </c>
      <c r="F94" s="26">
        <v>2266</v>
      </c>
      <c r="G94" s="27">
        <v>3927</v>
      </c>
      <c r="H94" s="1"/>
      <c r="I94" s="1"/>
      <c r="J94" s="1"/>
      <c r="K94" s="1"/>
      <c r="L94" s="1"/>
      <c r="M94" s="1"/>
    </row>
    <row r="95" spans="1:17" s="4" customFormat="1" ht="15" x14ac:dyDescent="0.25">
      <c r="B95" s="769" t="s">
        <v>682</v>
      </c>
      <c r="C95" s="891"/>
      <c r="D95" s="891"/>
      <c r="E95" s="28">
        <v>169</v>
      </c>
      <c r="F95" s="28">
        <v>67</v>
      </c>
      <c r="G95" s="29">
        <v>300</v>
      </c>
      <c r="H95" s="1"/>
      <c r="I95" s="1"/>
      <c r="J95" s="1"/>
      <c r="K95" s="1"/>
      <c r="L95" s="1"/>
      <c r="M95" s="1"/>
    </row>
    <row r="96" spans="1:17" s="4" customFormat="1" ht="15" customHeight="1" x14ac:dyDescent="0.25">
      <c r="B96" s="747" t="s">
        <v>683</v>
      </c>
      <c r="C96" s="747"/>
      <c r="D96" s="747"/>
      <c r="E96" s="747"/>
      <c r="F96" s="747"/>
      <c r="G96" s="747"/>
      <c r="H96" s="1"/>
      <c r="I96" s="1"/>
      <c r="J96" s="1"/>
      <c r="K96" s="1"/>
      <c r="L96" s="1"/>
      <c r="M96" s="1"/>
    </row>
    <row r="97" spans="1:16" s="4" customFormat="1" ht="15" x14ac:dyDescent="0.25">
      <c r="B97" s="748"/>
      <c r="C97" s="748"/>
      <c r="D97" s="748"/>
      <c r="E97" s="748"/>
      <c r="F97" s="748"/>
      <c r="G97" s="748"/>
      <c r="H97" s="1"/>
      <c r="I97" s="1"/>
      <c r="J97" s="1"/>
      <c r="K97" s="1"/>
      <c r="L97" s="1"/>
      <c r="M97" s="1"/>
    </row>
    <row r="98" spans="1:16" s="4" customFormat="1" ht="15" x14ac:dyDescent="0.25">
      <c r="B98" s="749"/>
      <c r="C98" s="749"/>
      <c r="D98" s="749"/>
      <c r="E98" s="749"/>
      <c r="F98" s="749"/>
      <c r="G98" s="749"/>
      <c r="H98" s="1"/>
      <c r="I98" s="1"/>
      <c r="J98" s="1"/>
      <c r="K98" s="1"/>
      <c r="L98" s="1"/>
      <c r="M98" s="1"/>
    </row>
    <row r="99" spans="1:16" s="4" customFormat="1" ht="15" x14ac:dyDescent="0.25"/>
    <row r="100" spans="1:16" s="4" customFormat="1" ht="15" x14ac:dyDescent="0.25"/>
    <row r="101" spans="1:16" s="4" customFormat="1" ht="15" x14ac:dyDescent="0.25">
      <c r="A101" s="7"/>
      <c r="B101" s="7" t="s">
        <v>165</v>
      </c>
      <c r="C101" s="7"/>
      <c r="D101" s="7"/>
      <c r="E101" s="7"/>
      <c r="F101" s="7"/>
      <c r="G101" s="7"/>
      <c r="H101" s="7"/>
      <c r="I101" s="7"/>
      <c r="J101" s="7"/>
      <c r="K101" s="7"/>
      <c r="L101" s="7"/>
      <c r="M101" s="7"/>
    </row>
    <row r="102" spans="1:16" s="4" customFormat="1" ht="15" x14ac:dyDescent="0.25"/>
    <row r="103" spans="1:16" s="4" customFormat="1" ht="15" customHeight="1" x14ac:dyDescent="0.25">
      <c r="A103" s="1"/>
      <c r="B103" s="950" t="s">
        <v>684</v>
      </c>
      <c r="C103" s="950"/>
      <c r="D103" s="950"/>
      <c r="E103" s="950"/>
      <c r="F103" s="950"/>
      <c r="G103" s="951"/>
      <c r="H103" s="959">
        <v>2021</v>
      </c>
      <c r="I103" s="959"/>
      <c r="J103" s="959" t="s">
        <v>89</v>
      </c>
      <c r="K103" s="959"/>
      <c r="L103" s="959">
        <v>2023</v>
      </c>
      <c r="M103" s="960"/>
    </row>
    <row r="104" spans="1:16" s="4" customFormat="1" ht="15.5" thickBot="1" x14ac:dyDescent="0.3">
      <c r="A104" s="1"/>
      <c r="B104" s="952"/>
      <c r="C104" s="952"/>
      <c r="D104" s="952"/>
      <c r="E104" s="952"/>
      <c r="F104" s="952"/>
      <c r="G104" s="953"/>
      <c r="H104" s="203" t="s">
        <v>340</v>
      </c>
      <c r="I104" s="205" t="s">
        <v>341</v>
      </c>
      <c r="J104" s="203" t="s">
        <v>340</v>
      </c>
      <c r="K104" s="205" t="s">
        <v>341</v>
      </c>
      <c r="L104" s="203" t="s">
        <v>340</v>
      </c>
      <c r="M104" s="207" t="s">
        <v>341</v>
      </c>
    </row>
    <row r="105" spans="1:16" s="4" customFormat="1" ht="15.5" thickTop="1" x14ac:dyDescent="0.25">
      <c r="A105" s="1"/>
      <c r="B105" s="1004" t="s">
        <v>342</v>
      </c>
      <c r="C105" s="1004"/>
      <c r="D105" s="1004"/>
      <c r="E105" s="1004"/>
      <c r="F105" s="1004"/>
      <c r="G105" s="1004"/>
      <c r="H105" s="1004"/>
      <c r="I105" s="1004"/>
      <c r="J105" s="1004"/>
      <c r="K105" s="1004"/>
      <c r="L105" s="1004"/>
      <c r="M105" s="1004"/>
    </row>
    <row r="106" spans="1:16" s="4" customFormat="1" ht="15" x14ac:dyDescent="0.25">
      <c r="A106" s="1"/>
      <c r="B106" s="763" t="s">
        <v>321</v>
      </c>
      <c r="C106" s="763"/>
      <c r="D106" s="763"/>
      <c r="E106" s="763"/>
      <c r="F106" s="763"/>
      <c r="G106" s="764"/>
      <c r="H106" s="18">
        <v>1404</v>
      </c>
      <c r="I106" s="30">
        <v>874</v>
      </c>
      <c r="J106" s="15">
        <v>986</v>
      </c>
      <c r="K106" s="30">
        <v>1218</v>
      </c>
      <c r="L106" s="18">
        <v>972</v>
      </c>
      <c r="M106" s="31">
        <v>938</v>
      </c>
      <c r="O106" s="469"/>
      <c r="P106" s="469"/>
    </row>
    <row r="107" spans="1:16" s="4" customFormat="1" ht="15" x14ac:dyDescent="0.25">
      <c r="A107" s="1"/>
      <c r="B107" s="768" t="s">
        <v>322</v>
      </c>
      <c r="C107" s="768"/>
      <c r="D107" s="768"/>
      <c r="E107" s="768"/>
      <c r="F107" s="768"/>
      <c r="G107" s="769"/>
      <c r="H107" s="32">
        <v>711</v>
      </c>
      <c r="I107" s="33">
        <v>326</v>
      </c>
      <c r="J107" s="34">
        <v>538</v>
      </c>
      <c r="K107" s="33">
        <v>270</v>
      </c>
      <c r="L107" s="32">
        <v>583</v>
      </c>
      <c r="M107" s="35">
        <v>341</v>
      </c>
      <c r="O107" s="469"/>
      <c r="P107" s="469"/>
    </row>
    <row r="108" spans="1:16" s="4" customFormat="1" ht="15" x14ac:dyDescent="0.25">
      <c r="A108" s="1"/>
      <c r="B108" s="994" t="s">
        <v>343</v>
      </c>
      <c r="C108" s="994"/>
      <c r="D108" s="994"/>
      <c r="E108" s="994"/>
      <c r="F108" s="994"/>
      <c r="G108" s="994"/>
      <c r="H108" s="994"/>
      <c r="I108" s="994"/>
      <c r="J108" s="994"/>
      <c r="K108" s="994"/>
      <c r="L108" s="994"/>
      <c r="M108" s="994"/>
    </row>
    <row r="109" spans="1:16" s="4" customFormat="1" ht="15" x14ac:dyDescent="0.25">
      <c r="A109" s="1"/>
      <c r="B109" s="762" t="s">
        <v>344</v>
      </c>
      <c r="C109" s="763"/>
      <c r="D109" s="763"/>
      <c r="E109" s="763"/>
      <c r="F109" s="763"/>
      <c r="G109" s="764"/>
      <c r="H109" s="18">
        <v>1205</v>
      </c>
      <c r="I109" s="30">
        <v>561</v>
      </c>
      <c r="J109" s="15">
        <v>947</v>
      </c>
      <c r="K109" s="30">
        <v>626</v>
      </c>
      <c r="L109" s="18">
        <v>874</v>
      </c>
      <c r="M109" s="31">
        <v>670</v>
      </c>
      <c r="O109" s="469"/>
      <c r="P109" s="469"/>
    </row>
    <row r="110" spans="1:16" s="4" customFormat="1" ht="15" x14ac:dyDescent="0.25">
      <c r="A110" s="1"/>
      <c r="B110" s="737" t="s">
        <v>345</v>
      </c>
      <c r="C110" s="737"/>
      <c r="D110" s="737"/>
      <c r="E110" s="737"/>
      <c r="F110" s="737"/>
      <c r="G110" s="738"/>
      <c r="H110" s="20">
        <v>849</v>
      </c>
      <c r="I110" s="36">
        <v>576</v>
      </c>
      <c r="J110" s="16">
        <v>525</v>
      </c>
      <c r="K110" s="36">
        <v>785</v>
      </c>
      <c r="L110" s="20">
        <v>618</v>
      </c>
      <c r="M110" s="37">
        <v>558</v>
      </c>
      <c r="O110" s="469"/>
      <c r="P110" s="469"/>
    </row>
    <row r="111" spans="1:16" s="4" customFormat="1" ht="15" x14ac:dyDescent="0.25">
      <c r="A111" s="1"/>
      <c r="B111" s="737" t="s">
        <v>346</v>
      </c>
      <c r="C111" s="737"/>
      <c r="D111" s="737"/>
      <c r="E111" s="737"/>
      <c r="F111" s="737"/>
      <c r="G111" s="738"/>
      <c r="H111" s="20">
        <v>61</v>
      </c>
      <c r="I111" s="36">
        <v>63</v>
      </c>
      <c r="J111" s="16">
        <v>52</v>
      </c>
      <c r="K111" s="36">
        <v>77</v>
      </c>
      <c r="L111" s="20">
        <v>63</v>
      </c>
      <c r="M111" s="37">
        <v>51</v>
      </c>
      <c r="O111" s="469"/>
      <c r="P111" s="469"/>
    </row>
    <row r="112" spans="1:16" s="4" customFormat="1" ht="15" x14ac:dyDescent="0.25">
      <c r="A112" s="1"/>
      <c r="B112" s="921" t="s">
        <v>2</v>
      </c>
      <c r="C112" s="921"/>
      <c r="D112" s="921"/>
      <c r="E112" s="921"/>
      <c r="F112" s="921"/>
      <c r="G112" s="922"/>
      <c r="H112" s="58">
        <v>2115</v>
      </c>
      <c r="I112" s="59">
        <v>1200</v>
      </c>
      <c r="J112" s="58">
        <v>1524</v>
      </c>
      <c r="K112" s="59">
        <v>1488</v>
      </c>
      <c r="L112" s="58">
        <v>1555</v>
      </c>
      <c r="M112" s="206">
        <v>1279</v>
      </c>
      <c r="O112" s="469"/>
      <c r="P112" s="469"/>
    </row>
    <row r="113" spans="1:16" s="4" customFormat="1" ht="15" x14ac:dyDescent="0.25">
      <c r="A113" s="1"/>
      <c r="B113" s="747" t="s">
        <v>685</v>
      </c>
      <c r="C113" s="747"/>
      <c r="D113" s="747"/>
      <c r="E113" s="747"/>
      <c r="F113" s="747"/>
      <c r="G113" s="747"/>
      <c r="H113" s="747"/>
      <c r="I113" s="747"/>
      <c r="J113" s="747"/>
      <c r="K113" s="747"/>
      <c r="L113" s="747"/>
      <c r="M113" s="747"/>
    </row>
    <row r="114" spans="1:16" s="4" customFormat="1" ht="15" hidden="1" x14ac:dyDescent="0.25">
      <c r="A114" s="1"/>
      <c r="B114" s="748"/>
      <c r="C114" s="748"/>
      <c r="D114" s="748"/>
      <c r="E114" s="748"/>
      <c r="F114" s="748"/>
      <c r="G114" s="748"/>
      <c r="H114" s="748"/>
      <c r="I114" s="748"/>
      <c r="J114" s="748"/>
      <c r="K114" s="748"/>
      <c r="L114" s="748"/>
      <c r="M114" s="748"/>
    </row>
    <row r="115" spans="1:16" s="4" customFormat="1" ht="15" x14ac:dyDescent="0.25">
      <c r="A115" s="1"/>
      <c r="B115" s="749"/>
      <c r="C115" s="749"/>
      <c r="D115" s="749"/>
      <c r="E115" s="749"/>
      <c r="F115" s="749"/>
      <c r="G115" s="749"/>
      <c r="H115" s="749"/>
      <c r="I115" s="749"/>
      <c r="J115" s="749"/>
      <c r="K115" s="749"/>
      <c r="L115" s="749"/>
      <c r="M115" s="749"/>
    </row>
    <row r="116" spans="1:16" s="4" customFormat="1" ht="15" x14ac:dyDescent="0.25">
      <c r="A116" s="1"/>
      <c r="B116" s="1"/>
      <c r="C116" s="1"/>
      <c r="D116" s="1"/>
      <c r="E116" s="1"/>
      <c r="F116" s="1"/>
      <c r="G116" s="1"/>
      <c r="H116" s="1"/>
      <c r="I116" s="1"/>
      <c r="J116" s="1"/>
      <c r="K116" s="1"/>
      <c r="L116" s="1"/>
      <c r="M116" s="1"/>
    </row>
    <row r="117" spans="1:16" s="4" customFormat="1" ht="15" customHeight="1" x14ac:dyDescent="0.25">
      <c r="A117" s="1"/>
      <c r="B117" s="950" t="s">
        <v>886</v>
      </c>
      <c r="C117" s="950"/>
      <c r="D117" s="950"/>
      <c r="E117" s="950"/>
      <c r="F117" s="950"/>
      <c r="G117" s="951"/>
      <c r="H117" s="959">
        <v>2021</v>
      </c>
      <c r="I117" s="959"/>
      <c r="J117" s="959" t="s">
        <v>89</v>
      </c>
      <c r="K117" s="959"/>
      <c r="L117" s="959">
        <v>2023</v>
      </c>
      <c r="M117" s="960"/>
    </row>
    <row r="118" spans="1:16" s="4" customFormat="1" ht="28.5" thickBot="1" x14ac:dyDescent="0.3">
      <c r="A118" s="1"/>
      <c r="B118" s="952"/>
      <c r="C118" s="952"/>
      <c r="D118" s="952"/>
      <c r="E118" s="952"/>
      <c r="F118" s="952"/>
      <c r="G118" s="953"/>
      <c r="H118" s="655" t="s">
        <v>686</v>
      </c>
      <c r="I118" s="654" t="s">
        <v>687</v>
      </c>
      <c r="J118" s="655" t="s">
        <v>686</v>
      </c>
      <c r="K118" s="654" t="s">
        <v>687</v>
      </c>
      <c r="L118" s="655" t="s">
        <v>686</v>
      </c>
      <c r="M118" s="656" t="s">
        <v>687</v>
      </c>
    </row>
    <row r="119" spans="1:16" s="4" customFormat="1" ht="15.5" thickTop="1" x14ac:dyDescent="0.25">
      <c r="A119" s="1"/>
      <c r="B119" s="1004" t="s">
        <v>342</v>
      </c>
      <c r="C119" s="1004"/>
      <c r="D119" s="1004"/>
      <c r="E119" s="1004"/>
      <c r="F119" s="1004"/>
      <c r="G119" s="1004"/>
      <c r="H119" s="1004"/>
      <c r="I119" s="1004"/>
      <c r="J119" s="1004"/>
      <c r="K119" s="1004"/>
      <c r="L119" s="1004"/>
      <c r="M119" s="1004"/>
    </row>
    <row r="120" spans="1:16" s="4" customFormat="1" ht="15" x14ac:dyDescent="0.25">
      <c r="A120" s="1"/>
      <c r="B120" s="737" t="s">
        <v>321</v>
      </c>
      <c r="C120" s="737"/>
      <c r="D120" s="737"/>
      <c r="E120" s="737"/>
      <c r="F120" s="737"/>
      <c r="G120" s="738"/>
      <c r="H120" s="38">
        <v>0.23300000000000001</v>
      </c>
      <c r="I120" s="39">
        <v>0.14399999999999999</v>
      </c>
      <c r="J120" s="40">
        <v>0.16400000000000001</v>
      </c>
      <c r="K120" s="39">
        <v>0.20300000000000001</v>
      </c>
      <c r="L120" s="38">
        <v>0.16429108081751245</v>
      </c>
      <c r="M120" s="41">
        <v>0.15916915463814535</v>
      </c>
      <c r="O120" s="469"/>
      <c r="P120" s="469"/>
    </row>
    <row r="121" spans="1:16" s="4" customFormat="1" ht="15" x14ac:dyDescent="0.25">
      <c r="A121" s="1"/>
      <c r="B121" s="737" t="s">
        <v>322</v>
      </c>
      <c r="C121" s="737"/>
      <c r="D121" s="737"/>
      <c r="E121" s="737"/>
      <c r="F121" s="737"/>
      <c r="G121" s="738"/>
      <c r="H121" s="42">
        <v>0.56599999999999995</v>
      </c>
      <c r="I121" s="43">
        <v>0.249</v>
      </c>
      <c r="J121" s="44">
        <v>0.36099999999999999</v>
      </c>
      <c r="K121" s="43">
        <v>0.186</v>
      </c>
      <c r="L121" s="42">
        <v>0.34778562222600051</v>
      </c>
      <c r="M121" s="45">
        <v>0.21383792114897765</v>
      </c>
      <c r="O121" s="469"/>
      <c r="P121" s="469"/>
    </row>
    <row r="122" spans="1:16" s="4" customFormat="1" ht="15" x14ac:dyDescent="0.25">
      <c r="A122" s="1"/>
      <c r="B122" s="994" t="s">
        <v>343</v>
      </c>
      <c r="C122" s="994"/>
      <c r="D122" s="994"/>
      <c r="E122" s="994"/>
      <c r="F122" s="994"/>
      <c r="G122" s="994"/>
      <c r="H122" s="994"/>
      <c r="I122" s="994"/>
      <c r="J122" s="994"/>
      <c r="K122" s="994"/>
      <c r="L122" s="994"/>
      <c r="M122" s="994"/>
    </row>
    <row r="123" spans="1:16" s="4" customFormat="1" ht="15" x14ac:dyDescent="0.25">
      <c r="A123" s="1"/>
      <c r="B123" s="762" t="s">
        <v>344</v>
      </c>
      <c r="C123" s="763"/>
      <c r="D123" s="763"/>
      <c r="E123" s="763"/>
      <c r="F123" s="763"/>
      <c r="G123" s="764"/>
      <c r="H123" s="52">
        <v>0.51600000000000001</v>
      </c>
      <c r="I123" s="53">
        <v>0.23799999999999999</v>
      </c>
      <c r="J123" s="40">
        <v>0.39300000000000002</v>
      </c>
      <c r="K123" s="39">
        <v>0.26300000000000001</v>
      </c>
      <c r="L123" s="38">
        <v>0.36865243101535555</v>
      </c>
      <c r="M123" s="41">
        <v>0.28841761361650498</v>
      </c>
      <c r="O123" s="469"/>
      <c r="P123" s="469"/>
    </row>
    <row r="124" spans="1:16" s="4" customFormat="1" ht="15" x14ac:dyDescent="0.25">
      <c r="A124" s="1"/>
      <c r="B124" s="737" t="s">
        <v>345</v>
      </c>
      <c r="C124" s="737"/>
      <c r="D124" s="737"/>
      <c r="E124" s="737"/>
      <c r="F124" s="737"/>
      <c r="G124" s="738"/>
      <c r="H124" s="54">
        <v>0.19900000000000001</v>
      </c>
      <c r="I124" s="55">
        <v>0.13400000000000001</v>
      </c>
      <c r="J124" s="48">
        <v>0.122</v>
      </c>
      <c r="K124" s="47">
        <v>0.182</v>
      </c>
      <c r="L124" s="46">
        <v>0.1409455694206711</v>
      </c>
      <c r="M124" s="49">
        <v>0.12867086883221249</v>
      </c>
      <c r="O124" s="469"/>
      <c r="P124" s="469"/>
    </row>
    <row r="125" spans="1:16" s="4" customFormat="1" ht="15" x14ac:dyDescent="0.25">
      <c r="A125" s="1"/>
      <c r="B125" s="737" t="s">
        <v>346</v>
      </c>
      <c r="C125" s="737"/>
      <c r="D125" s="737"/>
      <c r="E125" s="737"/>
      <c r="F125" s="737"/>
      <c r="G125" s="738"/>
      <c r="H125" s="54">
        <v>8.8999999999999996E-2</v>
      </c>
      <c r="I125" s="55">
        <v>0.09</v>
      </c>
      <c r="J125" s="48">
        <v>6.8000000000000005E-2</v>
      </c>
      <c r="K125" s="47">
        <v>0.10199999999999999</v>
      </c>
      <c r="L125" s="46">
        <v>7.4594555863806367E-2</v>
      </c>
      <c r="M125" s="49">
        <v>6.0838138609528379E-2</v>
      </c>
      <c r="O125" s="469"/>
      <c r="P125" s="469"/>
    </row>
    <row r="126" spans="1:16" s="4" customFormat="1" ht="15" x14ac:dyDescent="0.25">
      <c r="A126" s="1"/>
      <c r="B126" s="772" t="s">
        <v>2</v>
      </c>
      <c r="C126" s="772"/>
      <c r="D126" s="772"/>
      <c r="E126" s="772"/>
      <c r="F126" s="772"/>
      <c r="G126" s="773"/>
      <c r="H126" s="60">
        <v>0.29099999999999998</v>
      </c>
      <c r="I126" s="61">
        <v>0.16300000000000001</v>
      </c>
      <c r="J126" s="60">
        <v>0.20300000000000001</v>
      </c>
      <c r="K126" s="61">
        <v>0.19900000000000001</v>
      </c>
      <c r="L126" s="60">
        <v>0.20501517423083798</v>
      </c>
      <c r="M126" s="209">
        <v>0.17036461790202598</v>
      </c>
      <c r="O126" s="469"/>
      <c r="P126" s="469"/>
    </row>
    <row r="127" spans="1:16" s="4" customFormat="1" ht="15" customHeight="1" x14ac:dyDescent="0.25">
      <c r="A127" s="1"/>
      <c r="B127" s="747" t="s">
        <v>688</v>
      </c>
      <c r="C127" s="747"/>
      <c r="D127" s="747"/>
      <c r="E127" s="747"/>
      <c r="F127" s="747"/>
      <c r="G127" s="747"/>
      <c r="H127" s="747"/>
      <c r="I127" s="747"/>
      <c r="J127" s="747"/>
      <c r="K127" s="747"/>
      <c r="L127" s="747"/>
      <c r="M127" s="747"/>
    </row>
    <row r="128" spans="1:16" s="4" customFormat="1" ht="15" customHeight="1" x14ac:dyDescent="0.25">
      <c r="A128" s="1"/>
      <c r="B128" s="748"/>
      <c r="C128" s="748"/>
      <c r="D128" s="748"/>
      <c r="E128" s="748"/>
      <c r="F128" s="748"/>
      <c r="G128" s="748"/>
      <c r="H128" s="748"/>
      <c r="I128" s="748"/>
      <c r="J128" s="748"/>
      <c r="K128" s="748"/>
      <c r="L128" s="748"/>
      <c r="M128" s="748"/>
    </row>
    <row r="129" spans="1:16" s="4" customFormat="1" ht="15" x14ac:dyDescent="0.25">
      <c r="A129" s="1"/>
      <c r="B129" s="748"/>
      <c r="C129" s="748"/>
      <c r="D129" s="748"/>
      <c r="E129" s="748"/>
      <c r="F129" s="748"/>
      <c r="G129" s="748"/>
      <c r="H129" s="748"/>
      <c r="I129" s="748"/>
      <c r="J129" s="748"/>
      <c r="K129" s="748"/>
      <c r="L129" s="748"/>
      <c r="M129" s="748"/>
    </row>
    <row r="130" spans="1:16" s="4" customFormat="1" ht="15" x14ac:dyDescent="0.25">
      <c r="A130" s="1"/>
      <c r="B130" s="749"/>
      <c r="C130" s="749"/>
      <c r="D130" s="749"/>
      <c r="E130" s="749"/>
      <c r="F130" s="749"/>
      <c r="G130" s="749"/>
      <c r="H130" s="749"/>
      <c r="I130" s="749"/>
      <c r="J130" s="749"/>
      <c r="K130" s="749"/>
      <c r="L130" s="749"/>
      <c r="M130" s="749"/>
    </row>
    <row r="131" spans="1:16" s="4" customFormat="1" ht="15" x14ac:dyDescent="0.25">
      <c r="A131" s="1"/>
      <c r="B131" s="1"/>
      <c r="C131" s="1"/>
      <c r="D131" s="1"/>
      <c r="E131" s="1"/>
      <c r="F131" s="1"/>
      <c r="G131" s="1"/>
      <c r="H131" s="1"/>
      <c r="I131" s="1"/>
      <c r="J131" s="1"/>
      <c r="K131" s="1"/>
      <c r="L131" s="1"/>
      <c r="M131" s="1"/>
    </row>
    <row r="132" spans="1:16" s="4" customFormat="1" ht="15" customHeight="1" x14ac:dyDescent="0.25">
      <c r="A132" s="1"/>
      <c r="B132" s="950" t="s">
        <v>689</v>
      </c>
      <c r="C132" s="950"/>
      <c r="D132" s="950"/>
      <c r="E132" s="950"/>
      <c r="F132" s="950"/>
      <c r="G132" s="951"/>
      <c r="H132" s="959">
        <v>2021</v>
      </c>
      <c r="I132" s="959"/>
      <c r="J132" s="959" t="s">
        <v>89</v>
      </c>
      <c r="K132" s="959"/>
      <c r="L132" s="959">
        <v>2023</v>
      </c>
      <c r="M132" s="960"/>
    </row>
    <row r="133" spans="1:16" s="4" customFormat="1" ht="15.5" thickBot="1" x14ac:dyDescent="0.3">
      <c r="A133" s="1"/>
      <c r="B133" s="952"/>
      <c r="C133" s="952"/>
      <c r="D133" s="952"/>
      <c r="E133" s="952"/>
      <c r="F133" s="952"/>
      <c r="G133" s="953"/>
      <c r="H133" s="203" t="s">
        <v>340</v>
      </c>
      <c r="I133" s="205" t="s">
        <v>341</v>
      </c>
      <c r="J133" s="203" t="s">
        <v>340</v>
      </c>
      <c r="K133" s="205" t="s">
        <v>341</v>
      </c>
      <c r="L133" s="203" t="s">
        <v>340</v>
      </c>
      <c r="M133" s="207" t="s">
        <v>341</v>
      </c>
    </row>
    <row r="134" spans="1:16" s="4" customFormat="1" ht="15.5" thickTop="1" x14ac:dyDescent="0.25">
      <c r="A134" s="1"/>
      <c r="B134" s="1004" t="s">
        <v>342</v>
      </c>
      <c r="C134" s="1004"/>
      <c r="D134" s="1004"/>
      <c r="E134" s="1004"/>
      <c r="F134" s="1004"/>
      <c r="G134" s="1004"/>
      <c r="H134" s="1004"/>
      <c r="I134" s="1004"/>
      <c r="J134" s="1004"/>
      <c r="K134" s="1004"/>
      <c r="L134" s="1004"/>
      <c r="M134" s="1004"/>
    </row>
    <row r="135" spans="1:16" s="4" customFormat="1" ht="15" x14ac:dyDescent="0.25">
      <c r="A135" s="1"/>
      <c r="B135" s="737" t="s">
        <v>321</v>
      </c>
      <c r="C135" s="737"/>
      <c r="D135" s="737"/>
      <c r="E135" s="737"/>
      <c r="F135" s="737"/>
      <c r="G135" s="738"/>
      <c r="H135" s="18">
        <v>93</v>
      </c>
      <c r="I135" s="30">
        <v>109</v>
      </c>
      <c r="J135" s="15">
        <v>178</v>
      </c>
      <c r="K135" s="30">
        <v>129</v>
      </c>
      <c r="L135" s="18">
        <v>184</v>
      </c>
      <c r="M135" s="31">
        <v>173</v>
      </c>
      <c r="O135" s="469"/>
      <c r="P135" s="469"/>
    </row>
    <row r="136" spans="1:16" s="4" customFormat="1" ht="15" x14ac:dyDescent="0.25">
      <c r="A136" s="1"/>
      <c r="B136" s="737" t="s">
        <v>322</v>
      </c>
      <c r="C136" s="737"/>
      <c r="D136" s="737"/>
      <c r="E136" s="737"/>
      <c r="F136" s="737"/>
      <c r="G136" s="738"/>
      <c r="H136" s="32">
        <v>38</v>
      </c>
      <c r="I136" s="33">
        <v>33</v>
      </c>
      <c r="J136" s="34">
        <v>86</v>
      </c>
      <c r="K136" s="33">
        <v>38</v>
      </c>
      <c r="L136" s="32">
        <v>60</v>
      </c>
      <c r="M136" s="35">
        <v>39</v>
      </c>
      <c r="O136" s="469"/>
      <c r="P136" s="469"/>
    </row>
    <row r="137" spans="1:16" s="4" customFormat="1" ht="15" x14ac:dyDescent="0.25">
      <c r="A137" s="1"/>
      <c r="B137" s="994" t="s">
        <v>343</v>
      </c>
      <c r="C137" s="994"/>
      <c r="D137" s="994"/>
      <c r="E137" s="994"/>
      <c r="F137" s="994"/>
      <c r="G137" s="994"/>
      <c r="H137" s="994"/>
      <c r="I137" s="994"/>
      <c r="J137" s="994"/>
      <c r="K137" s="994"/>
      <c r="L137" s="994"/>
      <c r="M137" s="994"/>
    </row>
    <row r="138" spans="1:16" s="4" customFormat="1" ht="15" x14ac:dyDescent="0.25">
      <c r="A138" s="1"/>
      <c r="B138" s="762" t="s">
        <v>344</v>
      </c>
      <c r="C138" s="763"/>
      <c r="D138" s="763"/>
      <c r="E138" s="763"/>
      <c r="F138" s="763"/>
      <c r="G138" s="764"/>
      <c r="H138" s="18">
        <v>80</v>
      </c>
      <c r="I138" s="30">
        <v>65</v>
      </c>
      <c r="J138" s="15">
        <v>140</v>
      </c>
      <c r="K138" s="30">
        <v>79</v>
      </c>
      <c r="L138" s="18">
        <v>130</v>
      </c>
      <c r="M138" s="31">
        <v>101</v>
      </c>
      <c r="O138" s="469"/>
      <c r="P138" s="469"/>
    </row>
    <row r="139" spans="1:16" s="4" customFormat="1" ht="15" x14ac:dyDescent="0.25">
      <c r="A139" s="1"/>
      <c r="B139" s="737" t="s">
        <v>345</v>
      </c>
      <c r="C139" s="737"/>
      <c r="D139" s="737"/>
      <c r="E139" s="737"/>
      <c r="F139" s="737"/>
      <c r="G139" s="738"/>
      <c r="H139" s="20">
        <v>45</v>
      </c>
      <c r="I139" s="36">
        <v>69</v>
      </c>
      <c r="J139" s="16">
        <v>120</v>
      </c>
      <c r="K139" s="36">
        <v>75</v>
      </c>
      <c r="L139" s="20">
        <v>109</v>
      </c>
      <c r="M139" s="37">
        <v>103</v>
      </c>
      <c r="O139" s="469"/>
      <c r="P139" s="469"/>
    </row>
    <row r="140" spans="1:16" s="4" customFormat="1" ht="15" x14ac:dyDescent="0.25">
      <c r="A140" s="1"/>
      <c r="B140" s="768" t="s">
        <v>346</v>
      </c>
      <c r="C140" s="768"/>
      <c r="D140" s="768"/>
      <c r="E140" s="768"/>
      <c r="F140" s="768"/>
      <c r="G140" s="769"/>
      <c r="H140" s="20">
        <v>6</v>
      </c>
      <c r="I140" s="36">
        <v>8</v>
      </c>
      <c r="J140" s="16">
        <v>4</v>
      </c>
      <c r="K140" s="36">
        <v>13</v>
      </c>
      <c r="L140" s="20">
        <v>5</v>
      </c>
      <c r="M140" s="37">
        <v>8</v>
      </c>
      <c r="O140" s="469"/>
      <c r="P140" s="469"/>
    </row>
    <row r="141" spans="1:16" s="4" customFormat="1" ht="15" x14ac:dyDescent="0.25">
      <c r="A141" s="1"/>
      <c r="B141" s="994" t="s">
        <v>284</v>
      </c>
      <c r="C141" s="994"/>
      <c r="D141" s="994"/>
      <c r="E141" s="994"/>
      <c r="F141" s="994"/>
      <c r="G141" s="994"/>
      <c r="H141" s="994"/>
      <c r="I141" s="994"/>
      <c r="J141" s="994"/>
      <c r="K141" s="994"/>
      <c r="L141" s="994"/>
      <c r="M141" s="994"/>
    </row>
    <row r="142" spans="1:16" s="4" customFormat="1" ht="15" x14ac:dyDescent="0.25">
      <c r="A142" s="1"/>
      <c r="B142" s="737" t="s">
        <v>285</v>
      </c>
      <c r="C142" s="737"/>
      <c r="D142" s="737"/>
      <c r="E142" s="737"/>
      <c r="F142" s="737"/>
      <c r="G142" s="738"/>
      <c r="H142" s="18">
        <v>76</v>
      </c>
      <c r="I142" s="30">
        <v>81</v>
      </c>
      <c r="J142" s="18">
        <v>196</v>
      </c>
      <c r="K142" s="30">
        <v>110</v>
      </c>
      <c r="L142" s="18">
        <v>192</v>
      </c>
      <c r="M142" s="31">
        <v>151</v>
      </c>
      <c r="O142" s="469"/>
      <c r="P142" s="469"/>
    </row>
    <row r="143" spans="1:16" s="4" customFormat="1" ht="15" x14ac:dyDescent="0.25">
      <c r="A143" s="1"/>
      <c r="B143" s="737" t="s">
        <v>288</v>
      </c>
      <c r="C143" s="737"/>
      <c r="D143" s="737"/>
      <c r="E143" s="737"/>
      <c r="F143" s="737"/>
      <c r="G143" s="738"/>
      <c r="H143" s="20">
        <v>55</v>
      </c>
      <c r="I143" s="36">
        <v>61</v>
      </c>
      <c r="J143" s="20">
        <v>68</v>
      </c>
      <c r="K143" s="36">
        <v>57</v>
      </c>
      <c r="L143" s="20">
        <v>52</v>
      </c>
      <c r="M143" s="37">
        <v>61</v>
      </c>
      <c r="O143" s="469"/>
      <c r="P143" s="469"/>
    </row>
    <row r="144" spans="1:16" s="4" customFormat="1" ht="15" x14ac:dyDescent="0.25">
      <c r="A144" s="1"/>
      <c r="B144" s="772" t="s">
        <v>2</v>
      </c>
      <c r="C144" s="772"/>
      <c r="D144" s="772"/>
      <c r="E144" s="772"/>
      <c r="F144" s="772"/>
      <c r="G144" s="773"/>
      <c r="H144" s="210">
        <v>131</v>
      </c>
      <c r="I144" s="21">
        <v>142</v>
      </c>
      <c r="J144" s="210">
        <v>264</v>
      </c>
      <c r="K144" s="21">
        <v>167</v>
      </c>
      <c r="L144" s="22">
        <v>244</v>
      </c>
      <c r="M144" s="14">
        <v>212</v>
      </c>
      <c r="O144" s="469"/>
      <c r="P144" s="469"/>
    </row>
    <row r="145" spans="1:16" s="4" customFormat="1" ht="15" customHeight="1" x14ac:dyDescent="0.25">
      <c r="A145" s="1"/>
      <c r="B145" s="747" t="s">
        <v>690</v>
      </c>
      <c r="C145" s="747"/>
      <c r="D145" s="747"/>
      <c r="E145" s="747"/>
      <c r="F145" s="747"/>
      <c r="G145" s="747"/>
      <c r="H145" s="747"/>
      <c r="I145" s="747"/>
      <c r="J145" s="747"/>
      <c r="K145" s="747"/>
      <c r="L145" s="747"/>
      <c r="M145" s="747"/>
    </row>
    <row r="146" spans="1:16" s="4" customFormat="1" ht="15" x14ac:dyDescent="0.25">
      <c r="A146" s="1"/>
      <c r="B146" s="749"/>
      <c r="C146" s="749"/>
      <c r="D146" s="749"/>
      <c r="E146" s="749"/>
      <c r="F146" s="749"/>
      <c r="G146" s="749"/>
      <c r="H146" s="749"/>
      <c r="I146" s="749"/>
      <c r="J146" s="749"/>
      <c r="K146" s="749"/>
      <c r="L146" s="749"/>
      <c r="M146" s="749"/>
    </row>
    <row r="147" spans="1:16" s="4" customFormat="1" ht="15" x14ac:dyDescent="0.25">
      <c r="A147" s="1"/>
      <c r="B147" s="1"/>
      <c r="C147" s="1"/>
      <c r="D147" s="1"/>
      <c r="E147" s="1"/>
      <c r="F147" s="1"/>
      <c r="G147" s="1"/>
      <c r="H147" s="1"/>
      <c r="I147" s="1"/>
      <c r="J147" s="1"/>
      <c r="K147" s="1"/>
      <c r="L147" s="1"/>
      <c r="M147" s="1"/>
    </row>
    <row r="148" spans="1:16" s="4" customFormat="1" ht="15" x14ac:dyDescent="0.25">
      <c r="A148" s="1"/>
      <c r="B148" s="950" t="s">
        <v>691</v>
      </c>
      <c r="C148" s="950"/>
      <c r="D148" s="950"/>
      <c r="E148" s="950"/>
      <c r="F148" s="950"/>
      <c r="G148" s="951"/>
      <c r="H148" s="960">
        <v>2021</v>
      </c>
      <c r="I148" s="984"/>
      <c r="J148" s="960">
        <v>2022</v>
      </c>
      <c r="K148" s="984"/>
      <c r="L148" s="960">
        <v>2023</v>
      </c>
      <c r="M148" s="967"/>
    </row>
    <row r="149" spans="1:16" s="4" customFormat="1" ht="28.5" thickBot="1" x14ac:dyDescent="0.3">
      <c r="A149" s="1"/>
      <c r="B149" s="952"/>
      <c r="C149" s="952"/>
      <c r="D149" s="952"/>
      <c r="E149" s="952"/>
      <c r="F149" s="952"/>
      <c r="G149" s="953"/>
      <c r="H149" s="655" t="s">
        <v>686</v>
      </c>
      <c r="I149" s="654" t="s">
        <v>687</v>
      </c>
      <c r="J149" s="655" t="s">
        <v>686</v>
      </c>
      <c r="K149" s="654" t="s">
        <v>687</v>
      </c>
      <c r="L149" s="655" t="s">
        <v>686</v>
      </c>
      <c r="M149" s="656" t="s">
        <v>687</v>
      </c>
    </row>
    <row r="150" spans="1:16" s="4" customFormat="1" ht="15" customHeight="1" thickTop="1" x14ac:dyDescent="0.25">
      <c r="A150" s="1"/>
      <c r="B150" s="1004" t="s">
        <v>342</v>
      </c>
      <c r="C150" s="1004"/>
      <c r="D150" s="1004"/>
      <c r="E150" s="1004"/>
      <c r="F150" s="1004"/>
      <c r="G150" s="1004"/>
      <c r="H150" s="1004"/>
      <c r="I150" s="1004"/>
      <c r="J150" s="1004"/>
      <c r="K150" s="1004"/>
      <c r="L150" s="1004"/>
      <c r="M150" s="1004"/>
    </row>
    <row r="151" spans="1:16" s="4" customFormat="1" ht="15" customHeight="1" x14ac:dyDescent="0.25">
      <c r="A151" s="1"/>
      <c r="B151" s="737" t="s">
        <v>321</v>
      </c>
      <c r="C151" s="737"/>
      <c r="D151" s="737"/>
      <c r="E151" s="737"/>
      <c r="F151" s="737"/>
      <c r="G151" s="738"/>
      <c r="H151" s="38">
        <v>0.224</v>
      </c>
      <c r="I151" s="39">
        <v>0.26400000000000001</v>
      </c>
      <c r="J151" s="40">
        <v>0.40400000000000003</v>
      </c>
      <c r="K151" s="39">
        <v>0.29299999999999998</v>
      </c>
      <c r="L151" s="38">
        <v>0.3721949098008574</v>
      </c>
      <c r="M151" s="41">
        <v>0.35183218504521696</v>
      </c>
      <c r="O151" s="469"/>
      <c r="P151" s="469"/>
    </row>
    <row r="152" spans="1:16" s="4" customFormat="1" ht="15" customHeight="1" x14ac:dyDescent="0.25">
      <c r="A152" s="1"/>
      <c r="B152" s="737" t="s">
        <v>322</v>
      </c>
      <c r="C152" s="737"/>
      <c r="D152" s="737"/>
      <c r="E152" s="737"/>
      <c r="F152" s="737"/>
      <c r="G152" s="738"/>
      <c r="H152" s="42">
        <v>0.57099999999999995</v>
      </c>
      <c r="I152" s="43">
        <v>0.52600000000000002</v>
      </c>
      <c r="J152" s="44">
        <v>0.97299999999999998</v>
      </c>
      <c r="K152" s="43">
        <v>0.40500000000000003</v>
      </c>
      <c r="L152" s="42">
        <v>0.49641203685794377</v>
      </c>
      <c r="M152" s="45">
        <v>0.32347566558574747</v>
      </c>
      <c r="O152" s="469"/>
      <c r="P152" s="469"/>
    </row>
    <row r="153" spans="1:16" s="4" customFormat="1" ht="15" customHeight="1" x14ac:dyDescent="0.25">
      <c r="A153" s="1"/>
      <c r="B153" s="994" t="s">
        <v>343</v>
      </c>
      <c r="C153" s="994"/>
      <c r="D153" s="994"/>
      <c r="E153" s="994"/>
      <c r="F153" s="994"/>
      <c r="G153" s="994"/>
      <c r="H153" s="994"/>
      <c r="I153" s="994"/>
      <c r="J153" s="994"/>
      <c r="K153" s="994"/>
      <c r="L153" s="994"/>
      <c r="M153" s="994"/>
    </row>
    <row r="154" spans="1:16" s="4" customFormat="1" ht="15" customHeight="1" x14ac:dyDescent="0.25">
      <c r="A154" s="1"/>
      <c r="B154" s="762" t="s">
        <v>344</v>
      </c>
      <c r="C154" s="763"/>
      <c r="D154" s="763"/>
      <c r="E154" s="763"/>
      <c r="F154" s="763"/>
      <c r="G154" s="764"/>
      <c r="H154" s="52">
        <v>0.57499999999999996</v>
      </c>
      <c r="I154" s="53">
        <v>0.48599999999999999</v>
      </c>
      <c r="J154" s="40">
        <v>0.86899999999999999</v>
      </c>
      <c r="K154" s="39">
        <v>0.47699999999999998</v>
      </c>
      <c r="L154" s="38">
        <v>0.66648290255539067</v>
      </c>
      <c r="M154" s="41">
        <v>0.52911255854406725</v>
      </c>
      <c r="O154" s="469"/>
      <c r="P154" s="469"/>
    </row>
    <row r="155" spans="1:16" s="4" customFormat="1" ht="15" customHeight="1" x14ac:dyDescent="0.25">
      <c r="A155" s="1"/>
      <c r="B155" s="737" t="s">
        <v>345</v>
      </c>
      <c r="C155" s="737"/>
      <c r="D155" s="737"/>
      <c r="E155" s="737"/>
      <c r="F155" s="737"/>
      <c r="G155" s="738"/>
      <c r="H155" s="54">
        <v>0.17199999999999999</v>
      </c>
      <c r="I155" s="55">
        <v>0.26400000000000001</v>
      </c>
      <c r="J155" s="48">
        <v>0.41399999999999998</v>
      </c>
      <c r="K155" s="47">
        <v>0.26200000000000001</v>
      </c>
      <c r="L155" s="46">
        <v>0.32189957693679494</v>
      </c>
      <c r="M155" s="49">
        <v>0.30762507026982017</v>
      </c>
      <c r="O155" s="469"/>
      <c r="P155" s="469"/>
    </row>
    <row r="156" spans="1:16" s="4" customFormat="1" ht="15" x14ac:dyDescent="0.25">
      <c r="A156" s="1"/>
      <c r="B156" s="768" t="s">
        <v>346</v>
      </c>
      <c r="C156" s="768"/>
      <c r="D156" s="768"/>
      <c r="E156" s="768"/>
      <c r="F156" s="768"/>
      <c r="G156" s="769"/>
      <c r="H156" s="54">
        <v>7.3999999999999996E-2</v>
      </c>
      <c r="I156" s="55">
        <v>0.10100000000000001</v>
      </c>
      <c r="J156" s="48">
        <v>0.05</v>
      </c>
      <c r="K156" s="47">
        <v>0.16400000000000001</v>
      </c>
      <c r="L156" s="46">
        <v>5.7936832670875224E-2</v>
      </c>
      <c r="M156" s="49">
        <v>9.5742827489065166E-2</v>
      </c>
      <c r="O156" s="469"/>
      <c r="P156" s="469"/>
    </row>
    <row r="157" spans="1:16" s="4" customFormat="1" ht="15" x14ac:dyDescent="0.25">
      <c r="A157" s="1"/>
      <c r="B157" s="994" t="s">
        <v>284</v>
      </c>
      <c r="C157" s="994"/>
      <c r="D157" s="994"/>
      <c r="E157" s="994"/>
      <c r="F157" s="994"/>
      <c r="G157" s="994"/>
      <c r="H157" s="994"/>
      <c r="I157" s="994"/>
      <c r="J157" s="994"/>
      <c r="K157" s="994"/>
      <c r="L157" s="994"/>
      <c r="M157" s="994"/>
    </row>
    <row r="158" spans="1:16" s="4" customFormat="1" ht="15" x14ac:dyDescent="0.25">
      <c r="A158" s="1"/>
      <c r="B158" s="737" t="s">
        <v>285</v>
      </c>
      <c r="C158" s="737"/>
      <c r="D158" s="737"/>
      <c r="E158" s="737"/>
      <c r="F158" s="737"/>
      <c r="G158" s="738"/>
      <c r="H158" s="89">
        <v>0.26600000000000001</v>
      </c>
      <c r="I158" s="90">
        <v>0.28499999999999998</v>
      </c>
      <c r="J158" s="89">
        <v>0.58899999999999997</v>
      </c>
      <c r="K158" s="90">
        <v>0.32600000000000001</v>
      </c>
      <c r="L158" s="89">
        <v>0.47348419884953991</v>
      </c>
      <c r="M158" s="96">
        <v>0.37294448206561465</v>
      </c>
      <c r="O158" s="469"/>
      <c r="P158" s="469"/>
    </row>
    <row r="159" spans="1:16" s="4" customFormat="1" ht="15" x14ac:dyDescent="0.25">
      <c r="A159" s="1"/>
      <c r="B159" s="737" t="s">
        <v>288</v>
      </c>
      <c r="C159" s="737"/>
      <c r="D159" s="737"/>
      <c r="E159" s="737"/>
      <c r="F159" s="737"/>
      <c r="G159" s="738"/>
      <c r="H159" s="92">
        <v>0.28000000000000003</v>
      </c>
      <c r="I159" s="93">
        <v>0.315</v>
      </c>
      <c r="J159" s="92">
        <v>0.34300000000000003</v>
      </c>
      <c r="K159" s="93">
        <v>0.28999999999999998</v>
      </c>
      <c r="L159" s="92">
        <v>0.24541429349936733</v>
      </c>
      <c r="M159" s="98">
        <v>0.29378327390156783</v>
      </c>
      <c r="O159" s="469"/>
      <c r="P159" s="469"/>
    </row>
    <row r="160" spans="1:16" s="4" customFormat="1" ht="15" x14ac:dyDescent="0.25">
      <c r="A160" s="1"/>
      <c r="B160" s="772" t="s">
        <v>2</v>
      </c>
      <c r="C160" s="772"/>
      <c r="D160" s="772"/>
      <c r="E160" s="772"/>
      <c r="F160" s="772"/>
      <c r="G160" s="773"/>
      <c r="H160" s="448">
        <v>0.27200000000000002</v>
      </c>
      <c r="I160" s="449">
        <v>0.29699999999999999</v>
      </c>
      <c r="J160" s="448">
        <v>0.498</v>
      </c>
      <c r="K160" s="449">
        <v>0.312</v>
      </c>
      <c r="L160" s="448">
        <v>0.39637079750897575</v>
      </c>
      <c r="M160" s="450">
        <v>0.34529855223474554</v>
      </c>
      <c r="O160" s="469"/>
      <c r="P160" s="469"/>
    </row>
    <row r="161" spans="1:17" s="4" customFormat="1" ht="15" customHeight="1" x14ac:dyDescent="0.25">
      <c r="A161" s="1"/>
      <c r="B161" s="747" t="s">
        <v>692</v>
      </c>
      <c r="C161" s="747"/>
      <c r="D161" s="747"/>
      <c r="E161" s="747"/>
      <c r="F161" s="747"/>
      <c r="G161" s="747"/>
      <c r="H161" s="747"/>
      <c r="I161" s="747"/>
      <c r="J161" s="747"/>
      <c r="K161" s="747"/>
      <c r="L161" s="747"/>
      <c r="M161" s="747"/>
    </row>
    <row r="162" spans="1:17" s="4" customFormat="1" ht="15" x14ac:dyDescent="0.25">
      <c r="A162" s="1"/>
      <c r="B162" s="748"/>
      <c r="C162" s="748"/>
      <c r="D162" s="748"/>
      <c r="E162" s="748"/>
      <c r="F162" s="748"/>
      <c r="G162" s="748"/>
      <c r="H162" s="748"/>
      <c r="I162" s="748"/>
      <c r="J162" s="748"/>
      <c r="K162" s="748"/>
      <c r="L162" s="748"/>
      <c r="M162" s="748"/>
    </row>
    <row r="163" spans="1:17" s="4" customFormat="1" ht="15" x14ac:dyDescent="0.25">
      <c r="A163" s="1"/>
      <c r="B163" s="749"/>
      <c r="C163" s="749"/>
      <c r="D163" s="749"/>
      <c r="E163" s="749"/>
      <c r="F163" s="749"/>
      <c r="G163" s="749"/>
      <c r="H163" s="749"/>
      <c r="I163" s="749"/>
      <c r="J163" s="749"/>
      <c r="K163" s="749"/>
      <c r="L163" s="749"/>
      <c r="M163" s="749"/>
    </row>
    <row r="164" spans="1:17" s="4" customFormat="1" ht="15" x14ac:dyDescent="0.25"/>
    <row r="165" spans="1:17" s="4" customFormat="1" ht="15" customHeight="1" x14ac:dyDescent="0.25"/>
    <row r="166" spans="1:17" s="4" customFormat="1" ht="15" x14ac:dyDescent="0.25">
      <c r="A166" s="7"/>
      <c r="B166" s="7" t="s">
        <v>170</v>
      </c>
      <c r="C166" s="7"/>
      <c r="D166" s="7"/>
      <c r="E166" s="7"/>
      <c r="F166" s="7"/>
      <c r="G166" s="7"/>
      <c r="H166" s="7"/>
      <c r="I166" s="7"/>
      <c r="J166" s="7"/>
      <c r="K166" s="7"/>
      <c r="L166" s="7"/>
      <c r="M166" s="7"/>
    </row>
    <row r="167" spans="1:17" s="4" customFormat="1" ht="15" x14ac:dyDescent="0.25"/>
    <row r="168" spans="1:17" s="4" customFormat="1" ht="15" customHeight="1" x14ac:dyDescent="0.25">
      <c r="B168" s="950" t="s">
        <v>693</v>
      </c>
      <c r="C168" s="950"/>
      <c r="D168" s="950"/>
      <c r="E168" s="950"/>
      <c r="F168" s="950"/>
      <c r="G168" s="951"/>
      <c r="H168" s="959" t="s">
        <v>32</v>
      </c>
      <c r="I168" s="959"/>
      <c r="J168" s="959"/>
      <c r="K168" s="959" t="s">
        <v>669</v>
      </c>
      <c r="L168" s="959"/>
      <c r="M168" s="960"/>
    </row>
    <row r="169" spans="1:17" s="4" customFormat="1" ht="15.5" thickBot="1" x14ac:dyDescent="0.3">
      <c r="B169" s="950"/>
      <c r="C169" s="950"/>
      <c r="D169" s="950"/>
      <c r="E169" s="950"/>
      <c r="F169" s="950"/>
      <c r="G169" s="951"/>
      <c r="H169" s="451">
        <v>2021</v>
      </c>
      <c r="I169" s="452">
        <v>2022</v>
      </c>
      <c r="J169" s="453">
        <v>2023</v>
      </c>
      <c r="K169" s="451">
        <v>2021</v>
      </c>
      <c r="L169" s="452">
        <v>2022</v>
      </c>
      <c r="M169" s="454">
        <v>2023</v>
      </c>
    </row>
    <row r="170" spans="1:17" s="4" customFormat="1" ht="15.5" thickTop="1" x14ac:dyDescent="0.25">
      <c r="B170" s="1004" t="s">
        <v>342</v>
      </c>
      <c r="C170" s="1004"/>
      <c r="D170" s="1004"/>
      <c r="E170" s="1004"/>
      <c r="F170" s="1004"/>
      <c r="G170" s="1004"/>
      <c r="H170" s="1004"/>
      <c r="I170" s="1004"/>
      <c r="J170" s="1004"/>
      <c r="K170" s="1004"/>
      <c r="L170" s="1004"/>
      <c r="M170" s="1004"/>
    </row>
    <row r="171" spans="1:17" s="4" customFormat="1" ht="15" x14ac:dyDescent="0.25">
      <c r="B171" s="763" t="s">
        <v>321</v>
      </c>
      <c r="C171" s="763"/>
      <c r="D171" s="763"/>
      <c r="E171" s="763"/>
      <c r="F171" s="763"/>
      <c r="G171" s="764"/>
      <c r="H171" s="173">
        <v>21.2</v>
      </c>
      <c r="I171" s="174">
        <v>28.7</v>
      </c>
      <c r="J171" s="175">
        <v>29.219412633305986</v>
      </c>
      <c r="K171" s="173">
        <v>3.4</v>
      </c>
      <c r="L171" s="174">
        <v>6.3</v>
      </c>
      <c r="M171" s="176">
        <v>16.262669404517453</v>
      </c>
      <c r="O171" s="470"/>
      <c r="Q171" s="470"/>
    </row>
    <row r="172" spans="1:17" s="4" customFormat="1" ht="15" x14ac:dyDescent="0.25">
      <c r="B172" s="768" t="s">
        <v>322</v>
      </c>
      <c r="C172" s="768"/>
      <c r="D172" s="768"/>
      <c r="E172" s="768"/>
      <c r="F172" s="768"/>
      <c r="G172" s="769"/>
      <c r="H172" s="440">
        <v>14.4</v>
      </c>
      <c r="I172" s="441">
        <v>17.5</v>
      </c>
      <c r="J172" s="442">
        <v>28.353499480249482</v>
      </c>
      <c r="K172" s="440">
        <v>5.3</v>
      </c>
      <c r="L172" s="441">
        <v>8.5</v>
      </c>
      <c r="M172" s="213">
        <v>14.567822580645162</v>
      </c>
      <c r="O172" s="470"/>
      <c r="Q172" s="470"/>
    </row>
    <row r="173" spans="1:17" s="4" customFormat="1" ht="15" x14ac:dyDescent="0.25">
      <c r="B173" s="994" t="s">
        <v>290</v>
      </c>
      <c r="C173" s="994"/>
      <c r="D173" s="994"/>
      <c r="E173" s="994"/>
      <c r="F173" s="994"/>
      <c r="G173" s="994"/>
      <c r="H173" s="994"/>
      <c r="I173" s="994"/>
      <c r="J173" s="994"/>
      <c r="K173" s="994"/>
      <c r="L173" s="994"/>
      <c r="M173" s="994"/>
      <c r="O173" s="1"/>
      <c r="Q173" s="1"/>
    </row>
    <row r="174" spans="1:17" s="4" customFormat="1" ht="15" x14ac:dyDescent="0.25">
      <c r="B174" s="763" t="s">
        <v>694</v>
      </c>
      <c r="C174" s="763"/>
      <c r="D174" s="763"/>
      <c r="E174" s="763"/>
      <c r="F174" s="763"/>
      <c r="G174" s="764"/>
      <c r="H174" s="173">
        <v>10.5</v>
      </c>
      <c r="I174" s="174">
        <v>1.9</v>
      </c>
      <c r="J174" s="175">
        <v>2.1428571428571428</v>
      </c>
      <c r="K174" s="443" t="s">
        <v>17</v>
      </c>
      <c r="L174" s="444" t="s">
        <v>17</v>
      </c>
      <c r="M174" s="465" t="s">
        <v>17</v>
      </c>
      <c r="O174" s="470"/>
      <c r="Q174" s="470"/>
    </row>
    <row r="175" spans="1:17" s="4" customFormat="1" ht="15" x14ac:dyDescent="0.25">
      <c r="B175" s="737" t="s">
        <v>292</v>
      </c>
      <c r="C175" s="737"/>
      <c r="D175" s="737"/>
      <c r="E175" s="737"/>
      <c r="F175" s="737"/>
      <c r="G175" s="738"/>
      <c r="H175" s="74">
        <v>10.3</v>
      </c>
      <c r="I175" s="75">
        <v>15.8</v>
      </c>
      <c r="J175" s="76">
        <v>30.896170278637769</v>
      </c>
      <c r="K175" s="77">
        <v>4</v>
      </c>
      <c r="L175" s="80">
        <v>3.3</v>
      </c>
      <c r="M175" s="274">
        <v>18.018181818181819</v>
      </c>
      <c r="O175" s="470"/>
      <c r="Q175" s="470"/>
    </row>
    <row r="176" spans="1:17" s="4" customFormat="1" ht="15" x14ac:dyDescent="0.25">
      <c r="B176" s="737" t="s">
        <v>293</v>
      </c>
      <c r="C176" s="737"/>
      <c r="D176" s="737"/>
      <c r="E176" s="737"/>
      <c r="F176" s="737"/>
      <c r="G176" s="738"/>
      <c r="H176" s="74">
        <v>9.3000000000000007</v>
      </c>
      <c r="I176" s="75">
        <v>9.5</v>
      </c>
      <c r="J176" s="76">
        <v>20.721153846153847</v>
      </c>
      <c r="K176" s="77" t="s">
        <v>17</v>
      </c>
      <c r="L176" s="80" t="s">
        <v>17</v>
      </c>
      <c r="M176" s="274" t="s">
        <v>17</v>
      </c>
      <c r="O176" s="470"/>
      <c r="Q176" s="470"/>
    </row>
    <row r="177" spans="2:17" s="4" customFormat="1" ht="15" x14ac:dyDescent="0.25">
      <c r="B177" s="737" t="s">
        <v>294</v>
      </c>
      <c r="C177" s="737"/>
      <c r="D177" s="737"/>
      <c r="E177" s="737"/>
      <c r="F177" s="737"/>
      <c r="G177" s="738"/>
      <c r="H177" s="74">
        <v>13.5</v>
      </c>
      <c r="I177" s="75">
        <v>18.3</v>
      </c>
      <c r="J177" s="76">
        <v>28.338410404624277</v>
      </c>
      <c r="K177" s="77">
        <v>16.3</v>
      </c>
      <c r="L177" s="80">
        <v>8.4</v>
      </c>
      <c r="M177" s="79">
        <v>18.758571428571429</v>
      </c>
      <c r="O177" s="470"/>
      <c r="Q177" s="470"/>
    </row>
    <row r="178" spans="2:17" s="4" customFormat="1" ht="15" x14ac:dyDescent="0.25">
      <c r="B178" s="737" t="s">
        <v>295</v>
      </c>
      <c r="C178" s="737"/>
      <c r="D178" s="737"/>
      <c r="E178" s="737"/>
      <c r="F178" s="737"/>
      <c r="G178" s="738"/>
      <c r="H178" s="74">
        <v>8.1999999999999993</v>
      </c>
      <c r="I178" s="75">
        <v>11.1</v>
      </c>
      <c r="J178" s="76">
        <v>17.164999999999999</v>
      </c>
      <c r="K178" s="77">
        <v>1.7</v>
      </c>
      <c r="L178" s="80">
        <v>4.2</v>
      </c>
      <c r="M178" s="79">
        <v>28.171538461538464</v>
      </c>
      <c r="O178" s="470"/>
      <c r="Q178" s="470"/>
    </row>
    <row r="179" spans="2:17" s="4" customFormat="1" ht="15" x14ac:dyDescent="0.25">
      <c r="B179" s="737" t="s">
        <v>695</v>
      </c>
      <c r="C179" s="737"/>
      <c r="D179" s="737"/>
      <c r="E179" s="737"/>
      <c r="F179" s="737"/>
      <c r="G179" s="738"/>
      <c r="H179" s="74">
        <v>17.100000000000001</v>
      </c>
      <c r="I179" s="75">
        <v>22.3</v>
      </c>
      <c r="J179" s="76">
        <v>25.557583892617451</v>
      </c>
      <c r="K179" s="77">
        <v>3.8</v>
      </c>
      <c r="L179" s="80">
        <v>1.4</v>
      </c>
      <c r="M179" s="79">
        <v>15.860975609756096</v>
      </c>
      <c r="O179" s="470"/>
      <c r="Q179" s="470"/>
    </row>
    <row r="180" spans="2:17" s="4" customFormat="1" ht="15" x14ac:dyDescent="0.25">
      <c r="B180" s="737" t="s">
        <v>297</v>
      </c>
      <c r="C180" s="737"/>
      <c r="D180" s="737"/>
      <c r="E180" s="737"/>
      <c r="F180" s="737"/>
      <c r="G180" s="738"/>
      <c r="H180" s="74">
        <v>8.4</v>
      </c>
      <c r="I180" s="75">
        <v>14.5</v>
      </c>
      <c r="J180" s="76">
        <v>14.676794117647058</v>
      </c>
      <c r="K180" s="77">
        <v>2.1</v>
      </c>
      <c r="L180" s="80">
        <v>5.6</v>
      </c>
      <c r="M180" s="79">
        <v>18.275000000000002</v>
      </c>
      <c r="O180" s="470"/>
      <c r="Q180" s="470"/>
    </row>
    <row r="181" spans="2:17" s="4" customFormat="1" ht="15" x14ac:dyDescent="0.25">
      <c r="B181" s="737" t="s">
        <v>298</v>
      </c>
      <c r="C181" s="737"/>
      <c r="D181" s="737"/>
      <c r="E181" s="737"/>
      <c r="F181" s="737"/>
      <c r="G181" s="738"/>
      <c r="H181" s="74">
        <v>23</v>
      </c>
      <c r="I181" s="75">
        <v>30</v>
      </c>
      <c r="J181" s="76">
        <v>30.803495245969408</v>
      </c>
      <c r="K181" s="77">
        <v>3.3</v>
      </c>
      <c r="L181" s="80">
        <v>6.3</v>
      </c>
      <c r="M181" s="79">
        <v>14.763777292576417</v>
      </c>
      <c r="O181" s="470"/>
      <c r="Q181" s="470"/>
    </row>
    <row r="182" spans="2:17" s="4" customFormat="1" ht="15" x14ac:dyDescent="0.25">
      <c r="B182" s="737" t="s">
        <v>696</v>
      </c>
      <c r="C182" s="737"/>
      <c r="D182" s="737"/>
      <c r="E182" s="737"/>
      <c r="F182" s="737"/>
      <c r="G182" s="738"/>
      <c r="H182" s="211" t="s">
        <v>17</v>
      </c>
      <c r="I182" s="212">
        <v>50.4</v>
      </c>
      <c r="J182" s="214">
        <v>46.067410071942447</v>
      </c>
      <c r="K182" s="211" t="s">
        <v>17</v>
      </c>
      <c r="L182" s="212">
        <v>26</v>
      </c>
      <c r="M182" s="213">
        <v>25.664999999999999</v>
      </c>
      <c r="O182" s="470"/>
      <c r="Q182" s="470"/>
    </row>
    <row r="183" spans="2:17" s="4" customFormat="1" ht="15" x14ac:dyDescent="0.25">
      <c r="B183" s="737" t="s">
        <v>697</v>
      </c>
      <c r="C183" s="737"/>
      <c r="D183" s="737"/>
      <c r="E183" s="737"/>
      <c r="F183" s="737"/>
      <c r="G183" s="738"/>
      <c r="H183" s="211">
        <v>19.2</v>
      </c>
      <c r="I183" s="212">
        <v>33.200000000000003</v>
      </c>
      <c r="J183" s="214">
        <v>41.056193771626297</v>
      </c>
      <c r="K183" s="211" t="s">
        <v>17</v>
      </c>
      <c r="L183" s="212">
        <v>35.700000000000003</v>
      </c>
      <c r="M183" s="213">
        <v>32.33</v>
      </c>
      <c r="O183" s="470"/>
      <c r="Q183" s="470"/>
    </row>
    <row r="184" spans="2:17" s="4" customFormat="1" ht="15" x14ac:dyDescent="0.25">
      <c r="B184" s="737" t="s">
        <v>562</v>
      </c>
      <c r="C184" s="737"/>
      <c r="D184" s="737"/>
      <c r="E184" s="737"/>
      <c r="F184" s="737"/>
      <c r="G184" s="738"/>
      <c r="H184" s="211">
        <v>2.8</v>
      </c>
      <c r="I184" s="212">
        <v>0.6</v>
      </c>
      <c r="J184" s="214">
        <v>5.2460093896713618</v>
      </c>
      <c r="K184" s="211" t="s">
        <v>17</v>
      </c>
      <c r="L184" s="212">
        <v>0.6</v>
      </c>
      <c r="M184" s="213">
        <v>15.354285714285714</v>
      </c>
      <c r="O184" s="470"/>
      <c r="Q184" s="470"/>
    </row>
    <row r="185" spans="2:17" s="4" customFormat="1" ht="15" x14ac:dyDescent="0.25">
      <c r="B185" s="743" t="s">
        <v>2</v>
      </c>
      <c r="C185" s="743"/>
      <c r="D185" s="743"/>
      <c r="E185" s="743"/>
      <c r="F185" s="743"/>
      <c r="G185" s="744"/>
      <c r="H185" s="436">
        <v>20</v>
      </c>
      <c r="I185" s="437">
        <v>26.3</v>
      </c>
      <c r="J185" s="438">
        <v>29.011653946876166</v>
      </c>
      <c r="K185" s="436">
        <v>3.6</v>
      </c>
      <c r="L185" s="437">
        <v>6.7</v>
      </c>
      <c r="M185" s="439">
        <v>15.918707037643207</v>
      </c>
      <c r="O185" s="470"/>
      <c r="Q185" s="470"/>
    </row>
    <row r="186" spans="2:17" s="4" customFormat="1" ht="15" customHeight="1" x14ac:dyDescent="0.25">
      <c r="B186" s="747" t="s">
        <v>698</v>
      </c>
      <c r="C186" s="747"/>
      <c r="D186" s="747"/>
      <c r="E186" s="747"/>
      <c r="F186" s="747"/>
      <c r="G186" s="747"/>
      <c r="H186" s="747"/>
      <c r="I186" s="747"/>
      <c r="J186" s="747"/>
      <c r="K186" s="747"/>
      <c r="L186" s="747"/>
      <c r="M186" s="747"/>
    </row>
    <row r="187" spans="2:17" s="4" customFormat="1" ht="15" customHeight="1" x14ac:dyDescent="0.25">
      <c r="B187" s="748"/>
      <c r="C187" s="748"/>
      <c r="D187" s="748"/>
      <c r="E187" s="748"/>
      <c r="F187" s="748"/>
      <c r="G187" s="748"/>
      <c r="H187" s="748"/>
      <c r="I187" s="748"/>
      <c r="J187" s="748"/>
      <c r="K187" s="748"/>
      <c r="L187" s="748"/>
      <c r="M187" s="748"/>
    </row>
    <row r="188" spans="2:17" s="4" customFormat="1" ht="15" customHeight="1" x14ac:dyDescent="0.25">
      <c r="B188" s="748"/>
      <c r="C188" s="748"/>
      <c r="D188" s="748"/>
      <c r="E188" s="748"/>
      <c r="F188" s="748"/>
      <c r="G188" s="748"/>
      <c r="H188" s="748"/>
      <c r="I188" s="748"/>
      <c r="J188" s="748"/>
      <c r="K188" s="748"/>
      <c r="L188" s="748"/>
      <c r="M188" s="748"/>
    </row>
    <row r="189" spans="2:17" s="4" customFormat="1" ht="15" customHeight="1" x14ac:dyDescent="0.25">
      <c r="B189" s="748"/>
      <c r="C189" s="748"/>
      <c r="D189" s="748"/>
      <c r="E189" s="748"/>
      <c r="F189" s="748"/>
      <c r="G189" s="748"/>
      <c r="H189" s="748"/>
      <c r="I189" s="748"/>
      <c r="J189" s="748"/>
      <c r="K189" s="748"/>
      <c r="L189" s="748"/>
      <c r="M189" s="748"/>
    </row>
    <row r="190" spans="2:17" s="4" customFormat="1" ht="15" x14ac:dyDescent="0.25">
      <c r="B190" s="749"/>
      <c r="C190" s="749"/>
      <c r="D190" s="749"/>
      <c r="E190" s="749"/>
      <c r="F190" s="749"/>
      <c r="G190" s="749"/>
      <c r="H190" s="749"/>
      <c r="I190" s="749"/>
      <c r="J190" s="749"/>
      <c r="K190" s="749"/>
      <c r="L190" s="749"/>
      <c r="M190" s="749"/>
    </row>
    <row r="191" spans="2:17" s="4" customFormat="1" ht="15" x14ac:dyDescent="0.25"/>
    <row r="192" spans="2:17" s="4" customFormat="1" ht="15" x14ac:dyDescent="0.25"/>
    <row r="193" spans="1:13" s="4" customFormat="1" ht="15" x14ac:dyDescent="0.25">
      <c r="A193" s="7"/>
      <c r="B193" s="7" t="s">
        <v>171</v>
      </c>
      <c r="C193" s="7"/>
      <c r="D193" s="7"/>
      <c r="E193" s="7"/>
      <c r="F193" s="7"/>
      <c r="G193" s="7"/>
      <c r="H193" s="7"/>
      <c r="I193" s="7"/>
      <c r="J193" s="7"/>
      <c r="K193" s="7"/>
      <c r="L193" s="7"/>
      <c r="M193" s="7"/>
    </row>
    <row r="194" spans="1:13" s="4" customFormat="1" ht="15" x14ac:dyDescent="0.25"/>
    <row r="195" spans="1:13" s="4" customFormat="1" ht="15" customHeight="1" x14ac:dyDescent="0.25">
      <c r="B195" s="950" t="s">
        <v>699</v>
      </c>
      <c r="C195" s="950"/>
      <c r="D195" s="950"/>
      <c r="E195" s="950"/>
      <c r="F195" s="950"/>
      <c r="G195" s="951"/>
      <c r="H195" s="959" t="s">
        <v>32</v>
      </c>
      <c r="I195" s="959"/>
      <c r="J195" s="959"/>
      <c r="K195" s="959" t="s">
        <v>669</v>
      </c>
      <c r="L195" s="959"/>
      <c r="M195" s="960"/>
    </row>
    <row r="196" spans="1:13" s="4" customFormat="1" ht="15.5" thickBot="1" x14ac:dyDescent="0.3">
      <c r="B196" s="952"/>
      <c r="C196" s="952"/>
      <c r="D196" s="952"/>
      <c r="E196" s="952"/>
      <c r="F196" s="952"/>
      <c r="G196" s="953"/>
      <c r="H196" s="203">
        <v>2021</v>
      </c>
      <c r="I196" s="204">
        <v>2022</v>
      </c>
      <c r="J196" s="205">
        <v>2023</v>
      </c>
      <c r="K196" s="203">
        <v>2021</v>
      </c>
      <c r="L196" s="204">
        <v>2022</v>
      </c>
      <c r="M196" s="207">
        <v>2023</v>
      </c>
    </row>
    <row r="197" spans="1:13" s="4" customFormat="1" ht="15.5" thickTop="1" x14ac:dyDescent="0.25">
      <c r="B197" s="1004" t="s">
        <v>342</v>
      </c>
      <c r="C197" s="1004"/>
      <c r="D197" s="1004"/>
      <c r="E197" s="1004"/>
      <c r="F197" s="1004"/>
      <c r="G197" s="1004"/>
      <c r="H197" s="1004"/>
      <c r="I197" s="1004"/>
      <c r="J197" s="1004"/>
      <c r="K197" s="1004"/>
      <c r="L197" s="1004"/>
      <c r="M197" s="1004"/>
    </row>
    <row r="198" spans="1:13" s="4" customFormat="1" ht="15" x14ac:dyDescent="0.25">
      <c r="B198" s="737" t="s">
        <v>321</v>
      </c>
      <c r="C198" s="737"/>
      <c r="D198" s="737"/>
      <c r="E198" s="737"/>
      <c r="F198" s="737"/>
      <c r="G198" s="738"/>
      <c r="H198" s="493">
        <v>0.86599999999999999</v>
      </c>
      <c r="I198" s="494">
        <v>0.91247484909456744</v>
      </c>
      <c r="J198" s="495">
        <v>0.99094931617055515</v>
      </c>
      <c r="K198" s="493">
        <v>0.751</v>
      </c>
      <c r="L198" s="494">
        <v>0.84918032786885245</v>
      </c>
      <c r="M198" s="496">
        <v>0.97770700636942676</v>
      </c>
    </row>
    <row r="199" spans="1:13" s="4" customFormat="1" ht="15" x14ac:dyDescent="0.25">
      <c r="B199" s="737" t="s">
        <v>322</v>
      </c>
      <c r="C199" s="737"/>
      <c r="D199" s="737"/>
      <c r="E199" s="737"/>
      <c r="F199" s="737"/>
      <c r="G199" s="738"/>
      <c r="H199" s="497">
        <v>0.77800000000000002</v>
      </c>
      <c r="I199" s="498">
        <v>0.91046277665995978</v>
      </c>
      <c r="J199" s="499">
        <v>0.95270851246775579</v>
      </c>
      <c r="K199" s="497">
        <v>0.81399999999999995</v>
      </c>
      <c r="L199" s="498">
        <v>0.95348837209302328</v>
      </c>
      <c r="M199" s="500">
        <v>1</v>
      </c>
    </row>
    <row r="200" spans="1:13" s="4" customFormat="1" ht="15" x14ac:dyDescent="0.25">
      <c r="B200" s="994" t="s">
        <v>290</v>
      </c>
      <c r="C200" s="994"/>
      <c r="D200" s="994"/>
      <c r="E200" s="994"/>
      <c r="F200" s="994"/>
      <c r="G200" s="994"/>
      <c r="H200" s="994"/>
      <c r="I200" s="994"/>
      <c r="J200" s="994"/>
      <c r="K200" s="994"/>
      <c r="L200" s="994"/>
      <c r="M200" s="994"/>
    </row>
    <row r="201" spans="1:13" s="4" customFormat="1" ht="15" x14ac:dyDescent="0.25">
      <c r="B201" s="737" t="s">
        <v>291</v>
      </c>
      <c r="C201" s="737"/>
      <c r="D201" s="737"/>
      <c r="E201" s="737"/>
      <c r="F201" s="737"/>
      <c r="G201" s="738"/>
      <c r="H201" s="501">
        <v>0</v>
      </c>
      <c r="I201" s="502">
        <v>1</v>
      </c>
      <c r="J201" s="503">
        <v>1</v>
      </c>
      <c r="K201" s="501" t="s">
        <v>17</v>
      </c>
      <c r="L201" s="502" t="s">
        <v>17</v>
      </c>
      <c r="M201" s="504" t="s">
        <v>17</v>
      </c>
    </row>
    <row r="202" spans="1:13" s="4" customFormat="1" ht="15" x14ac:dyDescent="0.25">
      <c r="B202" s="737" t="s">
        <v>292</v>
      </c>
      <c r="C202" s="737"/>
      <c r="D202" s="737"/>
      <c r="E202" s="737"/>
      <c r="F202" s="737"/>
      <c r="G202" s="738"/>
      <c r="H202" s="505">
        <v>0.96499999999999997</v>
      </c>
      <c r="I202" s="506">
        <v>0.98897058823529416</v>
      </c>
      <c r="J202" s="507">
        <v>0.99300699300699302</v>
      </c>
      <c r="K202" s="505">
        <v>0.90900000000000003</v>
      </c>
      <c r="L202" s="506">
        <v>1</v>
      </c>
      <c r="M202" s="508">
        <v>1</v>
      </c>
    </row>
    <row r="203" spans="1:13" s="4" customFormat="1" ht="15" x14ac:dyDescent="0.25">
      <c r="B203" s="737" t="s">
        <v>293</v>
      </c>
      <c r="C203" s="737"/>
      <c r="D203" s="737"/>
      <c r="E203" s="737"/>
      <c r="F203" s="737"/>
      <c r="G203" s="738"/>
      <c r="H203" s="505">
        <v>0.95199999999999996</v>
      </c>
      <c r="I203" s="506">
        <v>0.97499999999999998</v>
      </c>
      <c r="J203" s="507">
        <v>0.97560975609756095</v>
      </c>
      <c r="K203" s="505" t="s">
        <v>17</v>
      </c>
      <c r="L203" s="506" t="s">
        <v>17</v>
      </c>
      <c r="M203" s="508" t="s">
        <v>17</v>
      </c>
    </row>
    <row r="204" spans="1:13" s="4" customFormat="1" ht="15" x14ac:dyDescent="0.25">
      <c r="B204" s="737" t="s">
        <v>294</v>
      </c>
      <c r="C204" s="737"/>
      <c r="D204" s="737"/>
      <c r="E204" s="737"/>
      <c r="F204" s="737"/>
      <c r="G204" s="738"/>
      <c r="H204" s="505">
        <v>0.88100000000000001</v>
      </c>
      <c r="I204" s="506">
        <v>0.95864661654135341</v>
      </c>
      <c r="J204" s="507">
        <v>0.99303135888501737</v>
      </c>
      <c r="K204" s="505">
        <v>0.69199999999999995</v>
      </c>
      <c r="L204" s="506">
        <v>1</v>
      </c>
      <c r="M204" s="508">
        <v>1</v>
      </c>
    </row>
    <row r="205" spans="1:13" s="4" customFormat="1" ht="15" x14ac:dyDescent="0.25">
      <c r="B205" s="737" t="s">
        <v>295</v>
      </c>
      <c r="C205" s="737"/>
      <c r="D205" s="737"/>
      <c r="E205" s="737"/>
      <c r="F205" s="737"/>
      <c r="G205" s="738"/>
      <c r="H205" s="505">
        <v>0.89600000000000002</v>
      </c>
      <c r="I205" s="506">
        <v>0.94186046511627908</v>
      </c>
      <c r="J205" s="507">
        <v>0.97282608695652173</v>
      </c>
      <c r="K205" s="505">
        <v>0.92300000000000004</v>
      </c>
      <c r="L205" s="506">
        <v>1</v>
      </c>
      <c r="M205" s="508">
        <v>0.95</v>
      </c>
    </row>
    <row r="206" spans="1:13" s="4" customFormat="1" ht="15" x14ac:dyDescent="0.25">
      <c r="B206" s="737" t="s">
        <v>296</v>
      </c>
      <c r="C206" s="737"/>
      <c r="D206" s="737"/>
      <c r="E206" s="737"/>
      <c r="F206" s="737"/>
      <c r="G206" s="738"/>
      <c r="H206" s="505">
        <v>0.90300000000000002</v>
      </c>
      <c r="I206" s="506">
        <v>0.94015151515151518</v>
      </c>
      <c r="J206" s="507">
        <v>0.98772563176895312</v>
      </c>
      <c r="K206" s="505">
        <v>0.8</v>
      </c>
      <c r="L206" s="506">
        <v>0.8928571428571429</v>
      </c>
      <c r="M206" s="508">
        <v>1</v>
      </c>
    </row>
    <row r="207" spans="1:13" s="4" customFormat="1" ht="15" x14ac:dyDescent="0.25">
      <c r="B207" s="737" t="s">
        <v>297</v>
      </c>
      <c r="C207" s="737"/>
      <c r="D207" s="737"/>
      <c r="E207" s="737"/>
      <c r="F207" s="737"/>
      <c r="G207" s="738"/>
      <c r="H207" s="505">
        <v>0.85899999999999999</v>
      </c>
      <c r="I207" s="506">
        <v>0.8928571428571429</v>
      </c>
      <c r="J207" s="507">
        <v>0.97530864197530864</v>
      </c>
      <c r="K207" s="505">
        <v>0.85699999999999998</v>
      </c>
      <c r="L207" s="506">
        <v>0.8571428571428571</v>
      </c>
      <c r="M207" s="508">
        <v>1</v>
      </c>
    </row>
    <row r="208" spans="1:13" s="4" customFormat="1" ht="15" x14ac:dyDescent="0.25">
      <c r="B208" s="737" t="s">
        <v>298</v>
      </c>
      <c r="C208" s="737"/>
      <c r="D208" s="737"/>
      <c r="E208" s="737"/>
      <c r="F208" s="737"/>
      <c r="G208" s="738"/>
      <c r="H208" s="505">
        <v>0.84599999999999997</v>
      </c>
      <c r="I208" s="506">
        <v>0.8923280423280423</v>
      </c>
      <c r="J208" s="507">
        <v>0.98207326578332033</v>
      </c>
      <c r="K208" s="505">
        <v>0.73899999999999999</v>
      </c>
      <c r="L208" s="506">
        <v>0.83587786259541985</v>
      </c>
      <c r="M208" s="508">
        <v>0.97916666666666663</v>
      </c>
    </row>
    <row r="209" spans="1:16" s="4" customFormat="1" ht="15" x14ac:dyDescent="0.25">
      <c r="B209" s="737" t="s">
        <v>299</v>
      </c>
      <c r="C209" s="737"/>
      <c r="D209" s="737"/>
      <c r="E209" s="737"/>
      <c r="F209" s="737"/>
      <c r="G209" s="738"/>
      <c r="H209" s="505">
        <v>0.54500000000000004</v>
      </c>
      <c r="I209" s="506">
        <v>0.84615384615384615</v>
      </c>
      <c r="J209" s="507">
        <v>0.88888888888888884</v>
      </c>
      <c r="K209" s="505" t="s">
        <v>17</v>
      </c>
      <c r="L209" s="506" t="s">
        <v>17</v>
      </c>
      <c r="M209" s="508" t="s">
        <v>17</v>
      </c>
    </row>
    <row r="210" spans="1:16" s="4" customFormat="1" ht="15" x14ac:dyDescent="0.25">
      <c r="B210" s="772" t="s">
        <v>2</v>
      </c>
      <c r="C210" s="772"/>
      <c r="D210" s="772"/>
      <c r="E210" s="772"/>
      <c r="F210" s="772"/>
      <c r="G210" s="773"/>
      <c r="H210" s="116">
        <v>0.85099999999999998</v>
      </c>
      <c r="I210" s="111">
        <v>0.91213950368879948</v>
      </c>
      <c r="J210" s="112">
        <v>0.98370008149959254</v>
      </c>
      <c r="K210" s="116">
        <v>0.75900000000000001</v>
      </c>
      <c r="L210" s="111">
        <v>0.86206896551724133</v>
      </c>
      <c r="M210" s="117">
        <v>0.98186528497409331</v>
      </c>
    </row>
    <row r="211" spans="1:16" s="4" customFormat="1" ht="15" customHeight="1" x14ac:dyDescent="0.25">
      <c r="B211" s="747" t="s">
        <v>700</v>
      </c>
      <c r="C211" s="747"/>
      <c r="D211" s="747"/>
      <c r="E211" s="747"/>
      <c r="F211" s="747"/>
      <c r="G211" s="747"/>
      <c r="H211" s="747"/>
      <c r="I211" s="747"/>
      <c r="J211" s="747"/>
      <c r="K211" s="747"/>
      <c r="L211" s="747"/>
      <c r="M211" s="747"/>
    </row>
    <row r="212" spans="1:16" s="4" customFormat="1" ht="15" x14ac:dyDescent="0.25">
      <c r="B212" s="748"/>
      <c r="C212" s="748"/>
      <c r="D212" s="748"/>
      <c r="E212" s="748"/>
      <c r="F212" s="748"/>
      <c r="G212" s="748"/>
      <c r="H212" s="748"/>
      <c r="I212" s="748"/>
      <c r="J212" s="748"/>
      <c r="K212" s="748"/>
      <c r="L212" s="748"/>
      <c r="M212" s="748"/>
    </row>
    <row r="213" spans="1:16" s="4" customFormat="1" ht="15" x14ac:dyDescent="0.25">
      <c r="B213" s="749"/>
      <c r="C213" s="749"/>
      <c r="D213" s="749"/>
      <c r="E213" s="749"/>
      <c r="F213" s="749"/>
      <c r="G213" s="749"/>
      <c r="H213" s="749"/>
      <c r="I213" s="749"/>
      <c r="J213" s="749"/>
      <c r="K213" s="749"/>
      <c r="L213" s="749"/>
      <c r="M213" s="749"/>
    </row>
    <row r="214" spans="1:16" s="4" customFormat="1" ht="15" x14ac:dyDescent="0.25">
      <c r="B214" s="24"/>
      <c r="C214" s="24"/>
      <c r="D214" s="24"/>
      <c r="E214" s="24"/>
      <c r="F214" s="24"/>
      <c r="G214" s="24"/>
      <c r="H214" s="24"/>
    </row>
    <row r="215" spans="1:16" s="4" customFormat="1" ht="15" x14ac:dyDescent="0.25">
      <c r="B215" s="24"/>
      <c r="C215" s="24"/>
      <c r="D215" s="24"/>
      <c r="E215" s="24"/>
      <c r="F215" s="24"/>
      <c r="G215" s="24"/>
      <c r="H215" s="24"/>
    </row>
    <row r="216" spans="1:16" s="4" customFormat="1" ht="15" x14ac:dyDescent="0.25">
      <c r="A216" s="7"/>
      <c r="B216" s="7" t="s">
        <v>173</v>
      </c>
      <c r="C216" s="7"/>
      <c r="D216" s="7"/>
      <c r="E216" s="7"/>
      <c r="F216" s="7"/>
      <c r="G216" s="7"/>
      <c r="H216" s="7"/>
      <c r="I216" s="7"/>
      <c r="J216" s="7"/>
      <c r="K216" s="7"/>
      <c r="L216" s="7"/>
      <c r="M216" s="7"/>
    </row>
    <row r="217" spans="1:16" s="4" customFormat="1" ht="15" x14ac:dyDescent="0.25"/>
    <row r="218" spans="1:16" s="4" customFormat="1" ht="15" customHeight="1" x14ac:dyDescent="0.25">
      <c r="B218" s="950" t="s">
        <v>701</v>
      </c>
      <c r="C218" s="950"/>
      <c r="D218" s="950"/>
      <c r="E218" s="950"/>
      <c r="F218" s="950"/>
      <c r="G218" s="951"/>
      <c r="H218" s="960">
        <v>2021</v>
      </c>
      <c r="I218" s="984"/>
      <c r="J218" s="960">
        <v>2022</v>
      </c>
      <c r="K218" s="984"/>
      <c r="L218" s="960">
        <v>2023</v>
      </c>
      <c r="M218" s="967"/>
    </row>
    <row r="219" spans="1:16" s="4" customFormat="1" ht="15.5" thickBot="1" x14ac:dyDescent="0.3">
      <c r="B219" s="952"/>
      <c r="C219" s="952"/>
      <c r="D219" s="952"/>
      <c r="E219" s="952"/>
      <c r="F219" s="952"/>
      <c r="G219" s="953"/>
      <c r="H219" s="203" t="s">
        <v>321</v>
      </c>
      <c r="I219" s="205" t="s">
        <v>322</v>
      </c>
      <c r="J219" s="203" t="s">
        <v>321</v>
      </c>
      <c r="K219" s="205" t="s">
        <v>322</v>
      </c>
      <c r="L219" s="203" t="s">
        <v>321</v>
      </c>
      <c r="M219" s="207" t="s">
        <v>322</v>
      </c>
    </row>
    <row r="220" spans="1:16" s="4" customFormat="1" ht="15.5" thickTop="1" x14ac:dyDescent="0.25">
      <c r="B220" s="737" t="s">
        <v>291</v>
      </c>
      <c r="C220" s="737"/>
      <c r="D220" s="737"/>
      <c r="E220" s="737"/>
      <c r="F220" s="737"/>
      <c r="G220" s="738"/>
      <c r="H220" s="89">
        <v>1</v>
      </c>
      <c r="I220" s="90">
        <v>0</v>
      </c>
      <c r="J220" s="89">
        <v>1</v>
      </c>
      <c r="K220" s="90">
        <v>0</v>
      </c>
      <c r="L220" s="89">
        <v>1</v>
      </c>
      <c r="M220" s="96">
        <v>0</v>
      </c>
      <c r="O220" s="471"/>
      <c r="P220" s="471"/>
    </row>
    <row r="221" spans="1:16" s="4" customFormat="1" ht="15" x14ac:dyDescent="0.25">
      <c r="B221" s="737" t="s">
        <v>292</v>
      </c>
      <c r="C221" s="737"/>
      <c r="D221" s="737"/>
      <c r="E221" s="737"/>
      <c r="F221" s="737"/>
      <c r="G221" s="738"/>
      <c r="H221" s="92">
        <v>0.89600000000000002</v>
      </c>
      <c r="I221" s="93">
        <v>0.104</v>
      </c>
      <c r="J221" s="92">
        <v>0.88600000000000001</v>
      </c>
      <c r="K221" s="93">
        <v>0.114</v>
      </c>
      <c r="L221" s="92">
        <v>0.88544891640866874</v>
      </c>
      <c r="M221" s="98">
        <v>0.11455108359133127</v>
      </c>
      <c r="O221" s="471"/>
      <c r="P221" s="471"/>
    </row>
    <row r="222" spans="1:16" s="4" customFormat="1" ht="15" x14ac:dyDescent="0.25">
      <c r="B222" s="737" t="s">
        <v>293</v>
      </c>
      <c r="C222" s="737"/>
      <c r="D222" s="737"/>
      <c r="E222" s="737"/>
      <c r="F222" s="737"/>
      <c r="G222" s="738"/>
      <c r="H222" s="92">
        <v>0.66700000000000004</v>
      </c>
      <c r="I222" s="93">
        <v>0.33300000000000002</v>
      </c>
      <c r="J222" s="92">
        <v>0.60899999999999999</v>
      </c>
      <c r="K222" s="93">
        <v>0.39100000000000001</v>
      </c>
      <c r="L222" s="92">
        <v>0.63461538461538458</v>
      </c>
      <c r="M222" s="98">
        <v>0.36538461538461536</v>
      </c>
      <c r="O222" s="471"/>
      <c r="P222" s="471"/>
    </row>
    <row r="223" spans="1:16" s="4" customFormat="1" ht="15" x14ac:dyDescent="0.25">
      <c r="B223" s="737" t="s">
        <v>294</v>
      </c>
      <c r="C223" s="737"/>
      <c r="D223" s="737"/>
      <c r="E223" s="737"/>
      <c r="F223" s="737"/>
      <c r="G223" s="738"/>
      <c r="H223" s="92">
        <v>0.82799999999999996</v>
      </c>
      <c r="I223" s="93">
        <v>0.17199999999999999</v>
      </c>
      <c r="J223" s="92">
        <v>0.78900000000000003</v>
      </c>
      <c r="K223" s="93">
        <v>0.21099999999999999</v>
      </c>
      <c r="L223" s="92">
        <v>0.77456647398843925</v>
      </c>
      <c r="M223" s="98">
        <v>0.22543352601156069</v>
      </c>
      <c r="O223" s="471"/>
      <c r="P223" s="471"/>
    </row>
    <row r="224" spans="1:16" s="4" customFormat="1" ht="15" x14ac:dyDescent="0.25">
      <c r="B224" s="737" t="s">
        <v>295</v>
      </c>
      <c r="C224" s="737"/>
      <c r="D224" s="737"/>
      <c r="E224" s="737"/>
      <c r="F224" s="737"/>
      <c r="G224" s="738"/>
      <c r="H224" s="92">
        <v>0.42599999999999999</v>
      </c>
      <c r="I224" s="93">
        <v>0.57399999999999995</v>
      </c>
      <c r="J224" s="92">
        <v>0.42899999999999999</v>
      </c>
      <c r="K224" s="93">
        <v>0.57099999999999995</v>
      </c>
      <c r="L224" s="92">
        <v>0.43835616438356162</v>
      </c>
      <c r="M224" s="98">
        <v>0.56164383561643838</v>
      </c>
      <c r="O224" s="471"/>
      <c r="P224" s="471"/>
    </row>
    <row r="225" spans="2:17" s="4" customFormat="1" ht="15" x14ac:dyDescent="0.25">
      <c r="B225" s="737" t="s">
        <v>296</v>
      </c>
      <c r="C225" s="737"/>
      <c r="D225" s="737"/>
      <c r="E225" s="737"/>
      <c r="F225" s="737"/>
      <c r="G225" s="738"/>
      <c r="H225" s="92">
        <v>0.8</v>
      </c>
      <c r="I225" s="93">
        <v>0.2</v>
      </c>
      <c r="J225" s="92">
        <v>0.85599999999999998</v>
      </c>
      <c r="K225" s="93">
        <v>0.14399999999999999</v>
      </c>
      <c r="L225" s="92">
        <v>0.84072580645161288</v>
      </c>
      <c r="M225" s="98">
        <v>0.15927419354838709</v>
      </c>
      <c r="O225" s="471"/>
      <c r="P225" s="471"/>
    </row>
    <row r="226" spans="2:17" s="4" customFormat="1" ht="15" x14ac:dyDescent="0.25">
      <c r="B226" s="737" t="s">
        <v>297</v>
      </c>
      <c r="C226" s="737"/>
      <c r="D226" s="737"/>
      <c r="E226" s="737"/>
      <c r="F226" s="737"/>
      <c r="G226" s="738"/>
      <c r="H226" s="92">
        <v>0.56599999999999995</v>
      </c>
      <c r="I226" s="93">
        <v>0.434</v>
      </c>
      <c r="J226" s="92">
        <v>0.53100000000000003</v>
      </c>
      <c r="K226" s="93">
        <v>0.46899999999999997</v>
      </c>
      <c r="L226" s="92">
        <v>0.46078431372549017</v>
      </c>
      <c r="M226" s="98">
        <v>0.53921568627450978</v>
      </c>
      <c r="O226" s="471"/>
      <c r="P226" s="471"/>
    </row>
    <row r="227" spans="2:17" s="4" customFormat="1" ht="15" x14ac:dyDescent="0.25">
      <c r="B227" s="737" t="s">
        <v>298</v>
      </c>
      <c r="C227" s="737"/>
      <c r="D227" s="737"/>
      <c r="E227" s="737"/>
      <c r="F227" s="737"/>
      <c r="G227" s="738"/>
      <c r="H227" s="92">
        <v>0.89</v>
      </c>
      <c r="I227" s="93">
        <v>0.11</v>
      </c>
      <c r="J227" s="92">
        <v>0.83799999999999997</v>
      </c>
      <c r="K227" s="93">
        <v>0.16200000000000001</v>
      </c>
      <c r="L227" s="92">
        <v>0.8149142739103491</v>
      </c>
      <c r="M227" s="98">
        <v>0.1850857260896509</v>
      </c>
      <c r="O227" s="471"/>
      <c r="P227" s="471"/>
    </row>
    <row r="228" spans="2:17" s="4" customFormat="1" ht="15" x14ac:dyDescent="0.25">
      <c r="B228" s="737" t="s">
        <v>299</v>
      </c>
      <c r="C228" s="737"/>
      <c r="D228" s="737"/>
      <c r="E228" s="737"/>
      <c r="F228" s="737"/>
      <c r="G228" s="738"/>
      <c r="H228" s="92">
        <v>9.0999999999999998E-2</v>
      </c>
      <c r="I228" s="93">
        <v>0.90900000000000003</v>
      </c>
      <c r="J228" s="92">
        <v>0.107</v>
      </c>
      <c r="K228" s="93">
        <v>0.89300000000000002</v>
      </c>
      <c r="L228" s="92">
        <v>6.228373702422145E-2</v>
      </c>
      <c r="M228" s="98">
        <v>0.93771626297577859</v>
      </c>
      <c r="O228" s="471"/>
      <c r="P228" s="471"/>
    </row>
    <row r="229" spans="2:17" s="4" customFormat="1" ht="15" x14ac:dyDescent="0.25">
      <c r="B229" s="737" t="s">
        <v>300</v>
      </c>
      <c r="C229" s="737"/>
      <c r="D229" s="737"/>
      <c r="E229" s="737"/>
      <c r="F229" s="737"/>
      <c r="G229" s="738"/>
      <c r="H229" s="92">
        <v>0.46700000000000003</v>
      </c>
      <c r="I229" s="93">
        <v>0.53300000000000003</v>
      </c>
      <c r="J229" s="92">
        <v>0.38800000000000001</v>
      </c>
      <c r="K229" s="93">
        <v>0.61199999999999999</v>
      </c>
      <c r="L229" s="92">
        <v>0.41037735849056606</v>
      </c>
      <c r="M229" s="98">
        <v>0.589622641509434</v>
      </c>
      <c r="O229" s="471"/>
      <c r="P229" s="471"/>
    </row>
    <row r="230" spans="2:17" s="4" customFormat="1" ht="15" x14ac:dyDescent="0.25">
      <c r="B230" s="772" t="s">
        <v>2</v>
      </c>
      <c r="C230" s="772"/>
      <c r="D230" s="772"/>
      <c r="E230" s="772"/>
      <c r="F230" s="772"/>
      <c r="G230" s="773"/>
      <c r="H230" s="94">
        <v>0.82199999999999995</v>
      </c>
      <c r="I230" s="95">
        <v>0.17799999999999999</v>
      </c>
      <c r="J230" s="94">
        <v>0.78900000000000003</v>
      </c>
      <c r="K230" s="95">
        <v>0.21099999999999999</v>
      </c>
      <c r="L230" s="94">
        <v>0.76622222222222225</v>
      </c>
      <c r="M230" s="99">
        <v>0.23377777777777778</v>
      </c>
      <c r="O230" s="471"/>
      <c r="P230" s="471"/>
    </row>
    <row r="231" spans="2:17" s="4" customFormat="1" ht="15" customHeight="1" x14ac:dyDescent="0.25">
      <c r="B231" s="747" t="s">
        <v>702</v>
      </c>
      <c r="C231" s="747"/>
      <c r="D231" s="747"/>
      <c r="E231" s="747"/>
      <c r="F231" s="747"/>
      <c r="G231" s="747"/>
      <c r="H231" s="747"/>
      <c r="I231" s="747"/>
      <c r="J231" s="747"/>
      <c r="K231" s="747"/>
      <c r="L231" s="747"/>
      <c r="M231" s="747"/>
    </row>
    <row r="232" spans="2:17" s="4" customFormat="1" ht="15" customHeight="1" x14ac:dyDescent="0.25">
      <c r="B232" s="749"/>
      <c r="C232" s="749"/>
      <c r="D232" s="749"/>
      <c r="E232" s="749"/>
      <c r="F232" s="749"/>
      <c r="G232" s="749"/>
      <c r="H232" s="749"/>
      <c r="I232" s="749"/>
      <c r="J232" s="749"/>
      <c r="K232" s="749"/>
      <c r="L232" s="749"/>
      <c r="M232" s="749"/>
    </row>
    <row r="233" spans="2:17" s="4" customFormat="1" ht="15" x14ac:dyDescent="0.25"/>
    <row r="234" spans="2:17" s="4" customFormat="1" ht="15" customHeight="1" x14ac:dyDescent="0.25">
      <c r="B234" s="950" t="s">
        <v>703</v>
      </c>
      <c r="C234" s="950"/>
      <c r="D234" s="951"/>
      <c r="E234" s="959">
        <v>2021</v>
      </c>
      <c r="F234" s="959"/>
      <c r="G234" s="959"/>
      <c r="H234" s="959">
        <v>2022</v>
      </c>
      <c r="I234" s="959"/>
      <c r="J234" s="959"/>
      <c r="K234" s="959">
        <v>2023</v>
      </c>
      <c r="L234" s="959"/>
      <c r="M234" s="960"/>
    </row>
    <row r="235" spans="2:17" s="4" customFormat="1" ht="15" customHeight="1" x14ac:dyDescent="0.25">
      <c r="B235" s="950"/>
      <c r="C235" s="950"/>
      <c r="D235" s="951"/>
      <c r="E235" s="1000" t="s">
        <v>344</v>
      </c>
      <c r="F235" s="996" t="s">
        <v>345</v>
      </c>
      <c r="G235" s="998" t="s">
        <v>346</v>
      </c>
      <c r="H235" s="1000" t="s">
        <v>344</v>
      </c>
      <c r="I235" s="996" t="s">
        <v>345</v>
      </c>
      <c r="J235" s="998" t="s">
        <v>346</v>
      </c>
      <c r="K235" s="1000" t="s">
        <v>344</v>
      </c>
      <c r="L235" s="996" t="s">
        <v>345</v>
      </c>
      <c r="M235" s="1002" t="s">
        <v>346</v>
      </c>
    </row>
    <row r="236" spans="2:17" s="4" customFormat="1" ht="15" x14ac:dyDescent="0.25">
      <c r="B236" s="950"/>
      <c r="C236" s="950"/>
      <c r="D236" s="951"/>
      <c r="E236" s="1000"/>
      <c r="F236" s="996"/>
      <c r="G236" s="998"/>
      <c r="H236" s="1000"/>
      <c r="I236" s="996"/>
      <c r="J236" s="998"/>
      <c r="K236" s="1000"/>
      <c r="L236" s="996"/>
      <c r="M236" s="1002"/>
    </row>
    <row r="237" spans="2:17" s="4" customFormat="1" ht="15.5" thickBot="1" x14ac:dyDescent="0.3">
      <c r="B237" s="952"/>
      <c r="C237" s="952"/>
      <c r="D237" s="953"/>
      <c r="E237" s="1001"/>
      <c r="F237" s="997"/>
      <c r="G237" s="999"/>
      <c r="H237" s="1001"/>
      <c r="I237" s="997"/>
      <c r="J237" s="999"/>
      <c r="K237" s="1001"/>
      <c r="L237" s="997"/>
      <c r="M237" s="1003"/>
    </row>
    <row r="238" spans="2:17" s="4" customFormat="1" ht="15.5" thickTop="1" x14ac:dyDescent="0.25">
      <c r="B238" s="725" t="s">
        <v>291</v>
      </c>
      <c r="C238" s="725"/>
      <c r="D238" s="726"/>
      <c r="E238" s="167">
        <v>0</v>
      </c>
      <c r="F238" s="168">
        <v>1</v>
      </c>
      <c r="G238" s="169">
        <v>0</v>
      </c>
      <c r="H238" s="167">
        <v>0</v>
      </c>
      <c r="I238" s="168">
        <v>1</v>
      </c>
      <c r="J238" s="169">
        <v>0</v>
      </c>
      <c r="K238" s="167">
        <v>0</v>
      </c>
      <c r="L238" s="168">
        <v>1</v>
      </c>
      <c r="M238" s="170">
        <v>0</v>
      </c>
      <c r="O238" s="469"/>
      <c r="P238" s="469"/>
      <c r="Q238" s="469"/>
    </row>
    <row r="239" spans="2:17" s="4" customFormat="1" ht="15" x14ac:dyDescent="0.25">
      <c r="B239" s="737" t="s">
        <v>292</v>
      </c>
      <c r="C239" s="737"/>
      <c r="D239" s="738"/>
      <c r="E239" s="92">
        <v>2.1000000000000001E-2</v>
      </c>
      <c r="F239" s="104">
        <v>0.78900000000000003</v>
      </c>
      <c r="G239" s="93">
        <v>0.19</v>
      </c>
      <c r="H239" s="92">
        <v>3.4000000000000002E-2</v>
      </c>
      <c r="I239" s="104">
        <v>0.77500000000000002</v>
      </c>
      <c r="J239" s="93">
        <v>0.191</v>
      </c>
      <c r="K239" s="92">
        <v>4.0247678018575851E-2</v>
      </c>
      <c r="L239" s="104">
        <v>0.77089783281733748</v>
      </c>
      <c r="M239" s="98">
        <v>0.18885448916408668</v>
      </c>
      <c r="O239" s="469"/>
      <c r="P239" s="469"/>
      <c r="Q239" s="469"/>
    </row>
    <row r="240" spans="2:17" s="4" customFormat="1" ht="15" x14ac:dyDescent="0.25">
      <c r="B240" s="737" t="s">
        <v>293</v>
      </c>
      <c r="C240" s="737"/>
      <c r="D240" s="738"/>
      <c r="E240" s="92">
        <v>0</v>
      </c>
      <c r="F240" s="104">
        <v>0.81</v>
      </c>
      <c r="G240" s="93">
        <v>0.19</v>
      </c>
      <c r="H240" s="92">
        <v>4.2999999999999997E-2</v>
      </c>
      <c r="I240" s="104">
        <v>0.76100000000000001</v>
      </c>
      <c r="J240" s="93">
        <v>0.19600000000000001</v>
      </c>
      <c r="K240" s="92">
        <v>1.9230769230769232E-2</v>
      </c>
      <c r="L240" s="104">
        <v>0.69230769230769229</v>
      </c>
      <c r="M240" s="98">
        <v>0.28846153846153844</v>
      </c>
      <c r="O240" s="469"/>
      <c r="P240" s="469"/>
      <c r="Q240" s="469"/>
    </row>
    <row r="241" spans="2:17" s="4" customFormat="1" ht="15" x14ac:dyDescent="0.25">
      <c r="B241" s="737" t="s">
        <v>294</v>
      </c>
      <c r="C241" s="737"/>
      <c r="D241" s="738"/>
      <c r="E241" s="92">
        <v>0.13200000000000001</v>
      </c>
      <c r="F241" s="104">
        <v>0.82099999999999995</v>
      </c>
      <c r="G241" s="93">
        <v>4.5999999999999999E-2</v>
      </c>
      <c r="H241" s="92">
        <v>0.109</v>
      </c>
      <c r="I241" s="104">
        <v>0.82399999999999995</v>
      </c>
      <c r="J241" s="93">
        <v>6.7000000000000004E-2</v>
      </c>
      <c r="K241" s="92">
        <v>0.11849710982658959</v>
      </c>
      <c r="L241" s="104">
        <v>0.80057803468208089</v>
      </c>
      <c r="M241" s="98">
        <v>8.0924855491329481E-2</v>
      </c>
      <c r="O241" s="469"/>
      <c r="P241" s="469"/>
      <c r="Q241" s="469"/>
    </row>
    <row r="242" spans="2:17" s="4" customFormat="1" ht="15" x14ac:dyDescent="0.25">
      <c r="B242" s="737" t="s">
        <v>295</v>
      </c>
      <c r="C242" s="737"/>
      <c r="D242" s="738"/>
      <c r="E242" s="92">
        <v>0.16300000000000001</v>
      </c>
      <c r="F242" s="104">
        <v>0.75600000000000001</v>
      </c>
      <c r="G242" s="93">
        <v>7.9000000000000001E-2</v>
      </c>
      <c r="H242" s="92">
        <v>0.14599999999999999</v>
      </c>
      <c r="I242" s="104">
        <v>0.77600000000000002</v>
      </c>
      <c r="J242" s="93">
        <v>7.8E-2</v>
      </c>
      <c r="K242" s="92">
        <v>0.15068493150684931</v>
      </c>
      <c r="L242" s="104">
        <v>0.76255707762557079</v>
      </c>
      <c r="M242" s="98">
        <v>8.6757990867579904E-2</v>
      </c>
      <c r="O242" s="469"/>
      <c r="P242" s="469"/>
      <c r="Q242" s="469"/>
    </row>
    <row r="243" spans="2:17" s="4" customFormat="1" ht="15" x14ac:dyDescent="0.25">
      <c r="B243" s="737" t="s">
        <v>296</v>
      </c>
      <c r="C243" s="737"/>
      <c r="D243" s="738"/>
      <c r="E243" s="92">
        <v>0.26300000000000001</v>
      </c>
      <c r="F243" s="104">
        <v>0.67200000000000004</v>
      </c>
      <c r="G243" s="93">
        <v>6.4000000000000001E-2</v>
      </c>
      <c r="H243" s="92">
        <v>0.223</v>
      </c>
      <c r="I243" s="104">
        <v>0.70599999999999996</v>
      </c>
      <c r="J243" s="93">
        <v>7.0999999999999994E-2</v>
      </c>
      <c r="K243" s="92">
        <v>0.21236559139784947</v>
      </c>
      <c r="L243" s="104">
        <v>0.70295698924731187</v>
      </c>
      <c r="M243" s="98">
        <v>8.4677419354838704E-2</v>
      </c>
      <c r="O243" s="469"/>
      <c r="P243" s="469"/>
      <c r="Q243" s="469"/>
    </row>
    <row r="244" spans="2:17" s="4" customFormat="1" ht="15" x14ac:dyDescent="0.25">
      <c r="B244" s="737" t="s">
        <v>297</v>
      </c>
      <c r="C244" s="737"/>
      <c r="D244" s="738"/>
      <c r="E244" s="92">
        <v>0.34300000000000003</v>
      </c>
      <c r="F244" s="104">
        <v>0.57599999999999996</v>
      </c>
      <c r="G244" s="93">
        <v>8.1000000000000003E-2</v>
      </c>
      <c r="H244" s="92">
        <v>0.34699999999999998</v>
      </c>
      <c r="I244" s="104">
        <v>0.56100000000000005</v>
      </c>
      <c r="J244" s="93">
        <v>9.1999999999999998E-2</v>
      </c>
      <c r="K244" s="92">
        <v>0.35294117647058826</v>
      </c>
      <c r="L244" s="104">
        <v>0.56862745098039214</v>
      </c>
      <c r="M244" s="98">
        <v>7.8431372549019607E-2</v>
      </c>
      <c r="O244" s="469"/>
      <c r="P244" s="469"/>
      <c r="Q244" s="469"/>
    </row>
    <row r="245" spans="2:17" s="4" customFormat="1" ht="15" x14ac:dyDescent="0.25">
      <c r="B245" s="737" t="s">
        <v>298</v>
      </c>
      <c r="C245" s="737"/>
      <c r="D245" s="738"/>
      <c r="E245" s="92">
        <v>0.33300000000000002</v>
      </c>
      <c r="F245" s="104">
        <v>0.55400000000000005</v>
      </c>
      <c r="G245" s="93">
        <v>0.113</v>
      </c>
      <c r="H245" s="92">
        <v>0.34</v>
      </c>
      <c r="I245" s="104">
        <v>0.53600000000000003</v>
      </c>
      <c r="J245" s="93">
        <v>0.124</v>
      </c>
      <c r="K245" s="92">
        <v>0.32451972732906426</v>
      </c>
      <c r="L245" s="104">
        <v>0.54348275149762448</v>
      </c>
      <c r="M245" s="98">
        <v>0.13199752117331129</v>
      </c>
      <c r="O245" s="469"/>
      <c r="P245" s="469"/>
      <c r="Q245" s="469"/>
    </row>
    <row r="246" spans="2:17" s="4" customFormat="1" ht="15" x14ac:dyDescent="0.25">
      <c r="B246" s="737" t="s">
        <v>299</v>
      </c>
      <c r="C246" s="737"/>
      <c r="D246" s="738"/>
      <c r="E246" s="92">
        <v>0.72299999999999998</v>
      </c>
      <c r="F246" s="104">
        <v>0.27700000000000002</v>
      </c>
      <c r="G246" s="93">
        <v>0</v>
      </c>
      <c r="H246" s="92">
        <v>0.77400000000000002</v>
      </c>
      <c r="I246" s="104">
        <v>0.22600000000000001</v>
      </c>
      <c r="J246" s="93">
        <v>0</v>
      </c>
      <c r="K246" s="92">
        <v>0.66089965397923878</v>
      </c>
      <c r="L246" s="104">
        <v>0.33910034602076122</v>
      </c>
      <c r="M246" s="98">
        <v>0</v>
      </c>
      <c r="O246" s="469"/>
      <c r="P246" s="469"/>
      <c r="Q246" s="469"/>
    </row>
    <row r="247" spans="2:17" s="4" customFormat="1" ht="15" x14ac:dyDescent="0.25">
      <c r="B247" s="737" t="s">
        <v>300</v>
      </c>
      <c r="C247" s="737"/>
      <c r="D247" s="738"/>
      <c r="E247" s="92">
        <v>1</v>
      </c>
      <c r="F247" s="104">
        <v>0</v>
      </c>
      <c r="G247" s="93">
        <v>0</v>
      </c>
      <c r="H247" s="92">
        <v>1</v>
      </c>
      <c r="I247" s="104">
        <v>0</v>
      </c>
      <c r="J247" s="93">
        <v>0</v>
      </c>
      <c r="K247" s="92">
        <v>0.99528301886792447</v>
      </c>
      <c r="L247" s="104">
        <v>4.7169811320754715E-3</v>
      </c>
      <c r="M247" s="98">
        <v>0</v>
      </c>
      <c r="O247" s="469"/>
      <c r="P247" s="469"/>
      <c r="Q247" s="469"/>
    </row>
    <row r="248" spans="2:17" s="4" customFormat="1" ht="15" x14ac:dyDescent="0.25">
      <c r="B248" s="743" t="s">
        <v>2</v>
      </c>
      <c r="C248" s="743"/>
      <c r="D248" s="744"/>
      <c r="E248" s="94">
        <v>0.309</v>
      </c>
      <c r="F248" s="105">
        <v>0.59299999999999997</v>
      </c>
      <c r="G248" s="95">
        <v>9.8000000000000004E-2</v>
      </c>
      <c r="H248" s="94">
        <v>0.32</v>
      </c>
      <c r="I248" s="105">
        <v>0.57399999999999995</v>
      </c>
      <c r="J248" s="95">
        <v>0.106</v>
      </c>
      <c r="K248" s="94">
        <v>0.30641269841269841</v>
      </c>
      <c r="L248" s="105">
        <v>0.57980952380952377</v>
      </c>
      <c r="M248" s="99">
        <v>0.11377777777777778</v>
      </c>
      <c r="O248" s="469"/>
      <c r="P248" s="469"/>
      <c r="Q248" s="469"/>
    </row>
    <row r="249" spans="2:17" s="4" customFormat="1" ht="15" x14ac:dyDescent="0.25">
      <c r="B249" s="882" t="s">
        <v>704</v>
      </c>
      <c r="C249" s="882"/>
      <c r="D249" s="882"/>
      <c r="E249" s="882"/>
      <c r="F249" s="882"/>
      <c r="G249" s="882"/>
      <c r="H249" s="882"/>
      <c r="I249" s="882"/>
      <c r="J249" s="882"/>
      <c r="K249" s="882"/>
      <c r="L249" s="882"/>
      <c r="M249" s="882"/>
    </row>
    <row r="250" spans="2:17" s="4" customFormat="1" ht="15" x14ac:dyDescent="0.25"/>
    <row r="251" spans="2:17" s="4" customFormat="1" ht="15" customHeight="1" x14ac:dyDescent="0.25">
      <c r="B251" s="950" t="s">
        <v>705</v>
      </c>
      <c r="C251" s="950"/>
      <c r="D251" s="950"/>
      <c r="E251" s="950"/>
      <c r="F251" s="950"/>
      <c r="G251" s="951"/>
      <c r="H251" s="960">
        <v>2021</v>
      </c>
      <c r="I251" s="984"/>
      <c r="J251" s="960">
        <v>2022</v>
      </c>
      <c r="K251" s="984"/>
      <c r="L251" s="960">
        <v>2023</v>
      </c>
      <c r="M251" s="967"/>
    </row>
    <row r="252" spans="2:17" s="4" customFormat="1" ht="15.5" thickBot="1" x14ac:dyDescent="0.3">
      <c r="B252" s="952"/>
      <c r="C252" s="952"/>
      <c r="D252" s="952"/>
      <c r="E252" s="952"/>
      <c r="F252" s="952"/>
      <c r="G252" s="953"/>
      <c r="H252" s="203" t="s">
        <v>321</v>
      </c>
      <c r="I252" s="205" t="s">
        <v>322</v>
      </c>
      <c r="J252" s="203" t="s">
        <v>321</v>
      </c>
      <c r="K252" s="205" t="s">
        <v>322</v>
      </c>
      <c r="L252" s="203" t="s">
        <v>321</v>
      </c>
      <c r="M252" s="207" t="s">
        <v>322</v>
      </c>
    </row>
    <row r="253" spans="2:17" s="4" customFormat="1" ht="15.5" thickTop="1" x14ac:dyDescent="0.25">
      <c r="B253" s="725" t="s">
        <v>292</v>
      </c>
      <c r="C253" s="725"/>
      <c r="D253" s="725"/>
      <c r="E253" s="725"/>
      <c r="F253" s="725"/>
      <c r="G253" s="726"/>
      <c r="H253" s="89">
        <v>0.90900000000000003</v>
      </c>
      <c r="I253" s="90">
        <v>9.0999999999999998E-2</v>
      </c>
      <c r="J253" s="89">
        <v>0.90600000000000003</v>
      </c>
      <c r="K253" s="90">
        <v>9.4E-2</v>
      </c>
      <c r="L253" s="89">
        <v>0.90909090909090906</v>
      </c>
      <c r="M253" s="96">
        <v>9.0909090909090912E-2</v>
      </c>
      <c r="O253" s="471"/>
      <c r="P253" s="471"/>
    </row>
    <row r="254" spans="2:17" s="4" customFormat="1" ht="15" x14ac:dyDescent="0.25">
      <c r="B254" s="737" t="s">
        <v>294</v>
      </c>
      <c r="C254" s="737"/>
      <c r="D254" s="737"/>
      <c r="E254" s="737"/>
      <c r="F254" s="737"/>
      <c r="G254" s="738"/>
      <c r="H254" s="92">
        <v>0.84599999999999997</v>
      </c>
      <c r="I254" s="93">
        <v>0.154</v>
      </c>
      <c r="J254" s="92">
        <v>0.8</v>
      </c>
      <c r="K254" s="93">
        <v>0.2</v>
      </c>
      <c r="L254" s="92">
        <v>0.76190476190476186</v>
      </c>
      <c r="M254" s="98">
        <v>0.23809523809523808</v>
      </c>
      <c r="O254" s="471"/>
      <c r="P254" s="471"/>
    </row>
    <row r="255" spans="2:17" s="4" customFormat="1" ht="15" x14ac:dyDescent="0.25">
      <c r="B255" s="737" t="s">
        <v>295</v>
      </c>
      <c r="C255" s="737"/>
      <c r="D255" s="737"/>
      <c r="E255" s="737"/>
      <c r="F255" s="737"/>
      <c r="G255" s="738"/>
      <c r="H255" s="92">
        <v>0.38500000000000001</v>
      </c>
      <c r="I255" s="93">
        <v>0.61499999999999999</v>
      </c>
      <c r="J255" s="92">
        <v>0.26100000000000001</v>
      </c>
      <c r="K255" s="93">
        <v>0.73899999999999999</v>
      </c>
      <c r="L255" s="92">
        <v>0.46153846153846156</v>
      </c>
      <c r="M255" s="98">
        <v>0.53846153846153844</v>
      </c>
      <c r="O255" s="471"/>
      <c r="P255" s="471"/>
    </row>
    <row r="256" spans="2:17" s="4" customFormat="1" ht="15" x14ac:dyDescent="0.25">
      <c r="B256" s="737" t="s">
        <v>296</v>
      </c>
      <c r="C256" s="737"/>
      <c r="D256" s="737"/>
      <c r="E256" s="737"/>
      <c r="F256" s="737"/>
      <c r="G256" s="738"/>
      <c r="H256" s="92">
        <v>0.83299999999999996</v>
      </c>
      <c r="I256" s="93">
        <v>0.16700000000000001</v>
      </c>
      <c r="J256" s="92">
        <v>0.94699999999999995</v>
      </c>
      <c r="K256" s="93">
        <v>5.2999999999999999E-2</v>
      </c>
      <c r="L256" s="92">
        <v>0.87804878048780488</v>
      </c>
      <c r="M256" s="98">
        <v>0.12195121951219512</v>
      </c>
      <c r="O256" s="471"/>
      <c r="P256" s="471"/>
    </row>
    <row r="257" spans="2:17" s="4" customFormat="1" ht="15" x14ac:dyDescent="0.25">
      <c r="B257" s="737" t="s">
        <v>297</v>
      </c>
      <c r="C257" s="737"/>
      <c r="D257" s="737"/>
      <c r="E257" s="737"/>
      <c r="F257" s="737"/>
      <c r="G257" s="738"/>
      <c r="H257" s="92">
        <v>0.35699999999999998</v>
      </c>
      <c r="I257" s="93">
        <v>0.64300000000000002</v>
      </c>
      <c r="J257" s="92">
        <v>0.308</v>
      </c>
      <c r="K257" s="93">
        <v>0.69199999999999995</v>
      </c>
      <c r="L257" s="92">
        <v>0.31818181818181818</v>
      </c>
      <c r="M257" s="98">
        <v>0.68181818181818177</v>
      </c>
      <c r="O257" s="471"/>
      <c r="P257" s="471"/>
    </row>
    <row r="258" spans="2:17" s="4" customFormat="1" ht="15" x14ac:dyDescent="0.25">
      <c r="B258" s="737" t="s">
        <v>298</v>
      </c>
      <c r="C258" s="737"/>
      <c r="D258" s="737"/>
      <c r="E258" s="737"/>
      <c r="F258" s="737"/>
      <c r="G258" s="738"/>
      <c r="H258" s="92">
        <v>0.91100000000000003</v>
      </c>
      <c r="I258" s="93">
        <v>8.8999999999999996E-2</v>
      </c>
      <c r="J258" s="92">
        <v>0.86699999999999999</v>
      </c>
      <c r="K258" s="93">
        <v>0.13300000000000001</v>
      </c>
      <c r="L258" s="92">
        <v>0.83588621444201316</v>
      </c>
      <c r="M258" s="98">
        <v>0.16411378555798686</v>
      </c>
      <c r="O258" s="471"/>
      <c r="P258" s="471"/>
    </row>
    <row r="259" spans="2:17" s="4" customFormat="1" ht="15" x14ac:dyDescent="0.25">
      <c r="B259" s="737" t="s">
        <v>299</v>
      </c>
      <c r="C259" s="737"/>
      <c r="D259" s="737"/>
      <c r="E259" s="737"/>
      <c r="F259" s="737"/>
      <c r="G259" s="738"/>
      <c r="H259" s="100" t="s">
        <v>17</v>
      </c>
      <c r="I259" s="101" t="s">
        <v>17</v>
      </c>
      <c r="J259" s="92">
        <v>0.66700000000000004</v>
      </c>
      <c r="K259" s="93">
        <v>0.33300000000000002</v>
      </c>
      <c r="L259" s="92">
        <v>0</v>
      </c>
      <c r="M259" s="98">
        <v>1</v>
      </c>
      <c r="O259" s="471"/>
      <c r="P259" s="471"/>
    </row>
    <row r="260" spans="2:17" s="4" customFormat="1" ht="15" x14ac:dyDescent="0.25">
      <c r="B260" s="737" t="s">
        <v>300</v>
      </c>
      <c r="C260" s="737"/>
      <c r="D260" s="737"/>
      <c r="E260" s="737"/>
      <c r="F260" s="737"/>
      <c r="G260" s="738"/>
      <c r="H260" s="100" t="s">
        <v>17</v>
      </c>
      <c r="I260" s="101" t="s">
        <v>17</v>
      </c>
      <c r="J260" s="92">
        <v>0.33300000000000002</v>
      </c>
      <c r="K260" s="93">
        <v>0.66700000000000004</v>
      </c>
      <c r="L260" s="92">
        <v>0.5714285714285714</v>
      </c>
      <c r="M260" s="98">
        <v>0.42857142857142855</v>
      </c>
      <c r="O260" s="471"/>
      <c r="P260" s="471"/>
    </row>
    <row r="261" spans="2:17" s="4" customFormat="1" ht="15" x14ac:dyDescent="0.25">
      <c r="B261" s="743" t="s">
        <v>2</v>
      </c>
      <c r="C261" s="743"/>
      <c r="D261" s="743"/>
      <c r="E261" s="743"/>
      <c r="F261" s="743"/>
      <c r="G261" s="744"/>
      <c r="H261" s="94">
        <v>0.873</v>
      </c>
      <c r="I261" s="95">
        <v>0.127</v>
      </c>
      <c r="J261" s="94">
        <v>0.81599999999999995</v>
      </c>
      <c r="K261" s="95">
        <v>0.184</v>
      </c>
      <c r="L261" s="94">
        <v>0.80098684210526316</v>
      </c>
      <c r="M261" s="99">
        <v>0.19901315789473684</v>
      </c>
      <c r="O261" s="471"/>
      <c r="P261" s="471"/>
    </row>
    <row r="262" spans="2:17" s="4" customFormat="1" ht="15" customHeight="1" x14ac:dyDescent="0.25">
      <c r="B262" s="747" t="s">
        <v>706</v>
      </c>
      <c r="C262" s="747"/>
      <c r="D262" s="747"/>
      <c r="E262" s="747"/>
      <c r="F262" s="747"/>
      <c r="G262" s="747"/>
      <c r="H262" s="747"/>
      <c r="I262" s="747"/>
      <c r="J262" s="747"/>
      <c r="K262" s="747"/>
      <c r="L262" s="747"/>
      <c r="M262" s="747"/>
    </row>
    <row r="263" spans="2:17" s="4" customFormat="1" ht="15" customHeight="1" x14ac:dyDescent="0.25">
      <c r="B263" s="748"/>
      <c r="C263" s="748"/>
      <c r="D263" s="748"/>
      <c r="E263" s="748"/>
      <c r="F263" s="748"/>
      <c r="G263" s="748"/>
      <c r="H263" s="748"/>
      <c r="I263" s="748"/>
      <c r="J263" s="748"/>
      <c r="K263" s="748"/>
      <c r="L263" s="748"/>
      <c r="M263" s="748"/>
    </row>
    <row r="264" spans="2:17" s="4" customFormat="1" ht="15" customHeight="1" x14ac:dyDescent="0.25">
      <c r="B264" s="749"/>
      <c r="C264" s="749"/>
      <c r="D264" s="749"/>
      <c r="E264" s="749"/>
      <c r="F264" s="749"/>
      <c r="G264" s="749"/>
      <c r="H264" s="749"/>
      <c r="I264" s="749"/>
      <c r="J264" s="749"/>
      <c r="K264" s="749"/>
      <c r="L264" s="749"/>
      <c r="M264" s="749"/>
    </row>
    <row r="265" spans="2:17" s="4" customFormat="1" ht="15" x14ac:dyDescent="0.25"/>
    <row r="266" spans="2:17" s="4" customFormat="1" ht="15" customHeight="1" x14ac:dyDescent="0.25">
      <c r="B266" s="950" t="s">
        <v>707</v>
      </c>
      <c r="C266" s="950"/>
      <c r="D266" s="951"/>
      <c r="E266" s="959">
        <v>2021</v>
      </c>
      <c r="F266" s="959"/>
      <c r="G266" s="959"/>
      <c r="H266" s="959">
        <v>2022</v>
      </c>
      <c r="I266" s="959"/>
      <c r="J266" s="959"/>
      <c r="K266" s="959">
        <v>2023</v>
      </c>
      <c r="L266" s="959"/>
      <c r="M266" s="960"/>
    </row>
    <row r="267" spans="2:17" s="4" customFormat="1" ht="15" customHeight="1" x14ac:dyDescent="0.25">
      <c r="B267" s="950"/>
      <c r="C267" s="950"/>
      <c r="D267" s="951"/>
      <c r="E267" s="1000" t="s">
        <v>344</v>
      </c>
      <c r="F267" s="996" t="s">
        <v>345</v>
      </c>
      <c r="G267" s="998" t="s">
        <v>346</v>
      </c>
      <c r="H267" s="1000" t="s">
        <v>344</v>
      </c>
      <c r="I267" s="996" t="s">
        <v>345</v>
      </c>
      <c r="J267" s="998" t="s">
        <v>346</v>
      </c>
      <c r="K267" s="1000" t="s">
        <v>344</v>
      </c>
      <c r="L267" s="996" t="s">
        <v>345</v>
      </c>
      <c r="M267" s="1002" t="s">
        <v>346</v>
      </c>
    </row>
    <row r="268" spans="2:17" s="4" customFormat="1" ht="15" x14ac:dyDescent="0.25">
      <c r="B268" s="950"/>
      <c r="C268" s="950"/>
      <c r="D268" s="951"/>
      <c r="E268" s="1000"/>
      <c r="F268" s="996"/>
      <c r="G268" s="998"/>
      <c r="H268" s="1000"/>
      <c r="I268" s="996"/>
      <c r="J268" s="998"/>
      <c r="K268" s="1000"/>
      <c r="L268" s="996"/>
      <c r="M268" s="1002"/>
    </row>
    <row r="269" spans="2:17" s="4" customFormat="1" ht="15.5" thickBot="1" x14ac:dyDescent="0.3">
      <c r="B269" s="952"/>
      <c r="C269" s="952"/>
      <c r="D269" s="953"/>
      <c r="E269" s="1001"/>
      <c r="F269" s="997"/>
      <c r="G269" s="999"/>
      <c r="H269" s="1001"/>
      <c r="I269" s="997"/>
      <c r="J269" s="999"/>
      <c r="K269" s="1001"/>
      <c r="L269" s="997"/>
      <c r="M269" s="1003"/>
    </row>
    <row r="270" spans="2:17" s="4" customFormat="1" ht="15.5" thickTop="1" x14ac:dyDescent="0.25">
      <c r="B270" s="737" t="s">
        <v>292</v>
      </c>
      <c r="C270" s="737"/>
      <c r="D270" s="738"/>
      <c r="E270" s="167">
        <v>0.182</v>
      </c>
      <c r="F270" s="168">
        <v>0.54500000000000004</v>
      </c>
      <c r="G270" s="169">
        <v>0.17299999999999999</v>
      </c>
      <c r="H270" s="167">
        <v>9.4E-2</v>
      </c>
      <c r="I270" s="168">
        <v>0.71899999999999997</v>
      </c>
      <c r="J270" s="169">
        <v>0.188</v>
      </c>
      <c r="K270" s="167">
        <v>0</v>
      </c>
      <c r="L270" s="168">
        <v>0.84848484848484851</v>
      </c>
      <c r="M270" s="170">
        <v>0.15151515151515152</v>
      </c>
      <c r="O270" s="469"/>
      <c r="P270" s="469"/>
      <c r="Q270" s="469"/>
    </row>
    <row r="271" spans="2:17" s="4" customFormat="1" ht="15" x14ac:dyDescent="0.25">
      <c r="B271" s="737" t="s">
        <v>294</v>
      </c>
      <c r="C271" s="737"/>
      <c r="D271" s="738"/>
      <c r="E271" s="92">
        <v>0.38500000000000001</v>
      </c>
      <c r="F271" s="104">
        <v>0.61499999999999999</v>
      </c>
      <c r="G271" s="93">
        <v>0</v>
      </c>
      <c r="H271" s="92">
        <v>0.4</v>
      </c>
      <c r="I271" s="104">
        <v>0.6</v>
      </c>
      <c r="J271" s="93">
        <v>0</v>
      </c>
      <c r="K271" s="92">
        <v>0.2857142857142857</v>
      </c>
      <c r="L271" s="104">
        <v>0.66666666666666663</v>
      </c>
      <c r="M271" s="98">
        <v>4.7619047619047616E-2</v>
      </c>
      <c r="O271" s="469"/>
      <c r="P271" s="469"/>
      <c r="Q271" s="469"/>
    </row>
    <row r="272" spans="2:17" s="4" customFormat="1" ht="15" x14ac:dyDescent="0.25">
      <c r="B272" s="737" t="s">
        <v>295</v>
      </c>
      <c r="C272" s="737"/>
      <c r="D272" s="738"/>
      <c r="E272" s="92">
        <v>0</v>
      </c>
      <c r="F272" s="104">
        <v>1</v>
      </c>
      <c r="G272" s="93">
        <v>0</v>
      </c>
      <c r="H272" s="92">
        <v>0.13</v>
      </c>
      <c r="I272" s="104">
        <v>0.82599999999999996</v>
      </c>
      <c r="J272" s="93">
        <v>4.2999999999999997E-2</v>
      </c>
      <c r="K272" s="92">
        <v>0.23076923076923078</v>
      </c>
      <c r="L272" s="104">
        <v>0.69230769230769229</v>
      </c>
      <c r="M272" s="98">
        <v>7.6923076923076927E-2</v>
      </c>
      <c r="O272" s="469"/>
      <c r="P272" s="469"/>
      <c r="Q272" s="469"/>
    </row>
    <row r="273" spans="1:17" s="4" customFormat="1" ht="15" x14ac:dyDescent="0.25">
      <c r="B273" s="737" t="s">
        <v>296</v>
      </c>
      <c r="C273" s="737"/>
      <c r="D273" s="738"/>
      <c r="E273" s="92">
        <v>0.26700000000000002</v>
      </c>
      <c r="F273" s="104">
        <v>0.63300000000000001</v>
      </c>
      <c r="G273" s="93">
        <v>0.1</v>
      </c>
      <c r="H273" s="92">
        <v>0.13200000000000001</v>
      </c>
      <c r="I273" s="104">
        <v>0.71099999999999997</v>
      </c>
      <c r="J273" s="93">
        <v>0.158</v>
      </c>
      <c r="K273" s="92">
        <v>0.1951219512195122</v>
      </c>
      <c r="L273" s="104">
        <v>0.58536585365853655</v>
      </c>
      <c r="M273" s="98">
        <v>0.21951219512195122</v>
      </c>
      <c r="O273" s="469"/>
      <c r="P273" s="469"/>
      <c r="Q273" s="469"/>
    </row>
    <row r="274" spans="1:17" s="4" customFormat="1" ht="15" x14ac:dyDescent="0.25">
      <c r="B274" s="737" t="s">
        <v>297</v>
      </c>
      <c r="C274" s="737"/>
      <c r="D274" s="738"/>
      <c r="E274" s="92">
        <v>0.42899999999999999</v>
      </c>
      <c r="F274" s="104">
        <v>0.5</v>
      </c>
      <c r="G274" s="93">
        <v>7.0999999999999994E-2</v>
      </c>
      <c r="H274" s="92">
        <v>0.53800000000000003</v>
      </c>
      <c r="I274" s="104">
        <v>0.38500000000000001</v>
      </c>
      <c r="J274" s="93">
        <v>7.6999999999999999E-2</v>
      </c>
      <c r="K274" s="92">
        <v>0.5</v>
      </c>
      <c r="L274" s="104">
        <v>0.45454545454545453</v>
      </c>
      <c r="M274" s="98">
        <v>4.5454545454545456E-2</v>
      </c>
      <c r="O274" s="469"/>
      <c r="P274" s="469"/>
      <c r="Q274" s="469"/>
    </row>
    <row r="275" spans="1:17" s="4" customFormat="1" ht="15" x14ac:dyDescent="0.25">
      <c r="B275" s="737" t="s">
        <v>298</v>
      </c>
      <c r="C275" s="737"/>
      <c r="D275" s="738"/>
      <c r="E275" s="92">
        <v>0.28000000000000003</v>
      </c>
      <c r="F275" s="104">
        <v>0.53</v>
      </c>
      <c r="G275" s="93">
        <v>0.191</v>
      </c>
      <c r="H275" s="92">
        <v>0.308</v>
      </c>
      <c r="I275" s="104">
        <v>0.54200000000000004</v>
      </c>
      <c r="J275" s="93">
        <v>0.15</v>
      </c>
      <c r="K275" s="92">
        <v>0.31291028446389496</v>
      </c>
      <c r="L275" s="104">
        <v>0.51422319474835887</v>
      </c>
      <c r="M275" s="98">
        <v>0.17286652078774617</v>
      </c>
      <c r="O275" s="469"/>
      <c r="P275" s="469"/>
      <c r="Q275" s="469"/>
    </row>
    <row r="276" spans="1:17" s="4" customFormat="1" ht="15" x14ac:dyDescent="0.25">
      <c r="B276" s="737" t="s">
        <v>299</v>
      </c>
      <c r="C276" s="737"/>
      <c r="D276" s="738"/>
      <c r="E276" s="100" t="s">
        <v>17</v>
      </c>
      <c r="F276" s="108" t="s">
        <v>17</v>
      </c>
      <c r="G276" s="101" t="s">
        <v>17</v>
      </c>
      <c r="H276" s="92">
        <v>1</v>
      </c>
      <c r="I276" s="104">
        <v>0</v>
      </c>
      <c r="J276" s="93">
        <v>0</v>
      </c>
      <c r="K276" s="92">
        <v>1</v>
      </c>
      <c r="L276" s="104">
        <v>0</v>
      </c>
      <c r="M276" s="98">
        <v>0</v>
      </c>
      <c r="O276" s="469"/>
      <c r="P276" s="469"/>
      <c r="Q276" s="469"/>
    </row>
    <row r="277" spans="1:17" s="4" customFormat="1" ht="15" x14ac:dyDescent="0.25">
      <c r="B277" s="737" t="s">
        <v>300</v>
      </c>
      <c r="C277" s="737"/>
      <c r="D277" s="738"/>
      <c r="E277" s="100" t="s">
        <v>17</v>
      </c>
      <c r="F277" s="108" t="s">
        <v>17</v>
      </c>
      <c r="G277" s="101" t="s">
        <v>17</v>
      </c>
      <c r="H277" s="92">
        <v>1</v>
      </c>
      <c r="I277" s="104">
        <v>0</v>
      </c>
      <c r="J277" s="93">
        <v>0</v>
      </c>
      <c r="K277" s="92">
        <v>1</v>
      </c>
      <c r="L277" s="104">
        <v>0</v>
      </c>
      <c r="M277" s="98">
        <v>0</v>
      </c>
      <c r="O277" s="469"/>
      <c r="P277" s="469"/>
      <c r="Q277" s="469"/>
    </row>
    <row r="278" spans="1:17" s="4" customFormat="1" ht="15" x14ac:dyDescent="0.25">
      <c r="B278" s="772" t="s">
        <v>2</v>
      </c>
      <c r="C278" s="772"/>
      <c r="D278" s="773"/>
      <c r="E278" s="94">
        <v>0.27400000000000002</v>
      </c>
      <c r="F278" s="105">
        <v>0.55200000000000005</v>
      </c>
      <c r="G278" s="95">
        <v>0.17499999999999999</v>
      </c>
      <c r="H278" s="94">
        <v>0.30099999999999999</v>
      </c>
      <c r="I278" s="105">
        <v>0.56000000000000005</v>
      </c>
      <c r="J278" s="95">
        <v>0.13800000000000001</v>
      </c>
      <c r="K278" s="94">
        <v>0.29934210526315791</v>
      </c>
      <c r="L278" s="105">
        <v>0.54111842105263153</v>
      </c>
      <c r="M278" s="99">
        <v>0.15953947368421054</v>
      </c>
      <c r="O278" s="469"/>
      <c r="P278" s="469"/>
      <c r="Q278" s="469"/>
    </row>
    <row r="279" spans="1:17" s="4" customFormat="1" ht="15" customHeight="1" x14ac:dyDescent="0.25">
      <c r="B279" s="747" t="s">
        <v>708</v>
      </c>
      <c r="C279" s="747"/>
      <c r="D279" s="747"/>
      <c r="E279" s="747"/>
      <c r="F279" s="747"/>
      <c r="G279" s="747"/>
      <c r="H279" s="747"/>
      <c r="I279" s="747"/>
      <c r="J279" s="747"/>
      <c r="K279" s="747"/>
      <c r="L279" s="747"/>
      <c r="M279" s="747"/>
      <c r="O279" s="469"/>
      <c r="P279" s="469"/>
      <c r="Q279" s="469"/>
    </row>
    <row r="280" spans="1:17" s="4" customFormat="1" ht="15" customHeight="1" x14ac:dyDescent="0.25">
      <c r="B280" s="748"/>
      <c r="C280" s="748"/>
      <c r="D280" s="748"/>
      <c r="E280" s="748"/>
      <c r="F280" s="748"/>
      <c r="G280" s="748"/>
      <c r="H280" s="748"/>
      <c r="I280" s="748"/>
      <c r="J280" s="748"/>
      <c r="K280" s="748"/>
      <c r="L280" s="748"/>
      <c r="M280" s="748"/>
      <c r="O280" s="469"/>
      <c r="P280" s="469"/>
      <c r="Q280" s="469"/>
    </row>
    <row r="281" spans="1:17" s="4" customFormat="1" ht="15" x14ac:dyDescent="0.25">
      <c r="B281" s="749"/>
      <c r="C281" s="749"/>
      <c r="D281" s="749"/>
      <c r="E281" s="749"/>
      <c r="F281" s="749"/>
      <c r="G281" s="749"/>
      <c r="H281" s="749"/>
      <c r="I281" s="749"/>
      <c r="J281" s="749"/>
      <c r="K281" s="749"/>
      <c r="L281" s="749"/>
      <c r="M281" s="749"/>
      <c r="O281" s="469"/>
      <c r="P281" s="469"/>
      <c r="Q281" s="469"/>
    </row>
    <row r="282" spans="1:17" s="4" customFormat="1" ht="15" x14ac:dyDescent="0.25"/>
    <row r="283" spans="1:17" s="4" customFormat="1" ht="15" x14ac:dyDescent="0.25"/>
    <row r="284" spans="1:17" s="4" customFormat="1" ht="15" x14ac:dyDescent="0.25">
      <c r="A284" s="7"/>
      <c r="B284" s="7" t="s">
        <v>174</v>
      </c>
      <c r="C284" s="7"/>
      <c r="D284" s="7"/>
      <c r="E284" s="7"/>
      <c r="F284" s="7"/>
      <c r="G284" s="7"/>
      <c r="H284" s="7"/>
      <c r="I284" s="7"/>
      <c r="J284" s="7"/>
      <c r="K284" s="7"/>
      <c r="L284" s="7"/>
      <c r="M284" s="7"/>
    </row>
    <row r="285" spans="1:17" s="4" customFormat="1" ht="15" x14ac:dyDescent="0.25"/>
    <row r="286" spans="1:17" s="4" customFormat="1" ht="15" customHeight="1" x14ac:dyDescent="0.25">
      <c r="B286" s="950" t="s">
        <v>709</v>
      </c>
      <c r="C286" s="950"/>
      <c r="D286" s="950"/>
      <c r="E286" s="950"/>
      <c r="F286" s="950"/>
      <c r="G286" s="951"/>
      <c r="H286" s="960" t="s">
        <v>32</v>
      </c>
      <c r="I286" s="967"/>
      <c r="J286" s="984"/>
      <c r="K286" s="959" t="s">
        <v>669</v>
      </c>
      <c r="L286" s="959"/>
      <c r="M286" s="960"/>
    </row>
    <row r="287" spans="1:17" s="4" customFormat="1" ht="15.5" thickBot="1" x14ac:dyDescent="0.3">
      <c r="B287" s="952"/>
      <c r="C287" s="952"/>
      <c r="D287" s="952"/>
      <c r="E287" s="952"/>
      <c r="F287" s="952"/>
      <c r="G287" s="953"/>
      <c r="H287" s="203">
        <v>2021</v>
      </c>
      <c r="I287" s="204">
        <v>2022</v>
      </c>
      <c r="J287" s="207">
        <v>2023</v>
      </c>
      <c r="K287" s="203">
        <v>2021</v>
      </c>
      <c r="L287" s="204">
        <v>2022</v>
      </c>
      <c r="M287" s="207">
        <v>2023</v>
      </c>
    </row>
    <row r="288" spans="1:17" s="4" customFormat="1" ht="15.5" thickTop="1" x14ac:dyDescent="0.25">
      <c r="B288" s="948" t="s">
        <v>291</v>
      </c>
      <c r="C288" s="948"/>
      <c r="D288" s="948"/>
      <c r="E288" s="948"/>
      <c r="F288" s="948"/>
      <c r="G288" s="949"/>
      <c r="H288" s="651" t="s">
        <v>17</v>
      </c>
      <c r="I288" s="652" t="s">
        <v>17</v>
      </c>
      <c r="J288" s="653" t="s">
        <v>17</v>
      </c>
      <c r="K288" s="651" t="s">
        <v>17</v>
      </c>
      <c r="L288" s="652" t="s">
        <v>17</v>
      </c>
      <c r="M288" s="697" t="s">
        <v>17</v>
      </c>
    </row>
    <row r="289" spans="2:16" s="4" customFormat="1" ht="15" x14ac:dyDescent="0.25">
      <c r="B289" s="737" t="s">
        <v>292</v>
      </c>
      <c r="C289" s="737"/>
      <c r="D289" s="737"/>
      <c r="E289" s="737"/>
      <c r="F289" s="737"/>
      <c r="G289" s="738"/>
      <c r="H289" s="92">
        <v>1.1539999999999999</v>
      </c>
      <c r="I289" s="108">
        <v>1.165</v>
      </c>
      <c r="J289" s="101">
        <v>1.2481957791337619</v>
      </c>
      <c r="K289" s="100">
        <v>1.9119999999999999</v>
      </c>
      <c r="L289" s="108">
        <v>0.94899999999999995</v>
      </c>
      <c r="M289" s="508">
        <v>0.80565444658995677</v>
      </c>
      <c r="O289" s="471"/>
      <c r="P289" s="471"/>
    </row>
    <row r="290" spans="2:16" s="4" customFormat="1" ht="15" x14ac:dyDescent="0.25">
      <c r="B290" s="737" t="s">
        <v>293</v>
      </c>
      <c r="C290" s="737"/>
      <c r="D290" s="737"/>
      <c r="E290" s="737"/>
      <c r="F290" s="737"/>
      <c r="G290" s="738"/>
      <c r="H290" s="92">
        <v>0.91700000000000004</v>
      </c>
      <c r="I290" s="108">
        <v>0.874</v>
      </c>
      <c r="J290" s="101">
        <v>0.90915641404329817</v>
      </c>
      <c r="K290" s="100" t="s">
        <v>17</v>
      </c>
      <c r="L290" s="108" t="s">
        <v>17</v>
      </c>
      <c r="M290" s="508" t="s">
        <v>17</v>
      </c>
      <c r="O290" s="471"/>
      <c r="P290" s="471"/>
    </row>
    <row r="291" spans="2:16" s="4" customFormat="1" ht="15" x14ac:dyDescent="0.25">
      <c r="B291" s="737" t="s">
        <v>294</v>
      </c>
      <c r="C291" s="737"/>
      <c r="D291" s="737"/>
      <c r="E291" s="737"/>
      <c r="F291" s="737"/>
      <c r="G291" s="738"/>
      <c r="H291" s="92">
        <v>0.84499999999999997</v>
      </c>
      <c r="I291" s="108">
        <v>0.80100000000000005</v>
      </c>
      <c r="J291" s="101">
        <v>0.85592844343278462</v>
      </c>
      <c r="K291" s="100">
        <v>0.97599999999999998</v>
      </c>
      <c r="L291" s="108">
        <v>0.94299999999999995</v>
      </c>
      <c r="M291" s="508">
        <v>0.97557423464815773</v>
      </c>
      <c r="O291" s="471"/>
      <c r="P291" s="471"/>
    </row>
    <row r="292" spans="2:16" s="4" customFormat="1" ht="15" x14ac:dyDescent="0.25">
      <c r="B292" s="737" t="s">
        <v>295</v>
      </c>
      <c r="C292" s="737"/>
      <c r="D292" s="737"/>
      <c r="E292" s="737"/>
      <c r="F292" s="737"/>
      <c r="G292" s="738"/>
      <c r="H292" s="92">
        <v>0.81299999999999994</v>
      </c>
      <c r="I292" s="108">
        <v>0.86</v>
      </c>
      <c r="J292" s="101">
        <v>0.86633394498207139</v>
      </c>
      <c r="K292" s="100">
        <v>0.71699999999999997</v>
      </c>
      <c r="L292" s="108">
        <v>0.69099999999999995</v>
      </c>
      <c r="M292" s="508">
        <v>0.76359809798151357</v>
      </c>
      <c r="O292" s="471"/>
      <c r="P292" s="471"/>
    </row>
    <row r="293" spans="2:16" s="4" customFormat="1" ht="15" x14ac:dyDescent="0.25">
      <c r="B293" s="737" t="s">
        <v>296</v>
      </c>
      <c r="C293" s="737"/>
      <c r="D293" s="737"/>
      <c r="E293" s="737"/>
      <c r="F293" s="737"/>
      <c r="G293" s="738"/>
      <c r="H293" s="92">
        <v>0.83699999999999997</v>
      </c>
      <c r="I293" s="108">
        <v>0.90500000000000003</v>
      </c>
      <c r="J293" s="101">
        <v>0.92102761655878573</v>
      </c>
      <c r="K293" s="100">
        <v>0.98099999999999998</v>
      </c>
      <c r="L293" s="108">
        <v>1.111</v>
      </c>
      <c r="M293" s="508">
        <v>0.82485980889806576</v>
      </c>
      <c r="O293" s="471"/>
      <c r="P293" s="471"/>
    </row>
    <row r="294" spans="2:16" s="4" customFormat="1" ht="15" x14ac:dyDescent="0.25">
      <c r="B294" s="737" t="s">
        <v>297</v>
      </c>
      <c r="C294" s="737"/>
      <c r="D294" s="737"/>
      <c r="E294" s="737"/>
      <c r="F294" s="737"/>
      <c r="G294" s="738"/>
      <c r="H294" s="92">
        <v>0.89900000000000002</v>
      </c>
      <c r="I294" s="108">
        <v>0.87</v>
      </c>
      <c r="J294" s="101">
        <v>0.86174632192621636</v>
      </c>
      <c r="K294" s="100">
        <v>0.872</v>
      </c>
      <c r="L294" s="108">
        <v>0.78700000000000003</v>
      </c>
      <c r="M294" s="508">
        <v>0.95377602825828056</v>
      </c>
      <c r="O294" s="471"/>
      <c r="P294" s="471"/>
    </row>
    <row r="295" spans="2:16" s="4" customFormat="1" ht="15" x14ac:dyDescent="0.25">
      <c r="B295" s="737" t="s">
        <v>298</v>
      </c>
      <c r="C295" s="737"/>
      <c r="D295" s="737"/>
      <c r="E295" s="737"/>
      <c r="F295" s="737"/>
      <c r="G295" s="738"/>
      <c r="H295" s="92">
        <v>0.89300000000000002</v>
      </c>
      <c r="I295" s="108">
        <v>0.89300000000000002</v>
      </c>
      <c r="J295" s="101">
        <v>0.90037243139486411</v>
      </c>
      <c r="K295" s="100">
        <v>0.86599999999999999</v>
      </c>
      <c r="L295" s="108">
        <v>0.88900000000000001</v>
      </c>
      <c r="M295" s="115">
        <v>0.88595283724814</v>
      </c>
      <c r="O295" s="471"/>
      <c r="P295" s="471"/>
    </row>
    <row r="296" spans="2:16" s="4" customFormat="1" ht="15" x14ac:dyDescent="0.25">
      <c r="B296" s="737" t="s">
        <v>299</v>
      </c>
      <c r="C296" s="737"/>
      <c r="D296" s="737"/>
      <c r="E296" s="737"/>
      <c r="F296" s="737"/>
      <c r="G296" s="738"/>
      <c r="H296" s="92">
        <v>1</v>
      </c>
      <c r="I296" s="108">
        <v>1.0229999999999999</v>
      </c>
      <c r="J296" s="101">
        <v>1.0076414652535406</v>
      </c>
      <c r="K296" s="100" t="s">
        <v>17</v>
      </c>
      <c r="L296" s="108">
        <v>1</v>
      </c>
      <c r="M296" s="115">
        <v>0</v>
      </c>
      <c r="O296" s="471"/>
      <c r="P296" s="471"/>
    </row>
    <row r="297" spans="2:16" s="4" customFormat="1" ht="15" x14ac:dyDescent="0.25">
      <c r="B297" s="737" t="s">
        <v>300</v>
      </c>
      <c r="C297" s="737"/>
      <c r="D297" s="737"/>
      <c r="E297" s="737"/>
      <c r="F297" s="737"/>
      <c r="G297" s="738"/>
      <c r="H297" s="92">
        <v>1</v>
      </c>
      <c r="I297" s="108">
        <v>1</v>
      </c>
      <c r="J297" s="101">
        <v>1.0303915377311641</v>
      </c>
      <c r="K297" s="100" t="s">
        <v>17</v>
      </c>
      <c r="L297" s="108">
        <v>1.5</v>
      </c>
      <c r="M297" s="115">
        <v>1.3333333333333333</v>
      </c>
      <c r="O297" s="471"/>
      <c r="P297" s="471"/>
    </row>
    <row r="298" spans="2:16" s="4" customFormat="1" ht="15" x14ac:dyDescent="0.25">
      <c r="B298" s="743" t="s">
        <v>380</v>
      </c>
      <c r="C298" s="743"/>
      <c r="D298" s="743"/>
      <c r="E298" s="743"/>
      <c r="F298" s="743"/>
      <c r="G298" s="744"/>
      <c r="H298" s="94">
        <v>0.91300000000000003</v>
      </c>
      <c r="I298" s="111">
        <v>0.84499999999999997</v>
      </c>
      <c r="J298" s="112">
        <v>0.83336436211902476</v>
      </c>
      <c r="K298" s="116">
        <v>1.1719999999999999</v>
      </c>
      <c r="L298" s="111">
        <v>0.98499999999999999</v>
      </c>
      <c r="M298" s="117">
        <v>0.90495421553959821</v>
      </c>
      <c r="O298" s="471"/>
      <c r="P298" s="471"/>
    </row>
    <row r="299" spans="2:16" s="4" customFormat="1" ht="15" customHeight="1" x14ac:dyDescent="0.25">
      <c r="B299" s="747" t="s">
        <v>710</v>
      </c>
      <c r="C299" s="747"/>
      <c r="D299" s="747"/>
      <c r="E299" s="747"/>
      <c r="F299" s="747"/>
      <c r="G299" s="747"/>
      <c r="H299" s="747"/>
      <c r="I299" s="747"/>
      <c r="J299" s="747"/>
      <c r="K299" s="747"/>
      <c r="L299" s="747"/>
      <c r="M299" s="747"/>
    </row>
    <row r="300" spans="2:16" s="4" customFormat="1" ht="15" customHeight="1" x14ac:dyDescent="0.25">
      <c r="B300" s="748"/>
      <c r="C300" s="748"/>
      <c r="D300" s="748"/>
      <c r="E300" s="748"/>
      <c r="F300" s="748"/>
      <c r="G300" s="748"/>
      <c r="H300" s="748"/>
      <c r="I300" s="748"/>
      <c r="J300" s="748"/>
      <c r="K300" s="748"/>
      <c r="L300" s="748"/>
      <c r="M300" s="748"/>
    </row>
    <row r="301" spans="2:16" s="4" customFormat="1" ht="15" customHeight="1" x14ac:dyDescent="0.25">
      <c r="B301" s="748"/>
      <c r="C301" s="748"/>
      <c r="D301" s="748"/>
      <c r="E301" s="748"/>
      <c r="F301" s="748"/>
      <c r="G301" s="748"/>
      <c r="H301" s="748"/>
      <c r="I301" s="748"/>
      <c r="J301" s="748"/>
      <c r="K301" s="748"/>
      <c r="L301" s="748"/>
      <c r="M301" s="748"/>
    </row>
    <row r="302" spans="2:16" s="4" customFormat="1" ht="15" x14ac:dyDescent="0.25">
      <c r="B302" s="749"/>
      <c r="C302" s="749"/>
      <c r="D302" s="749"/>
      <c r="E302" s="749"/>
      <c r="F302" s="749"/>
      <c r="G302" s="749"/>
      <c r="H302" s="749"/>
      <c r="I302" s="749"/>
      <c r="J302" s="749"/>
      <c r="K302" s="749"/>
      <c r="L302" s="749"/>
      <c r="M302" s="749"/>
    </row>
    <row r="303" spans="2:16" s="4" customFormat="1" ht="15" x14ac:dyDescent="0.25"/>
    <row r="304" spans="2:16" s="4" customFormat="1" ht="15" x14ac:dyDescent="0.25"/>
    <row r="305" spans="1:16" s="4" customFormat="1" ht="15" x14ac:dyDescent="0.25">
      <c r="A305" s="7"/>
      <c r="B305" s="7" t="s">
        <v>247</v>
      </c>
      <c r="C305" s="7"/>
      <c r="D305" s="7"/>
      <c r="E305" s="7"/>
      <c r="F305" s="7"/>
      <c r="G305" s="7"/>
      <c r="H305" s="7"/>
      <c r="I305" s="7"/>
      <c r="J305" s="7"/>
      <c r="K305" s="7"/>
      <c r="L305" s="7"/>
      <c r="M305" s="7"/>
    </row>
    <row r="306" spans="1:16" s="4" customFormat="1" ht="15" x14ac:dyDescent="0.25"/>
    <row r="307" spans="1:16" s="4" customFormat="1" ht="15" customHeight="1" x14ac:dyDescent="0.25">
      <c r="B307" s="950" t="s">
        <v>711</v>
      </c>
      <c r="C307" s="950"/>
      <c r="D307" s="950"/>
      <c r="E307" s="950"/>
      <c r="F307" s="950"/>
      <c r="G307" s="951"/>
      <c r="H307" s="959" t="s">
        <v>32</v>
      </c>
      <c r="I307" s="959"/>
      <c r="J307" s="959"/>
      <c r="K307" s="959" t="s">
        <v>712</v>
      </c>
      <c r="L307" s="959"/>
      <c r="M307" s="960"/>
    </row>
    <row r="308" spans="1:16" s="4" customFormat="1" ht="15.5" thickBot="1" x14ac:dyDescent="0.3">
      <c r="B308" s="952"/>
      <c r="C308" s="952"/>
      <c r="D308" s="952"/>
      <c r="E308" s="952"/>
      <c r="F308" s="952"/>
      <c r="G308" s="953"/>
      <c r="H308" s="203">
        <v>2021</v>
      </c>
      <c r="I308" s="204">
        <v>2022</v>
      </c>
      <c r="J308" s="205">
        <v>2023</v>
      </c>
      <c r="K308" s="203">
        <v>2021</v>
      </c>
      <c r="L308" s="204">
        <v>2022</v>
      </c>
      <c r="M308" s="207">
        <v>2023</v>
      </c>
    </row>
    <row r="309" spans="1:16" s="4" customFormat="1" ht="15.5" thickTop="1" x14ac:dyDescent="0.25">
      <c r="B309" s="948" t="s">
        <v>713</v>
      </c>
      <c r="C309" s="948"/>
      <c r="D309" s="948"/>
      <c r="E309" s="948"/>
      <c r="F309" s="948"/>
      <c r="G309" s="949"/>
      <c r="H309" s="130">
        <v>7477</v>
      </c>
      <c r="I309" s="124">
        <v>7572</v>
      </c>
      <c r="J309" s="295">
        <v>7875</v>
      </c>
      <c r="K309" s="130">
        <v>464</v>
      </c>
      <c r="L309" s="124">
        <v>571</v>
      </c>
      <c r="M309" s="125">
        <v>608</v>
      </c>
      <c r="O309" s="469"/>
      <c r="P309" s="469"/>
    </row>
    <row r="310" spans="1:16" s="4" customFormat="1" ht="15" x14ac:dyDescent="0.25">
      <c r="B310" s="737" t="s">
        <v>385</v>
      </c>
      <c r="C310" s="737"/>
      <c r="D310" s="737"/>
      <c r="E310" s="737"/>
      <c r="F310" s="737"/>
      <c r="G310" s="738"/>
      <c r="H310" s="20">
        <v>3828</v>
      </c>
      <c r="I310" s="11">
        <v>2266</v>
      </c>
      <c r="J310" s="36">
        <v>3927</v>
      </c>
      <c r="K310" s="20">
        <v>169</v>
      </c>
      <c r="L310" s="11">
        <v>67</v>
      </c>
      <c r="M310" s="37">
        <v>300</v>
      </c>
      <c r="O310" s="469"/>
      <c r="P310" s="469"/>
    </row>
    <row r="311" spans="1:16" s="4" customFormat="1" ht="15" x14ac:dyDescent="0.25">
      <c r="B311" s="737" t="s">
        <v>714</v>
      </c>
      <c r="C311" s="737"/>
      <c r="D311" s="737"/>
      <c r="E311" s="737"/>
      <c r="F311" s="737"/>
      <c r="G311" s="738"/>
      <c r="H311" s="244">
        <v>0.51200000000000001</v>
      </c>
      <c r="I311" s="245">
        <v>0.29899999999999999</v>
      </c>
      <c r="J311" s="246">
        <f>J310/J309</f>
        <v>0.49866666666666665</v>
      </c>
      <c r="K311" s="244">
        <v>0.36399999999999999</v>
      </c>
      <c r="L311" s="245">
        <v>0.11700000000000001</v>
      </c>
      <c r="M311" s="247">
        <f>M310/M309</f>
        <v>0.49342105263157893</v>
      </c>
      <c r="O311" s="469"/>
      <c r="P311" s="469"/>
    </row>
    <row r="312" spans="1:16" s="4" customFormat="1" ht="15" customHeight="1" x14ac:dyDescent="0.25">
      <c r="B312" s="747" t="s">
        <v>715</v>
      </c>
      <c r="C312" s="747"/>
      <c r="D312" s="747"/>
      <c r="E312" s="747"/>
      <c r="F312" s="747"/>
      <c r="G312" s="747"/>
      <c r="H312" s="747"/>
      <c r="I312" s="747"/>
      <c r="J312" s="747"/>
      <c r="K312" s="747"/>
      <c r="L312" s="747"/>
      <c r="M312" s="747"/>
    </row>
    <row r="313" spans="1:16" s="4" customFormat="1" ht="15" customHeight="1" x14ac:dyDescent="0.25">
      <c r="B313" s="749"/>
      <c r="C313" s="749"/>
      <c r="D313" s="749"/>
      <c r="E313" s="749"/>
      <c r="F313" s="749"/>
      <c r="G313" s="749"/>
      <c r="H313" s="749"/>
      <c r="I313" s="749"/>
      <c r="J313" s="749"/>
      <c r="K313" s="749"/>
      <c r="L313" s="749"/>
      <c r="M313" s="749"/>
    </row>
    <row r="314" spans="1:16" s="4" customFormat="1" ht="15" x14ac:dyDescent="0.25"/>
    <row r="315" spans="1:16" s="4" customFormat="1" ht="15" x14ac:dyDescent="0.25"/>
    <row r="316" spans="1:16" s="4" customFormat="1" ht="15" x14ac:dyDescent="0.25">
      <c r="A316" s="7"/>
      <c r="B316" s="7" t="s">
        <v>241</v>
      </c>
      <c r="C316" s="7"/>
      <c r="D316" s="7"/>
      <c r="E316" s="7"/>
      <c r="F316" s="7"/>
      <c r="G316" s="7"/>
      <c r="H316" s="7"/>
      <c r="I316" s="7"/>
      <c r="J316" s="7"/>
      <c r="K316" s="7"/>
      <c r="L316" s="7"/>
      <c r="M316" s="7"/>
    </row>
    <row r="317" spans="1:16" s="4" customFormat="1" ht="15" x14ac:dyDescent="0.25"/>
    <row r="318" spans="1:16" s="4" customFormat="1" ht="15" customHeight="1" x14ac:dyDescent="0.25">
      <c r="B318" s="714" t="s">
        <v>716</v>
      </c>
      <c r="C318" s="714"/>
      <c r="D318" s="714"/>
      <c r="E318" s="714"/>
      <c r="F318" s="714"/>
      <c r="G318" s="714"/>
      <c r="H318" s="714"/>
      <c r="I318" s="714"/>
      <c r="J318" s="714"/>
      <c r="K318" s="714"/>
      <c r="L318" s="714"/>
      <c r="M318" s="714"/>
    </row>
    <row r="319" spans="1:16" s="4" customFormat="1" ht="15" x14ac:dyDescent="0.25">
      <c r="B319" s="714"/>
      <c r="C319" s="714"/>
      <c r="D319" s="714"/>
      <c r="E319" s="714"/>
      <c r="F319" s="714"/>
      <c r="G319" s="714"/>
      <c r="H319" s="714"/>
      <c r="I319" s="714"/>
      <c r="J319" s="714"/>
      <c r="K319" s="714"/>
      <c r="L319" s="714"/>
      <c r="M319" s="714"/>
    </row>
    <row r="320" spans="1:16" s="4" customFormat="1" ht="15" x14ac:dyDescent="0.25"/>
    <row r="321" spans="1:13" s="4" customFormat="1" ht="15" x14ac:dyDescent="0.25"/>
    <row r="322" spans="1:13" s="4" customFormat="1" ht="15" x14ac:dyDescent="0.25"/>
    <row r="323" spans="1:13" s="4" customFormat="1" ht="15" x14ac:dyDescent="0.25"/>
    <row r="324" spans="1:13" s="153" customFormat="1" ht="24.5" x14ac:dyDescent="0.25">
      <c r="B324" s="197" t="s">
        <v>272</v>
      </c>
    </row>
    <row r="325" spans="1:13" s="4" customFormat="1" ht="15" x14ac:dyDescent="0.25"/>
    <row r="326" spans="1:13" s="4" customFormat="1" ht="15" x14ac:dyDescent="0.25"/>
    <row r="327" spans="1:13" s="4" customFormat="1" ht="15" x14ac:dyDescent="0.25">
      <c r="A327" s="7"/>
      <c r="B327" s="7" t="s">
        <v>237</v>
      </c>
      <c r="C327" s="7"/>
      <c r="D327" s="7"/>
      <c r="E327" s="7"/>
      <c r="F327" s="7"/>
      <c r="G327" s="7"/>
      <c r="H327" s="7"/>
      <c r="I327" s="7"/>
      <c r="J327" s="7"/>
      <c r="K327" s="7"/>
      <c r="L327" s="7"/>
      <c r="M327" s="7"/>
    </row>
    <row r="328" spans="1:13" s="4" customFormat="1" ht="15" x14ac:dyDescent="0.25"/>
    <row r="329" spans="1:13" s="4" customFormat="1" ht="15" customHeight="1" x14ac:dyDescent="0.25">
      <c r="B329" s="714" t="s">
        <v>717</v>
      </c>
      <c r="C329" s="714"/>
      <c r="D329" s="714"/>
      <c r="E329" s="714"/>
      <c r="F329" s="714"/>
      <c r="G329" s="714"/>
      <c r="H329" s="714"/>
      <c r="I329" s="714"/>
      <c r="J329" s="714"/>
      <c r="K329" s="714"/>
      <c r="L329" s="714"/>
      <c r="M329" s="714"/>
    </row>
    <row r="330" spans="1:13" s="4" customFormat="1" ht="15" x14ac:dyDescent="0.25">
      <c r="B330" s="714"/>
      <c r="C330" s="714"/>
      <c r="D330" s="714"/>
      <c r="E330" s="714"/>
      <c r="F330" s="714"/>
      <c r="G330" s="714"/>
      <c r="H330" s="714"/>
      <c r="I330" s="714"/>
      <c r="J330" s="714"/>
      <c r="K330" s="714"/>
      <c r="L330" s="714"/>
      <c r="M330" s="714"/>
    </row>
    <row r="331" spans="1:13" s="4" customFormat="1" ht="15" x14ac:dyDescent="0.25">
      <c r="B331" s="714"/>
      <c r="C331" s="714"/>
      <c r="D331" s="714"/>
      <c r="E331" s="714"/>
      <c r="F331" s="714"/>
      <c r="G331" s="714"/>
      <c r="H331" s="714"/>
      <c r="I331" s="714"/>
      <c r="J331" s="714"/>
      <c r="K331" s="714"/>
      <c r="L331" s="714"/>
      <c r="M331" s="714"/>
    </row>
    <row r="332" spans="1:13" s="4" customFormat="1" ht="15" x14ac:dyDescent="0.25"/>
    <row r="333" spans="1:13" s="4" customFormat="1" ht="15" x14ac:dyDescent="0.25"/>
    <row r="334" spans="1:13" s="4" customFormat="1" ht="15" x14ac:dyDescent="0.25">
      <c r="A334" s="7"/>
      <c r="B334" s="7" t="s">
        <v>238</v>
      </c>
      <c r="C334" s="7"/>
      <c r="D334" s="7"/>
      <c r="E334" s="7"/>
      <c r="F334" s="7"/>
      <c r="G334" s="7"/>
      <c r="H334" s="7"/>
      <c r="I334" s="7"/>
      <c r="J334" s="7"/>
      <c r="K334" s="7"/>
      <c r="L334" s="7"/>
      <c r="M334" s="7"/>
    </row>
    <row r="335" spans="1:13" s="4" customFormat="1" ht="15" x14ac:dyDescent="0.25"/>
    <row r="336" spans="1:13" s="4" customFormat="1" ht="15" x14ac:dyDescent="0.25">
      <c r="B336" s="714" t="s">
        <v>718</v>
      </c>
      <c r="C336" s="714"/>
      <c r="D336" s="714"/>
      <c r="E336" s="714"/>
      <c r="F336" s="714"/>
      <c r="G336" s="714"/>
      <c r="H336" s="714"/>
      <c r="I336" s="714"/>
      <c r="J336" s="714"/>
      <c r="K336" s="714"/>
      <c r="L336" s="714"/>
      <c r="M336" s="714"/>
    </row>
    <row r="337" spans="1:13" s="4" customFormat="1" ht="15" x14ac:dyDescent="0.25">
      <c r="B337" s="714"/>
      <c r="C337" s="714"/>
      <c r="D337" s="714"/>
      <c r="E337" s="714"/>
      <c r="F337" s="714"/>
      <c r="G337" s="714"/>
      <c r="H337" s="714"/>
      <c r="I337" s="714"/>
      <c r="J337" s="714"/>
      <c r="K337" s="714"/>
      <c r="L337" s="714"/>
      <c r="M337" s="714"/>
    </row>
    <row r="338" spans="1:13" s="4" customFormat="1" ht="15" x14ac:dyDescent="0.25"/>
    <row r="339" spans="1:13" s="4" customFormat="1" ht="15" x14ac:dyDescent="0.25"/>
    <row r="340" spans="1:13" s="4" customFormat="1" ht="15" customHeight="1" x14ac:dyDescent="0.25">
      <c r="A340" s="7"/>
      <c r="B340" s="812" t="s">
        <v>239</v>
      </c>
      <c r="C340" s="812"/>
      <c r="D340" s="812"/>
      <c r="E340" s="812"/>
      <c r="F340" s="812"/>
      <c r="G340" s="812"/>
      <c r="H340" s="812"/>
      <c r="I340" s="812"/>
      <c r="J340" s="812"/>
      <c r="K340" s="812"/>
      <c r="L340" s="812"/>
      <c r="M340" s="812"/>
    </row>
    <row r="341" spans="1:13" s="4" customFormat="1" ht="15" hidden="1" x14ac:dyDescent="0.25">
      <c r="A341" s="7"/>
      <c r="B341" s="812"/>
      <c r="C341" s="812"/>
      <c r="D341" s="812"/>
      <c r="E341" s="812"/>
      <c r="F341" s="812"/>
      <c r="G341" s="812"/>
      <c r="H341" s="812"/>
      <c r="I341" s="812"/>
      <c r="J341" s="812"/>
      <c r="K341" s="812"/>
      <c r="L341" s="812"/>
      <c r="M341" s="812"/>
    </row>
    <row r="342" spans="1:13" s="4" customFormat="1" ht="15" x14ac:dyDescent="0.25"/>
    <row r="343" spans="1:13" s="4" customFormat="1" ht="15" x14ac:dyDescent="0.25">
      <c r="B343" s="842" t="s">
        <v>719</v>
      </c>
      <c r="C343" s="842"/>
      <c r="D343" s="842"/>
      <c r="E343" s="842"/>
      <c r="F343" s="842"/>
      <c r="G343" s="842"/>
      <c r="H343" s="842"/>
      <c r="I343" s="842"/>
      <c r="J343" s="842"/>
      <c r="K343" s="842"/>
      <c r="L343" s="842"/>
      <c r="M343" s="842"/>
    </row>
    <row r="344" spans="1:13" s="4" customFormat="1" ht="15" x14ac:dyDescent="0.25">
      <c r="B344" s="842"/>
      <c r="C344" s="842"/>
      <c r="D344" s="842"/>
      <c r="E344" s="842"/>
      <c r="F344" s="842"/>
      <c r="G344" s="842"/>
      <c r="H344" s="842"/>
      <c r="I344" s="842"/>
      <c r="J344" s="842"/>
      <c r="K344" s="842"/>
      <c r="L344" s="842"/>
      <c r="M344" s="842"/>
    </row>
    <row r="345" spans="1:13" s="4" customFormat="1" ht="15" x14ac:dyDescent="0.25">
      <c r="B345" s="842"/>
      <c r="C345" s="842"/>
      <c r="D345" s="842"/>
      <c r="E345" s="842"/>
      <c r="F345" s="842"/>
      <c r="G345" s="842"/>
      <c r="H345" s="842"/>
      <c r="I345" s="842"/>
      <c r="J345" s="842"/>
      <c r="K345" s="842"/>
      <c r="L345" s="842"/>
      <c r="M345" s="842"/>
    </row>
    <row r="346" spans="1:13" s="4" customFormat="1" ht="15" x14ac:dyDescent="0.25"/>
    <row r="347" spans="1:13" s="4" customFormat="1" ht="15" x14ac:dyDescent="0.25"/>
    <row r="348" spans="1:13" s="4" customFormat="1" ht="15" x14ac:dyDescent="0.25"/>
    <row r="349" spans="1:13" s="4" customFormat="1" ht="15" x14ac:dyDescent="0.25"/>
    <row r="350" spans="1:13" s="153" customFormat="1" ht="24.5" x14ac:dyDescent="0.25">
      <c r="B350" s="197" t="s">
        <v>273</v>
      </c>
    </row>
    <row r="351" spans="1:13" s="4" customFormat="1" ht="15" x14ac:dyDescent="0.25"/>
    <row r="352" spans="1:13" s="4" customFormat="1" ht="15" x14ac:dyDescent="0.25"/>
    <row r="353" spans="1:17" s="4" customFormat="1" ht="15" x14ac:dyDescent="0.25">
      <c r="A353" s="7"/>
      <c r="B353" s="7" t="s">
        <v>167</v>
      </c>
      <c r="C353" s="7"/>
      <c r="D353" s="7"/>
      <c r="E353" s="7"/>
      <c r="F353" s="7"/>
      <c r="G353" s="7"/>
      <c r="H353" s="7"/>
      <c r="I353" s="7"/>
      <c r="J353" s="7"/>
      <c r="K353" s="7"/>
      <c r="L353" s="7"/>
      <c r="M353" s="7"/>
    </row>
    <row r="354" spans="1:17" s="4" customFormat="1" ht="15" x14ac:dyDescent="0.25"/>
    <row r="355" spans="1:17" s="4" customFormat="1" ht="15" customHeight="1" x14ac:dyDescent="0.25">
      <c r="B355" s="950" t="s">
        <v>720</v>
      </c>
      <c r="C355" s="950"/>
      <c r="D355" s="951"/>
      <c r="E355" s="959">
        <v>2021</v>
      </c>
      <c r="F355" s="959"/>
      <c r="G355" s="959"/>
      <c r="H355" s="959">
        <v>2022</v>
      </c>
      <c r="I355" s="959"/>
      <c r="J355" s="959"/>
      <c r="K355" s="959">
        <v>2023</v>
      </c>
      <c r="L355" s="959"/>
      <c r="M355" s="960"/>
    </row>
    <row r="356" spans="1:17" s="4" customFormat="1" ht="15.5" thickBot="1" x14ac:dyDescent="0.3">
      <c r="B356" s="952"/>
      <c r="C356" s="952"/>
      <c r="D356" s="953"/>
      <c r="E356" s="203" t="s">
        <v>384</v>
      </c>
      <c r="F356" s="204" t="s">
        <v>385</v>
      </c>
      <c r="G356" s="205" t="s">
        <v>380</v>
      </c>
      <c r="H356" s="203" t="s">
        <v>384</v>
      </c>
      <c r="I356" s="204" t="s">
        <v>385</v>
      </c>
      <c r="J356" s="205" t="s">
        <v>380</v>
      </c>
      <c r="K356" s="203" t="s">
        <v>384</v>
      </c>
      <c r="L356" s="204" t="s">
        <v>385</v>
      </c>
      <c r="M356" s="207" t="s">
        <v>380</v>
      </c>
    </row>
    <row r="357" spans="1:17" s="4" customFormat="1" ht="15.75" customHeight="1" thickTop="1" x14ac:dyDescent="0.25">
      <c r="B357" s="725" t="s">
        <v>386</v>
      </c>
      <c r="C357" s="725"/>
      <c r="D357" s="726"/>
      <c r="E357" s="400">
        <v>11880492</v>
      </c>
      <c r="F357" s="446">
        <v>8528265</v>
      </c>
      <c r="G357" s="445">
        <v>20408757</v>
      </c>
      <c r="H357" s="400">
        <v>12435839</v>
      </c>
      <c r="I357" s="446">
        <v>9121021</v>
      </c>
      <c r="J357" s="445">
        <v>21556860</v>
      </c>
      <c r="K357" s="400">
        <v>13094324.27</v>
      </c>
      <c r="L357" s="446">
        <v>8955336</v>
      </c>
      <c r="M357" s="480">
        <v>22049661</v>
      </c>
      <c r="O357" s="469"/>
      <c r="P357" s="469"/>
      <c r="Q357" s="469"/>
    </row>
    <row r="358" spans="1:17" s="4" customFormat="1" ht="15" customHeight="1" x14ac:dyDescent="0.25">
      <c r="B358" s="750" t="s">
        <v>387</v>
      </c>
      <c r="C358" s="750"/>
      <c r="D358" s="751"/>
      <c r="E358" s="752">
        <v>18</v>
      </c>
      <c r="F358" s="753">
        <v>22</v>
      </c>
      <c r="G358" s="754">
        <v>40</v>
      </c>
      <c r="H358" s="752">
        <v>18</v>
      </c>
      <c r="I358" s="753">
        <v>10</v>
      </c>
      <c r="J358" s="754">
        <v>28</v>
      </c>
      <c r="K358" s="752">
        <v>13</v>
      </c>
      <c r="L358" s="753">
        <v>11</v>
      </c>
      <c r="M358" s="808">
        <v>24</v>
      </c>
      <c r="O358" s="469"/>
      <c r="P358" s="469"/>
      <c r="Q358" s="469"/>
    </row>
    <row r="359" spans="1:17" s="4" customFormat="1" ht="15" hidden="1" x14ac:dyDescent="0.25">
      <c r="B359" s="750"/>
      <c r="C359" s="750"/>
      <c r="D359" s="751"/>
      <c r="E359" s="752"/>
      <c r="F359" s="753"/>
      <c r="G359" s="754"/>
      <c r="H359" s="752"/>
      <c r="I359" s="753"/>
      <c r="J359" s="754"/>
      <c r="K359" s="752"/>
      <c r="L359" s="753"/>
      <c r="M359" s="808"/>
    </row>
    <row r="360" spans="1:17" s="4" customFormat="1" ht="15" customHeight="1" x14ac:dyDescent="0.25">
      <c r="B360" s="750" t="s">
        <v>391</v>
      </c>
      <c r="C360" s="750"/>
      <c r="D360" s="751"/>
      <c r="E360" s="752">
        <v>1</v>
      </c>
      <c r="F360" s="753">
        <v>0</v>
      </c>
      <c r="G360" s="754">
        <v>1</v>
      </c>
      <c r="H360" s="752">
        <v>1</v>
      </c>
      <c r="I360" s="753">
        <v>0</v>
      </c>
      <c r="J360" s="754">
        <v>1</v>
      </c>
      <c r="K360" s="752">
        <v>1</v>
      </c>
      <c r="L360" s="753">
        <v>1</v>
      </c>
      <c r="M360" s="808">
        <v>2</v>
      </c>
      <c r="O360" s="469"/>
      <c r="P360" s="469"/>
      <c r="Q360" s="469"/>
    </row>
    <row r="361" spans="1:17" s="4" customFormat="1" ht="15" x14ac:dyDescent="0.25">
      <c r="B361" s="750"/>
      <c r="C361" s="750"/>
      <c r="D361" s="751"/>
      <c r="E361" s="752"/>
      <c r="F361" s="753"/>
      <c r="G361" s="754"/>
      <c r="H361" s="752"/>
      <c r="I361" s="753"/>
      <c r="J361" s="754"/>
      <c r="K361" s="752"/>
      <c r="L361" s="753"/>
      <c r="M361" s="808"/>
    </row>
    <row r="362" spans="1:17" s="4" customFormat="1" ht="15" customHeight="1" x14ac:dyDescent="0.25">
      <c r="B362" s="737" t="s">
        <v>388</v>
      </c>
      <c r="C362" s="737"/>
      <c r="D362" s="738"/>
      <c r="E362" s="131">
        <v>0</v>
      </c>
      <c r="F362" s="126">
        <v>0</v>
      </c>
      <c r="G362" s="391">
        <v>0</v>
      </c>
      <c r="H362" s="131">
        <v>0</v>
      </c>
      <c r="I362" s="126">
        <v>0</v>
      </c>
      <c r="J362" s="391">
        <v>0</v>
      </c>
      <c r="K362" s="131">
        <v>0</v>
      </c>
      <c r="L362" s="126">
        <v>0</v>
      </c>
      <c r="M362" s="344">
        <v>0</v>
      </c>
      <c r="O362" s="469"/>
      <c r="P362" s="469"/>
      <c r="Q362" s="469"/>
    </row>
    <row r="363" spans="1:17" s="4" customFormat="1" ht="15" customHeight="1" x14ac:dyDescent="0.25">
      <c r="B363" s="750" t="s">
        <v>389</v>
      </c>
      <c r="C363" s="750"/>
      <c r="D363" s="751"/>
      <c r="E363" s="752">
        <v>746</v>
      </c>
      <c r="F363" s="753">
        <v>449</v>
      </c>
      <c r="G363" s="754">
        <v>1195</v>
      </c>
      <c r="H363" s="752">
        <v>845</v>
      </c>
      <c r="I363" s="753">
        <v>543</v>
      </c>
      <c r="J363" s="754">
        <v>1388</v>
      </c>
      <c r="K363" s="752">
        <v>436</v>
      </c>
      <c r="L363" s="753">
        <v>360</v>
      </c>
      <c r="M363" s="808">
        <v>796</v>
      </c>
      <c r="O363" s="469"/>
      <c r="P363" s="469"/>
      <c r="Q363" s="469"/>
    </row>
    <row r="364" spans="1:17" s="4" customFormat="1" ht="15" hidden="1" x14ac:dyDescent="0.25">
      <c r="B364" s="750"/>
      <c r="C364" s="750"/>
      <c r="D364" s="751"/>
      <c r="E364" s="752"/>
      <c r="F364" s="753"/>
      <c r="G364" s="754"/>
      <c r="H364" s="752"/>
      <c r="I364" s="753"/>
      <c r="J364" s="754"/>
      <c r="K364" s="752"/>
      <c r="L364" s="753"/>
      <c r="M364" s="808"/>
    </row>
    <row r="365" spans="1:17" s="4" customFormat="1" ht="15" customHeight="1" x14ac:dyDescent="0.25">
      <c r="B365" s="750" t="s">
        <v>390</v>
      </c>
      <c r="C365" s="750"/>
      <c r="D365" s="751"/>
      <c r="E365" s="809">
        <v>0.3</v>
      </c>
      <c r="F365" s="810">
        <v>0.52</v>
      </c>
      <c r="G365" s="848">
        <v>0.39</v>
      </c>
      <c r="H365" s="809">
        <v>0.28999999999999998</v>
      </c>
      <c r="I365" s="810">
        <v>0.22</v>
      </c>
      <c r="J365" s="848">
        <v>0.26</v>
      </c>
      <c r="K365" s="809">
        <v>0.2</v>
      </c>
      <c r="L365" s="810">
        <v>0.25</v>
      </c>
      <c r="M365" s="847">
        <v>0.22</v>
      </c>
      <c r="O365" s="469"/>
      <c r="P365" s="469"/>
      <c r="Q365" s="469"/>
    </row>
    <row r="366" spans="1:17" s="4" customFormat="1" ht="15" hidden="1" x14ac:dyDescent="0.25">
      <c r="B366" s="750"/>
      <c r="C366" s="750"/>
      <c r="D366" s="751"/>
      <c r="E366" s="809"/>
      <c r="F366" s="810"/>
      <c r="G366" s="848"/>
      <c r="H366" s="809"/>
      <c r="I366" s="810"/>
      <c r="J366" s="848"/>
      <c r="K366" s="809"/>
      <c r="L366" s="810"/>
      <c r="M366" s="847"/>
    </row>
    <row r="367" spans="1:17" s="4" customFormat="1" ht="15" customHeight="1" x14ac:dyDescent="0.25">
      <c r="B367" s="750" t="s">
        <v>392</v>
      </c>
      <c r="C367" s="750"/>
      <c r="D367" s="751"/>
      <c r="E367" s="809">
        <v>0.02</v>
      </c>
      <c r="F367" s="810">
        <v>0</v>
      </c>
      <c r="G367" s="848">
        <v>0.01</v>
      </c>
      <c r="H367" s="809">
        <v>0.02</v>
      </c>
      <c r="I367" s="810">
        <v>0</v>
      </c>
      <c r="J367" s="848">
        <v>0.01</v>
      </c>
      <c r="K367" s="809">
        <v>0.02</v>
      </c>
      <c r="L367" s="810">
        <v>0.02</v>
      </c>
      <c r="M367" s="847">
        <v>0.02</v>
      </c>
      <c r="O367" s="469"/>
      <c r="P367" s="469"/>
      <c r="Q367" s="469"/>
    </row>
    <row r="368" spans="1:17" s="4" customFormat="1" ht="15" x14ac:dyDescent="0.25">
      <c r="B368" s="750"/>
      <c r="C368" s="750"/>
      <c r="D368" s="751"/>
      <c r="E368" s="809"/>
      <c r="F368" s="810"/>
      <c r="G368" s="848"/>
      <c r="H368" s="809"/>
      <c r="I368" s="810"/>
      <c r="J368" s="848"/>
      <c r="K368" s="809"/>
      <c r="L368" s="810"/>
      <c r="M368" s="847"/>
    </row>
    <row r="369" spans="1:17" s="4" customFormat="1" ht="15" customHeight="1" x14ac:dyDescent="0.25">
      <c r="B369" s="737" t="s">
        <v>393</v>
      </c>
      <c r="C369" s="737"/>
      <c r="D369" s="738"/>
      <c r="E369" s="132">
        <v>0</v>
      </c>
      <c r="F369" s="128">
        <v>0</v>
      </c>
      <c r="G369" s="390">
        <v>0</v>
      </c>
      <c r="H369" s="132">
        <v>0</v>
      </c>
      <c r="I369" s="128">
        <v>0</v>
      </c>
      <c r="J369" s="390">
        <v>0</v>
      </c>
      <c r="K369" s="132">
        <v>0</v>
      </c>
      <c r="L369" s="128">
        <v>0</v>
      </c>
      <c r="M369" s="345">
        <v>0</v>
      </c>
      <c r="O369" s="469"/>
      <c r="P369" s="469"/>
      <c r="Q369" s="469"/>
    </row>
    <row r="370" spans="1:17" s="4" customFormat="1" ht="15" customHeight="1" x14ac:dyDescent="0.25">
      <c r="B370" s="768" t="s">
        <v>394</v>
      </c>
      <c r="C370" s="768"/>
      <c r="D370" s="769"/>
      <c r="E370" s="133">
        <v>13</v>
      </c>
      <c r="F370" s="134">
        <v>11</v>
      </c>
      <c r="G370" s="387">
        <v>12</v>
      </c>
      <c r="H370" s="133">
        <v>14</v>
      </c>
      <c r="I370" s="134">
        <v>12</v>
      </c>
      <c r="J370" s="387">
        <v>13</v>
      </c>
      <c r="K370" s="133">
        <v>7</v>
      </c>
      <c r="L370" s="134">
        <v>8</v>
      </c>
      <c r="M370" s="346">
        <v>7</v>
      </c>
      <c r="O370" s="469"/>
      <c r="P370" s="469"/>
      <c r="Q370" s="469"/>
    </row>
    <row r="371" spans="1:17" s="4" customFormat="1" ht="15" customHeight="1" x14ac:dyDescent="0.25">
      <c r="B371" s="747" t="s">
        <v>721</v>
      </c>
      <c r="C371" s="747"/>
      <c r="D371" s="747"/>
      <c r="E371" s="747"/>
      <c r="F371" s="747"/>
      <c r="G371" s="747"/>
      <c r="H371" s="747"/>
      <c r="I371" s="747"/>
      <c r="J371" s="747"/>
      <c r="K371" s="747"/>
      <c r="L371" s="747"/>
      <c r="M371" s="747"/>
    </row>
    <row r="372" spans="1:17" s="4" customFormat="1" ht="15" customHeight="1" x14ac:dyDescent="0.25">
      <c r="B372" s="748"/>
      <c r="C372" s="748"/>
      <c r="D372" s="748"/>
      <c r="E372" s="748"/>
      <c r="F372" s="748"/>
      <c r="G372" s="748"/>
      <c r="H372" s="748"/>
      <c r="I372" s="748"/>
      <c r="J372" s="748"/>
      <c r="K372" s="748"/>
      <c r="L372" s="748"/>
      <c r="M372" s="748"/>
    </row>
    <row r="373" spans="1:17" s="4" customFormat="1" ht="15" x14ac:dyDescent="0.25">
      <c r="B373" s="749"/>
      <c r="C373" s="749"/>
      <c r="D373" s="749"/>
      <c r="E373" s="749"/>
      <c r="F373" s="749"/>
      <c r="G373" s="749"/>
      <c r="H373" s="749"/>
      <c r="I373" s="749"/>
      <c r="J373" s="749"/>
      <c r="K373" s="749"/>
      <c r="L373" s="749"/>
      <c r="M373" s="749"/>
    </row>
    <row r="374" spans="1:17" s="4" customFormat="1" ht="15" x14ac:dyDescent="0.25">
      <c r="A374" s="1"/>
      <c r="B374" s="1"/>
      <c r="C374" s="1"/>
      <c r="D374" s="1"/>
      <c r="E374" s="1"/>
      <c r="F374" s="1"/>
      <c r="G374" s="1"/>
      <c r="H374" s="1"/>
      <c r="I374" s="1"/>
      <c r="J374" s="1"/>
      <c r="K374" s="1"/>
      <c r="L374" s="1"/>
      <c r="M374" s="1"/>
    </row>
    <row r="375" spans="1:17" s="4" customFormat="1" ht="15" customHeight="1" x14ac:dyDescent="0.25">
      <c r="B375" s="950" t="s">
        <v>722</v>
      </c>
      <c r="C375" s="950"/>
      <c r="D375" s="951"/>
      <c r="E375" s="959">
        <v>2021</v>
      </c>
      <c r="F375" s="959"/>
      <c r="G375" s="959"/>
      <c r="H375" s="959">
        <v>2022</v>
      </c>
      <c r="I375" s="959"/>
      <c r="J375" s="959"/>
      <c r="K375" s="959">
        <v>2023</v>
      </c>
      <c r="L375" s="959"/>
      <c r="M375" s="960"/>
    </row>
    <row r="376" spans="1:17" s="4" customFormat="1" ht="15.5" thickBot="1" x14ac:dyDescent="0.3">
      <c r="B376" s="952"/>
      <c r="C376" s="952"/>
      <c r="D376" s="953"/>
      <c r="E376" s="203" t="s">
        <v>384</v>
      </c>
      <c r="F376" s="204" t="s">
        <v>385</v>
      </c>
      <c r="G376" s="205" t="s">
        <v>380</v>
      </c>
      <c r="H376" s="203" t="s">
        <v>384</v>
      </c>
      <c r="I376" s="204" t="s">
        <v>385</v>
      </c>
      <c r="J376" s="205" t="s">
        <v>380</v>
      </c>
      <c r="K376" s="203" t="s">
        <v>384</v>
      </c>
      <c r="L376" s="204" t="s">
        <v>385</v>
      </c>
      <c r="M376" s="207" t="s">
        <v>380</v>
      </c>
    </row>
    <row r="377" spans="1:17" s="4" customFormat="1" ht="15.75" customHeight="1" thickTop="1" x14ac:dyDescent="0.25">
      <c r="B377" s="725" t="s">
        <v>386</v>
      </c>
      <c r="C377" s="725"/>
      <c r="D377" s="726"/>
      <c r="E377" s="130">
        <v>981668</v>
      </c>
      <c r="F377" s="124">
        <v>409659</v>
      </c>
      <c r="G377" s="392">
        <v>1391327</v>
      </c>
      <c r="H377" s="130">
        <v>1216174</v>
      </c>
      <c r="I377" s="124">
        <v>635954</v>
      </c>
      <c r="J377" s="392">
        <v>1852128</v>
      </c>
      <c r="K377" s="130">
        <v>1486854.15118</v>
      </c>
      <c r="L377" s="124">
        <v>529813</v>
      </c>
      <c r="M377" s="343">
        <f>K377+L377</f>
        <v>2016667.15118</v>
      </c>
      <c r="O377" s="469"/>
      <c r="P377" s="469"/>
      <c r="Q377" s="469"/>
    </row>
    <row r="378" spans="1:17" s="4" customFormat="1" ht="15" customHeight="1" x14ac:dyDescent="0.25">
      <c r="B378" s="750" t="s">
        <v>387</v>
      </c>
      <c r="C378" s="750"/>
      <c r="D378" s="751"/>
      <c r="E378" s="752">
        <v>3</v>
      </c>
      <c r="F378" s="753">
        <v>0</v>
      </c>
      <c r="G378" s="754">
        <v>3</v>
      </c>
      <c r="H378" s="752">
        <v>1</v>
      </c>
      <c r="I378" s="753">
        <v>0</v>
      </c>
      <c r="J378" s="754">
        <v>1</v>
      </c>
      <c r="K378" s="752">
        <v>7</v>
      </c>
      <c r="L378" s="753">
        <v>1</v>
      </c>
      <c r="M378" s="808">
        <v>8</v>
      </c>
      <c r="O378" s="469"/>
      <c r="P378" s="469"/>
      <c r="Q378" s="469"/>
    </row>
    <row r="379" spans="1:17" s="4" customFormat="1" ht="15" hidden="1" x14ac:dyDescent="0.25">
      <c r="B379" s="750"/>
      <c r="C379" s="750"/>
      <c r="D379" s="751"/>
      <c r="E379" s="752"/>
      <c r="F379" s="753"/>
      <c r="G379" s="754"/>
      <c r="H379" s="752"/>
      <c r="I379" s="753"/>
      <c r="J379" s="754"/>
      <c r="K379" s="752"/>
      <c r="L379" s="753"/>
      <c r="M379" s="808"/>
    </row>
    <row r="380" spans="1:17" s="4" customFormat="1" ht="15" customHeight="1" x14ac:dyDescent="0.25">
      <c r="B380" s="750" t="s">
        <v>391</v>
      </c>
      <c r="C380" s="750"/>
      <c r="D380" s="751"/>
      <c r="E380" s="752">
        <v>0</v>
      </c>
      <c r="F380" s="753">
        <v>0</v>
      </c>
      <c r="G380" s="754">
        <v>0</v>
      </c>
      <c r="H380" s="752">
        <v>0</v>
      </c>
      <c r="I380" s="753">
        <v>0</v>
      </c>
      <c r="J380" s="754">
        <v>0</v>
      </c>
      <c r="K380" s="752">
        <v>0</v>
      </c>
      <c r="L380" s="753">
        <v>0</v>
      </c>
      <c r="M380" s="808">
        <v>0</v>
      </c>
      <c r="O380" s="469"/>
      <c r="P380" s="469"/>
      <c r="Q380" s="469"/>
    </row>
    <row r="381" spans="1:17" s="4" customFormat="1" ht="15" x14ac:dyDescent="0.25">
      <c r="B381" s="750"/>
      <c r="C381" s="750"/>
      <c r="D381" s="751"/>
      <c r="E381" s="752"/>
      <c r="F381" s="753"/>
      <c r="G381" s="754"/>
      <c r="H381" s="752"/>
      <c r="I381" s="753"/>
      <c r="J381" s="754"/>
      <c r="K381" s="752"/>
      <c r="L381" s="753"/>
      <c r="M381" s="808"/>
    </row>
    <row r="382" spans="1:17" s="4" customFormat="1" ht="15" customHeight="1" x14ac:dyDescent="0.25">
      <c r="B382" s="737" t="s">
        <v>388</v>
      </c>
      <c r="C382" s="737"/>
      <c r="D382" s="738"/>
      <c r="E382" s="131">
        <v>0</v>
      </c>
      <c r="F382" s="126">
        <v>0</v>
      </c>
      <c r="G382" s="391">
        <v>0</v>
      </c>
      <c r="H382" s="131">
        <v>0</v>
      </c>
      <c r="I382" s="126">
        <v>0</v>
      </c>
      <c r="J382" s="391">
        <v>0</v>
      </c>
      <c r="K382" s="131">
        <v>0</v>
      </c>
      <c r="L382" s="126">
        <v>0</v>
      </c>
      <c r="M382" s="344">
        <v>0</v>
      </c>
      <c r="O382" s="469"/>
      <c r="P382" s="469"/>
      <c r="Q382" s="469"/>
    </row>
    <row r="383" spans="1:17" s="4" customFormat="1" ht="15" customHeight="1" x14ac:dyDescent="0.25">
      <c r="B383" s="750" t="s">
        <v>389</v>
      </c>
      <c r="C383" s="750"/>
      <c r="D383" s="751"/>
      <c r="E383" s="752">
        <v>73</v>
      </c>
      <c r="F383" s="753">
        <v>0</v>
      </c>
      <c r="G383" s="754">
        <v>73</v>
      </c>
      <c r="H383" s="752">
        <v>15</v>
      </c>
      <c r="I383" s="753">
        <v>0</v>
      </c>
      <c r="J383" s="754">
        <v>15</v>
      </c>
      <c r="K383" s="752">
        <v>361</v>
      </c>
      <c r="L383" s="753">
        <v>15</v>
      </c>
      <c r="M383" s="808">
        <v>376</v>
      </c>
      <c r="O383" s="469"/>
      <c r="P383" s="469"/>
      <c r="Q383" s="469"/>
    </row>
    <row r="384" spans="1:17" s="4" customFormat="1" ht="15" hidden="1" x14ac:dyDescent="0.25">
      <c r="B384" s="750"/>
      <c r="C384" s="750"/>
      <c r="D384" s="751"/>
      <c r="E384" s="752"/>
      <c r="F384" s="753"/>
      <c r="G384" s="754"/>
      <c r="H384" s="752"/>
      <c r="I384" s="753"/>
      <c r="J384" s="754"/>
      <c r="K384" s="752"/>
      <c r="L384" s="753"/>
      <c r="M384" s="808"/>
    </row>
    <row r="385" spans="1:17" s="4" customFormat="1" ht="15" customHeight="1" x14ac:dyDescent="0.25">
      <c r="B385" s="750" t="s">
        <v>390</v>
      </c>
      <c r="C385" s="750"/>
      <c r="D385" s="751"/>
      <c r="E385" s="809">
        <v>0.61</v>
      </c>
      <c r="F385" s="810">
        <v>0</v>
      </c>
      <c r="G385" s="848">
        <v>0.43</v>
      </c>
      <c r="H385" s="809">
        <v>0.16</v>
      </c>
      <c r="I385" s="810">
        <v>0</v>
      </c>
      <c r="J385" s="848">
        <v>0.11</v>
      </c>
      <c r="K385" s="809">
        <v>0.94</v>
      </c>
      <c r="L385" s="810">
        <v>0.38</v>
      </c>
      <c r="M385" s="847">
        <v>0.79</v>
      </c>
      <c r="O385" s="469"/>
      <c r="P385" s="469"/>
      <c r="Q385" s="469"/>
    </row>
    <row r="386" spans="1:17" s="4" customFormat="1" ht="15" hidden="1" x14ac:dyDescent="0.25">
      <c r="B386" s="750"/>
      <c r="C386" s="750"/>
      <c r="D386" s="751"/>
      <c r="E386" s="809"/>
      <c r="F386" s="810"/>
      <c r="G386" s="848"/>
      <c r="H386" s="809"/>
      <c r="I386" s="810"/>
      <c r="J386" s="848"/>
      <c r="K386" s="809"/>
      <c r="L386" s="810"/>
      <c r="M386" s="847"/>
    </row>
    <row r="387" spans="1:17" s="4" customFormat="1" ht="15" customHeight="1" x14ac:dyDescent="0.25">
      <c r="B387" s="750" t="s">
        <v>392</v>
      </c>
      <c r="C387" s="750"/>
      <c r="D387" s="751"/>
      <c r="E387" s="809">
        <v>0</v>
      </c>
      <c r="F387" s="810">
        <v>0</v>
      </c>
      <c r="G387" s="848">
        <v>0</v>
      </c>
      <c r="H387" s="809">
        <v>0</v>
      </c>
      <c r="I387" s="810">
        <v>0</v>
      </c>
      <c r="J387" s="848">
        <v>0</v>
      </c>
      <c r="K387" s="809">
        <v>0</v>
      </c>
      <c r="L387" s="810">
        <v>0</v>
      </c>
      <c r="M387" s="847">
        <v>0</v>
      </c>
      <c r="O387" s="469"/>
      <c r="P387" s="469"/>
      <c r="Q387" s="469"/>
    </row>
    <row r="388" spans="1:17" s="4" customFormat="1" ht="15" x14ac:dyDescent="0.25">
      <c r="B388" s="750"/>
      <c r="C388" s="750"/>
      <c r="D388" s="751"/>
      <c r="E388" s="809"/>
      <c r="F388" s="810"/>
      <c r="G388" s="848"/>
      <c r="H388" s="809"/>
      <c r="I388" s="810"/>
      <c r="J388" s="848"/>
      <c r="K388" s="809"/>
      <c r="L388" s="810"/>
      <c r="M388" s="847"/>
    </row>
    <row r="389" spans="1:17" s="4" customFormat="1" ht="15" customHeight="1" x14ac:dyDescent="0.25">
      <c r="B389" s="737" t="s">
        <v>393</v>
      </c>
      <c r="C389" s="737"/>
      <c r="D389" s="738"/>
      <c r="E389" s="132">
        <v>0</v>
      </c>
      <c r="F389" s="128">
        <v>0</v>
      </c>
      <c r="G389" s="390">
        <v>0</v>
      </c>
      <c r="H389" s="132">
        <v>0</v>
      </c>
      <c r="I389" s="128">
        <v>0</v>
      </c>
      <c r="J389" s="390">
        <v>0</v>
      </c>
      <c r="K389" s="132">
        <v>0</v>
      </c>
      <c r="L389" s="128">
        <v>0</v>
      </c>
      <c r="M389" s="345">
        <v>0</v>
      </c>
      <c r="O389" s="469"/>
      <c r="P389" s="469"/>
      <c r="Q389" s="469"/>
    </row>
    <row r="390" spans="1:17" s="4" customFormat="1" ht="15" customHeight="1" x14ac:dyDescent="0.25">
      <c r="B390" s="768" t="s">
        <v>394</v>
      </c>
      <c r="C390" s="768"/>
      <c r="D390" s="769"/>
      <c r="E390" s="133">
        <v>15</v>
      </c>
      <c r="F390" s="134">
        <v>0</v>
      </c>
      <c r="G390" s="387">
        <v>10</v>
      </c>
      <c r="H390" s="133">
        <v>2</v>
      </c>
      <c r="I390" s="134">
        <v>0</v>
      </c>
      <c r="J390" s="387">
        <v>2</v>
      </c>
      <c r="K390" s="133">
        <v>49</v>
      </c>
      <c r="L390" s="134">
        <v>6</v>
      </c>
      <c r="M390" s="346">
        <v>37</v>
      </c>
      <c r="O390" s="469"/>
      <c r="P390" s="469"/>
      <c r="Q390" s="469"/>
    </row>
    <row r="391" spans="1:17" s="4" customFormat="1" ht="15" customHeight="1" x14ac:dyDescent="0.25">
      <c r="B391" s="747" t="s">
        <v>723</v>
      </c>
      <c r="C391" s="747"/>
      <c r="D391" s="747"/>
      <c r="E391" s="747"/>
      <c r="F391" s="747"/>
      <c r="G391" s="747"/>
      <c r="H391" s="747"/>
      <c r="I391" s="747"/>
      <c r="J391" s="747"/>
      <c r="K391" s="747"/>
      <c r="L391" s="747"/>
      <c r="M391" s="747"/>
    </row>
    <row r="392" spans="1:17" s="4" customFormat="1" ht="15" customHeight="1" x14ac:dyDescent="0.25">
      <c r="B392" s="748"/>
      <c r="C392" s="748"/>
      <c r="D392" s="748"/>
      <c r="E392" s="748"/>
      <c r="F392" s="748"/>
      <c r="G392" s="748"/>
      <c r="H392" s="748"/>
      <c r="I392" s="748"/>
      <c r="J392" s="748"/>
      <c r="K392" s="748"/>
      <c r="L392" s="748"/>
      <c r="M392" s="748"/>
    </row>
    <row r="393" spans="1:17" s="4" customFormat="1" ht="15" x14ac:dyDescent="0.25">
      <c r="B393" s="749"/>
      <c r="C393" s="749"/>
      <c r="D393" s="749"/>
      <c r="E393" s="749"/>
      <c r="F393" s="749"/>
      <c r="G393" s="749"/>
      <c r="H393" s="749"/>
      <c r="I393" s="749"/>
      <c r="J393" s="749"/>
      <c r="K393" s="749"/>
      <c r="L393" s="749"/>
      <c r="M393" s="749"/>
    </row>
    <row r="394" spans="1:17" s="4" customFormat="1" ht="15" x14ac:dyDescent="0.25"/>
    <row r="395" spans="1:17" s="4" customFormat="1" ht="15" x14ac:dyDescent="0.25"/>
    <row r="396" spans="1:17" s="4" customFormat="1" ht="15" customHeight="1" x14ac:dyDescent="0.25">
      <c r="A396" s="7"/>
      <c r="B396" s="812" t="s">
        <v>242</v>
      </c>
      <c r="C396" s="812"/>
      <c r="D396" s="812"/>
      <c r="E396" s="812"/>
      <c r="F396" s="812"/>
      <c r="G396" s="812"/>
      <c r="H396" s="812"/>
      <c r="I396" s="812"/>
      <c r="J396" s="812"/>
      <c r="K396" s="812"/>
      <c r="L396" s="812"/>
      <c r="M396" s="812"/>
    </row>
    <row r="397" spans="1:17" s="4" customFormat="1" ht="15" x14ac:dyDescent="0.25">
      <c r="A397" s="7"/>
      <c r="B397" s="812"/>
      <c r="C397" s="812"/>
      <c r="D397" s="812"/>
      <c r="E397" s="812"/>
      <c r="F397" s="812"/>
      <c r="G397" s="812"/>
      <c r="H397" s="812"/>
      <c r="I397" s="812"/>
      <c r="J397" s="812"/>
      <c r="K397" s="812"/>
      <c r="L397" s="812"/>
      <c r="M397" s="812"/>
    </row>
    <row r="398" spans="1:17" s="4" customFormat="1" ht="15" x14ac:dyDescent="0.25"/>
    <row r="399" spans="1:17" s="4" customFormat="1" ht="15" customHeight="1" x14ac:dyDescent="0.25">
      <c r="B399" s="950" t="s">
        <v>724</v>
      </c>
      <c r="C399" s="950"/>
      <c r="D399" s="950"/>
      <c r="E399" s="950"/>
      <c r="F399" s="950"/>
      <c r="G399" s="951"/>
      <c r="H399" s="959">
        <v>2021</v>
      </c>
      <c r="I399" s="959"/>
      <c r="J399" s="959">
        <v>2022</v>
      </c>
      <c r="K399" s="959"/>
      <c r="L399" s="959">
        <v>2023</v>
      </c>
      <c r="M399" s="960"/>
    </row>
    <row r="400" spans="1:17" s="4" customFormat="1" ht="15.5" thickBot="1" x14ac:dyDescent="0.3">
      <c r="B400" s="950"/>
      <c r="C400" s="950"/>
      <c r="D400" s="950"/>
      <c r="E400" s="950"/>
      <c r="F400" s="950"/>
      <c r="G400" s="951"/>
      <c r="H400" s="203" t="s">
        <v>384</v>
      </c>
      <c r="I400" s="205" t="s">
        <v>385</v>
      </c>
      <c r="J400" s="203" t="s">
        <v>384</v>
      </c>
      <c r="K400" s="205" t="s">
        <v>385</v>
      </c>
      <c r="L400" s="203" t="s">
        <v>384</v>
      </c>
      <c r="M400" s="207" t="s">
        <v>385</v>
      </c>
    </row>
    <row r="401" spans="2:16" s="4" customFormat="1" ht="15.5" thickTop="1" x14ac:dyDescent="0.25">
      <c r="B401" s="725" t="s">
        <v>570</v>
      </c>
      <c r="C401" s="725"/>
      <c r="D401" s="725"/>
      <c r="E401" s="725"/>
      <c r="F401" s="725"/>
      <c r="G401" s="726"/>
      <c r="H401" s="25">
        <v>11880491.630000001</v>
      </c>
      <c r="I401" s="135">
        <v>8528264.6169999987</v>
      </c>
      <c r="J401" s="25">
        <v>12435839.48</v>
      </c>
      <c r="K401" s="135">
        <v>9121020.9656388909</v>
      </c>
      <c r="L401" s="25">
        <v>13094324.27</v>
      </c>
      <c r="M401" s="136">
        <v>8955336</v>
      </c>
      <c r="O401" s="469"/>
      <c r="P401" s="469"/>
    </row>
    <row r="402" spans="2:16" s="4" customFormat="1" ht="15" x14ac:dyDescent="0.25">
      <c r="B402" s="737" t="s">
        <v>571</v>
      </c>
      <c r="C402" s="737"/>
      <c r="D402" s="737"/>
      <c r="E402" s="737"/>
      <c r="F402" s="737"/>
      <c r="G402" s="738"/>
      <c r="H402" s="20">
        <v>7477</v>
      </c>
      <c r="I402" s="36">
        <v>3828</v>
      </c>
      <c r="J402" s="20">
        <v>7572</v>
      </c>
      <c r="K402" s="36">
        <v>2266</v>
      </c>
      <c r="L402" s="20">
        <v>7709</v>
      </c>
      <c r="M402" s="37">
        <v>3927</v>
      </c>
      <c r="O402" s="469"/>
      <c r="P402" s="469"/>
    </row>
    <row r="403" spans="2:16" s="4" customFormat="1" ht="15" x14ac:dyDescent="0.25">
      <c r="B403" s="737" t="s">
        <v>572</v>
      </c>
      <c r="C403" s="737"/>
      <c r="D403" s="737"/>
      <c r="E403" s="737"/>
      <c r="F403" s="737"/>
      <c r="G403" s="738"/>
      <c r="H403" s="20">
        <v>5981</v>
      </c>
      <c r="I403" s="36">
        <v>405</v>
      </c>
      <c r="J403" s="20">
        <v>9056</v>
      </c>
      <c r="K403" s="36">
        <v>1638</v>
      </c>
      <c r="L403" s="20">
        <v>12100</v>
      </c>
      <c r="M403" s="37">
        <v>1528</v>
      </c>
      <c r="O403" s="469"/>
      <c r="P403" s="469"/>
    </row>
    <row r="404" spans="2:16" s="4" customFormat="1" ht="15" x14ac:dyDescent="0.25">
      <c r="B404" s="737" t="s">
        <v>725</v>
      </c>
      <c r="C404" s="737"/>
      <c r="D404" s="737"/>
      <c r="E404" s="737"/>
      <c r="F404" s="737"/>
      <c r="G404" s="738"/>
      <c r="H404" s="131">
        <v>18</v>
      </c>
      <c r="I404" s="146">
        <v>22</v>
      </c>
      <c r="J404" s="131">
        <v>18</v>
      </c>
      <c r="K404" s="146">
        <v>10</v>
      </c>
      <c r="L404" s="131">
        <v>13</v>
      </c>
      <c r="M404" s="127">
        <v>11</v>
      </c>
      <c r="O404" s="469"/>
      <c r="P404" s="469"/>
    </row>
    <row r="405" spans="2:16" s="4" customFormat="1" ht="15" x14ac:dyDescent="0.25">
      <c r="B405" s="737" t="s">
        <v>388</v>
      </c>
      <c r="C405" s="737"/>
      <c r="D405" s="737"/>
      <c r="E405" s="737"/>
      <c r="F405" s="737"/>
      <c r="G405" s="738"/>
      <c r="H405" s="131">
        <v>0</v>
      </c>
      <c r="I405" s="146">
        <v>0</v>
      </c>
      <c r="J405" s="131">
        <v>0</v>
      </c>
      <c r="K405" s="146">
        <v>0</v>
      </c>
      <c r="L405" s="131">
        <v>0</v>
      </c>
      <c r="M405" s="127">
        <v>0</v>
      </c>
      <c r="O405" s="469"/>
      <c r="P405" s="469"/>
    </row>
    <row r="406" spans="2:16" s="4" customFormat="1" ht="15" x14ac:dyDescent="0.25">
      <c r="B406" s="737" t="s">
        <v>574</v>
      </c>
      <c r="C406" s="737"/>
      <c r="D406" s="737"/>
      <c r="E406" s="737"/>
      <c r="F406" s="737"/>
      <c r="G406" s="738"/>
      <c r="H406" s="132">
        <v>100.68606899898131</v>
      </c>
      <c r="I406" s="147">
        <v>9.4978291173724738</v>
      </c>
      <c r="J406" s="132">
        <v>145.64356535100595</v>
      </c>
      <c r="K406" s="147">
        <v>35.917031792180836</v>
      </c>
      <c r="L406" s="132">
        <v>184.81289680173776</v>
      </c>
      <c r="M406" s="129">
        <f>M403/M401*200000</f>
        <v>34.124906089509089</v>
      </c>
      <c r="O406" s="469"/>
      <c r="P406" s="469"/>
    </row>
    <row r="407" spans="2:16" s="4" customFormat="1" ht="15" x14ac:dyDescent="0.25">
      <c r="B407" s="737" t="s">
        <v>726</v>
      </c>
      <c r="C407" s="737"/>
      <c r="D407" s="737"/>
      <c r="E407" s="737"/>
      <c r="F407" s="737"/>
      <c r="G407" s="738"/>
      <c r="H407" s="132">
        <v>0.30301776324722685</v>
      </c>
      <c r="I407" s="147">
        <v>0.51593145822764064</v>
      </c>
      <c r="J407" s="132">
        <v>0.28948588519413726</v>
      </c>
      <c r="K407" s="147">
        <v>0.21927369836496236</v>
      </c>
      <c r="L407" s="132">
        <v>0.19855931061343726</v>
      </c>
      <c r="M407" s="129">
        <v>0.2452281811776032</v>
      </c>
      <c r="O407" s="469"/>
      <c r="P407" s="469"/>
    </row>
    <row r="408" spans="2:16" s="4" customFormat="1" ht="15" x14ac:dyDescent="0.25">
      <c r="B408" s="737" t="s">
        <v>576</v>
      </c>
      <c r="C408" s="737"/>
      <c r="D408" s="737"/>
      <c r="E408" s="737"/>
      <c r="F408" s="737"/>
      <c r="G408" s="738"/>
      <c r="H408" s="231">
        <v>0</v>
      </c>
      <c r="I408" s="232">
        <v>0</v>
      </c>
      <c r="J408" s="231">
        <v>0</v>
      </c>
      <c r="K408" s="232">
        <v>0</v>
      </c>
      <c r="L408" s="231">
        <v>0</v>
      </c>
      <c r="M408" s="233">
        <v>0</v>
      </c>
      <c r="O408" s="469"/>
      <c r="P408" s="469"/>
    </row>
    <row r="409" spans="2:16" s="4" customFormat="1" ht="15" customHeight="1" x14ac:dyDescent="0.25">
      <c r="B409" s="737" t="s">
        <v>727</v>
      </c>
      <c r="C409" s="737"/>
      <c r="D409" s="737"/>
      <c r="E409" s="737"/>
      <c r="F409" s="737"/>
      <c r="G409" s="738"/>
      <c r="H409" s="398">
        <v>110552</v>
      </c>
      <c r="I409" s="401" t="s">
        <v>17</v>
      </c>
      <c r="J409" s="398">
        <v>118840</v>
      </c>
      <c r="K409" s="401" t="s">
        <v>17</v>
      </c>
      <c r="L409" s="398">
        <v>85130</v>
      </c>
      <c r="M409" s="539">
        <v>16197</v>
      </c>
      <c r="O409" s="469"/>
      <c r="P409" s="469"/>
    </row>
    <row r="410" spans="2:16" s="4" customFormat="1" ht="15" customHeight="1" x14ac:dyDescent="0.25">
      <c r="B410" s="886" t="s">
        <v>728</v>
      </c>
      <c r="C410" s="886"/>
      <c r="D410" s="886"/>
      <c r="E410" s="886"/>
      <c r="F410" s="886"/>
      <c r="G410" s="887"/>
      <c r="H410" s="231">
        <v>14.79</v>
      </c>
      <c r="I410" s="232" t="s">
        <v>17</v>
      </c>
      <c r="J410" s="231">
        <v>15.69</v>
      </c>
      <c r="K410" s="232" t="s">
        <v>17</v>
      </c>
      <c r="L410" s="231">
        <v>4.08</v>
      </c>
      <c r="M410" s="233">
        <v>4.12</v>
      </c>
      <c r="O410" s="469"/>
      <c r="P410" s="469"/>
    </row>
    <row r="411" spans="2:16" s="4" customFormat="1" ht="15" x14ac:dyDescent="0.25">
      <c r="B411" s="747" t="s">
        <v>729</v>
      </c>
      <c r="C411" s="747"/>
      <c r="D411" s="747"/>
      <c r="E411" s="747"/>
      <c r="F411" s="747"/>
      <c r="G411" s="747"/>
      <c r="H411" s="747"/>
      <c r="I411" s="747"/>
      <c r="J411" s="747"/>
      <c r="K411" s="747"/>
      <c r="L411" s="747"/>
      <c r="M411" s="747"/>
    </row>
    <row r="412" spans="2:16" s="4" customFormat="1" ht="15" x14ac:dyDescent="0.25">
      <c r="B412" s="748"/>
      <c r="C412" s="748"/>
      <c r="D412" s="748"/>
      <c r="E412" s="748"/>
      <c r="F412" s="748"/>
      <c r="G412" s="748"/>
      <c r="H412" s="748"/>
      <c r="I412" s="748"/>
      <c r="J412" s="748"/>
      <c r="K412" s="748"/>
      <c r="L412" s="748"/>
      <c r="M412" s="748"/>
    </row>
    <row r="413" spans="2:16" s="4" customFormat="1" ht="15" x14ac:dyDescent="0.25">
      <c r="B413" s="749"/>
      <c r="C413" s="749"/>
      <c r="D413" s="749"/>
      <c r="E413" s="749"/>
      <c r="F413" s="749"/>
      <c r="G413" s="749"/>
      <c r="H413" s="749"/>
      <c r="I413" s="749"/>
      <c r="J413" s="749"/>
      <c r="K413" s="749"/>
      <c r="L413" s="749"/>
      <c r="M413" s="749"/>
    </row>
    <row r="414" spans="2:16" s="4" customFormat="1" ht="15" x14ac:dyDescent="0.25">
      <c r="B414" s="1"/>
      <c r="C414" s="1"/>
      <c r="D414" s="1"/>
      <c r="E414" s="1"/>
      <c r="F414" s="1"/>
      <c r="G414" s="1"/>
      <c r="H414" s="1"/>
      <c r="I414" s="1"/>
      <c r="J414" s="1"/>
      <c r="K414" s="1"/>
      <c r="L414" s="1"/>
      <c r="M414" s="1"/>
    </row>
    <row r="415" spans="2:16" s="4" customFormat="1" ht="15" customHeight="1" x14ac:dyDescent="0.25">
      <c r="B415" s="950" t="s">
        <v>730</v>
      </c>
      <c r="C415" s="950"/>
      <c r="D415" s="950"/>
      <c r="E415" s="950"/>
      <c r="F415" s="950"/>
      <c r="G415" s="951"/>
      <c r="H415" s="959">
        <v>2021</v>
      </c>
      <c r="I415" s="959"/>
      <c r="J415" s="959">
        <v>2022</v>
      </c>
      <c r="K415" s="959"/>
      <c r="L415" s="959">
        <v>2023</v>
      </c>
      <c r="M415" s="960"/>
    </row>
    <row r="416" spans="2:16" s="4" customFormat="1" ht="15.5" thickBot="1" x14ac:dyDescent="0.3">
      <c r="B416" s="950"/>
      <c r="C416" s="950"/>
      <c r="D416" s="950"/>
      <c r="E416" s="950"/>
      <c r="F416" s="950"/>
      <c r="G416" s="951"/>
      <c r="H416" s="203" t="s">
        <v>384</v>
      </c>
      <c r="I416" s="205" t="s">
        <v>385</v>
      </c>
      <c r="J416" s="203" t="s">
        <v>384</v>
      </c>
      <c r="K416" s="205" t="s">
        <v>385</v>
      </c>
      <c r="L416" s="203" t="s">
        <v>384</v>
      </c>
      <c r="M416" s="207" t="s">
        <v>385</v>
      </c>
    </row>
    <row r="417" spans="2:16" s="4" customFormat="1" ht="15.5" thickTop="1" x14ac:dyDescent="0.25">
      <c r="B417" s="725" t="s">
        <v>570</v>
      </c>
      <c r="C417" s="725"/>
      <c r="D417" s="725"/>
      <c r="E417" s="725"/>
      <c r="F417" s="725"/>
      <c r="G417" s="726"/>
      <c r="H417" s="25">
        <v>981668</v>
      </c>
      <c r="I417" s="135">
        <v>409659</v>
      </c>
      <c r="J417" s="25">
        <v>1216173.76</v>
      </c>
      <c r="K417" s="135">
        <v>634499.37999999989</v>
      </c>
      <c r="L417" s="25">
        <v>1486854.15118</v>
      </c>
      <c r="M417" s="136">
        <v>529813</v>
      </c>
      <c r="O417" s="469"/>
      <c r="P417" s="469"/>
    </row>
    <row r="418" spans="2:16" s="4" customFormat="1" ht="15" x14ac:dyDescent="0.25">
      <c r="B418" s="737" t="s">
        <v>571</v>
      </c>
      <c r="C418" s="737"/>
      <c r="D418" s="737"/>
      <c r="E418" s="737"/>
      <c r="F418" s="737"/>
      <c r="G418" s="738"/>
      <c r="H418" s="20">
        <v>464</v>
      </c>
      <c r="I418" s="36">
        <v>169</v>
      </c>
      <c r="J418" s="20">
        <v>571</v>
      </c>
      <c r="K418" s="36">
        <v>67</v>
      </c>
      <c r="L418" s="20">
        <v>435</v>
      </c>
      <c r="M418" s="37">
        <v>300</v>
      </c>
      <c r="O418" s="469"/>
      <c r="P418" s="469"/>
    </row>
    <row r="419" spans="2:16" s="4" customFormat="1" ht="15" x14ac:dyDescent="0.25">
      <c r="B419" s="737" t="s">
        <v>572</v>
      </c>
      <c r="C419" s="737"/>
      <c r="D419" s="737"/>
      <c r="E419" s="737"/>
      <c r="F419" s="737"/>
      <c r="G419" s="738"/>
      <c r="H419" s="131">
        <v>3</v>
      </c>
      <c r="I419" s="146">
        <v>1</v>
      </c>
      <c r="J419" s="20">
        <v>6</v>
      </c>
      <c r="K419" s="36">
        <v>21</v>
      </c>
      <c r="L419" s="20">
        <v>17</v>
      </c>
      <c r="M419" s="37">
        <v>1</v>
      </c>
      <c r="O419" s="469"/>
      <c r="P419" s="469"/>
    </row>
    <row r="420" spans="2:16" s="4" customFormat="1" ht="15" x14ac:dyDescent="0.25">
      <c r="B420" s="737" t="s">
        <v>725</v>
      </c>
      <c r="C420" s="737"/>
      <c r="D420" s="737"/>
      <c r="E420" s="737"/>
      <c r="F420" s="737"/>
      <c r="G420" s="738"/>
      <c r="H420" s="20">
        <v>3</v>
      </c>
      <c r="I420" s="36">
        <v>0</v>
      </c>
      <c r="J420" s="20">
        <v>1</v>
      </c>
      <c r="K420" s="36">
        <v>0</v>
      </c>
      <c r="L420" s="20">
        <v>7</v>
      </c>
      <c r="M420" s="37">
        <v>1</v>
      </c>
      <c r="O420" s="469"/>
      <c r="P420" s="469"/>
    </row>
    <row r="421" spans="2:16" s="4" customFormat="1" ht="15" x14ac:dyDescent="0.25">
      <c r="B421" s="737" t="s">
        <v>388</v>
      </c>
      <c r="C421" s="737"/>
      <c r="D421" s="737"/>
      <c r="E421" s="737"/>
      <c r="F421" s="737"/>
      <c r="G421" s="738"/>
      <c r="H421" s="20">
        <v>0</v>
      </c>
      <c r="I421" s="36">
        <v>0</v>
      </c>
      <c r="J421" s="20">
        <v>0</v>
      </c>
      <c r="K421" s="36">
        <v>0</v>
      </c>
      <c r="L421" s="20">
        <v>0</v>
      </c>
      <c r="M421" s="37">
        <v>0</v>
      </c>
      <c r="O421" s="469"/>
      <c r="P421" s="469"/>
    </row>
    <row r="422" spans="2:16" s="4" customFormat="1" ht="15" x14ac:dyDescent="0.25">
      <c r="B422" s="737" t="s">
        <v>574</v>
      </c>
      <c r="C422" s="737"/>
      <c r="D422" s="737"/>
      <c r="E422" s="737"/>
      <c r="F422" s="737"/>
      <c r="G422" s="738"/>
      <c r="H422" s="132">
        <v>0.6112046027781286</v>
      </c>
      <c r="I422" s="147">
        <v>0.48821092664874932</v>
      </c>
      <c r="J422" s="137">
        <v>0.98670111086757861</v>
      </c>
      <c r="K422" s="138">
        <v>6.619391810910833</v>
      </c>
      <c r="L422" s="137">
        <v>2.2867071375505699</v>
      </c>
      <c r="M422" s="139">
        <v>0.37588926708152187</v>
      </c>
      <c r="O422" s="469"/>
      <c r="P422" s="469"/>
    </row>
    <row r="423" spans="2:16" s="4" customFormat="1" ht="15" x14ac:dyDescent="0.25">
      <c r="B423" s="737" t="s">
        <v>726</v>
      </c>
      <c r="C423" s="737"/>
      <c r="D423" s="737"/>
      <c r="E423" s="737"/>
      <c r="F423" s="737"/>
      <c r="G423" s="738"/>
      <c r="H423" s="137">
        <v>0.6112046027781286</v>
      </c>
      <c r="I423" s="138">
        <v>0</v>
      </c>
      <c r="J423" s="137">
        <v>0.16445018514459644</v>
      </c>
      <c r="K423" s="138">
        <v>0</v>
      </c>
      <c r="L423" s="137">
        <v>0.94158529193258755</v>
      </c>
      <c r="M423" s="139">
        <v>0.37588926708152187</v>
      </c>
      <c r="O423" s="469"/>
      <c r="P423" s="469"/>
    </row>
    <row r="424" spans="2:16" s="4" customFormat="1" ht="15" x14ac:dyDescent="0.25">
      <c r="B424" s="737" t="s">
        <v>576</v>
      </c>
      <c r="C424" s="737"/>
      <c r="D424" s="737"/>
      <c r="E424" s="737"/>
      <c r="F424" s="737"/>
      <c r="G424" s="738"/>
      <c r="H424" s="225">
        <v>0</v>
      </c>
      <c r="I424" s="226">
        <v>0</v>
      </c>
      <c r="J424" s="225">
        <v>0</v>
      </c>
      <c r="K424" s="226">
        <v>0</v>
      </c>
      <c r="L424" s="225">
        <v>0</v>
      </c>
      <c r="M424" s="540">
        <v>0</v>
      </c>
      <c r="O424" s="469"/>
      <c r="P424" s="469"/>
    </row>
    <row r="425" spans="2:16" s="4" customFormat="1" ht="15" customHeight="1" x14ac:dyDescent="0.25">
      <c r="B425" s="737" t="s">
        <v>727</v>
      </c>
      <c r="C425" s="737"/>
      <c r="D425" s="737"/>
      <c r="E425" s="737"/>
      <c r="F425" s="737"/>
      <c r="G425" s="738"/>
      <c r="H425" s="398">
        <v>1209</v>
      </c>
      <c r="I425" s="401" t="s">
        <v>17</v>
      </c>
      <c r="J425" s="398">
        <v>2681</v>
      </c>
      <c r="K425" s="401" t="s">
        <v>17</v>
      </c>
      <c r="L425" s="398">
        <v>4868</v>
      </c>
      <c r="M425" s="127" t="s">
        <v>17</v>
      </c>
      <c r="O425" s="469"/>
      <c r="P425" s="469"/>
    </row>
    <row r="426" spans="2:16" s="4" customFormat="1" ht="15" customHeight="1" x14ac:dyDescent="0.25">
      <c r="B426" s="886" t="s">
        <v>728</v>
      </c>
      <c r="C426" s="886"/>
      <c r="D426" s="886"/>
      <c r="E426" s="886"/>
      <c r="F426" s="886"/>
      <c r="G426" s="887"/>
      <c r="H426" s="231">
        <v>1.3</v>
      </c>
      <c r="I426" s="232" t="s">
        <v>17</v>
      </c>
      <c r="J426" s="231">
        <v>4.66</v>
      </c>
      <c r="K426" s="232" t="s">
        <v>17</v>
      </c>
      <c r="L426" s="231">
        <v>7.68</v>
      </c>
      <c r="M426" s="233" t="s">
        <v>17</v>
      </c>
      <c r="O426" s="469"/>
      <c r="P426" s="469"/>
    </row>
    <row r="427" spans="2:16" s="4" customFormat="1" ht="15" customHeight="1" x14ac:dyDescent="0.25">
      <c r="B427" s="747" t="s">
        <v>731</v>
      </c>
      <c r="C427" s="747"/>
      <c r="D427" s="747"/>
      <c r="E427" s="747"/>
      <c r="F427" s="747"/>
      <c r="G427" s="747"/>
      <c r="H427" s="747"/>
      <c r="I427" s="747"/>
      <c r="J427" s="747"/>
      <c r="K427" s="747"/>
      <c r="L427" s="747"/>
      <c r="M427" s="747"/>
    </row>
    <row r="428" spans="2:16" s="4" customFormat="1" ht="15" customHeight="1" x14ac:dyDescent="0.25">
      <c r="B428" s="748"/>
      <c r="C428" s="748"/>
      <c r="D428" s="748"/>
      <c r="E428" s="748"/>
      <c r="F428" s="748"/>
      <c r="G428" s="748"/>
      <c r="H428" s="748"/>
      <c r="I428" s="748"/>
      <c r="J428" s="748"/>
      <c r="K428" s="748"/>
      <c r="L428" s="748"/>
      <c r="M428" s="748"/>
    </row>
    <row r="429" spans="2:16" s="4" customFormat="1" ht="15" x14ac:dyDescent="0.25">
      <c r="B429" s="749"/>
      <c r="C429" s="749"/>
      <c r="D429" s="749"/>
      <c r="E429" s="749"/>
      <c r="F429" s="749"/>
      <c r="G429" s="749"/>
      <c r="H429" s="749"/>
      <c r="I429" s="749"/>
      <c r="J429" s="749"/>
      <c r="K429" s="749"/>
      <c r="L429" s="749"/>
      <c r="M429" s="749"/>
    </row>
    <row r="430" spans="2:16" s="4" customFormat="1" ht="15" x14ac:dyDescent="0.25"/>
    <row r="431" spans="2:16" s="4" customFormat="1" ht="15" x14ac:dyDescent="0.25"/>
    <row r="432" spans="2:16" s="4" customFormat="1" ht="15" x14ac:dyDescent="0.25"/>
    <row r="433" spans="1:13" s="4" customFormat="1" ht="15" x14ac:dyDescent="0.25"/>
    <row r="434" spans="1:13" s="153" customFormat="1" ht="24.5" x14ac:dyDescent="0.25">
      <c r="B434" s="197" t="s">
        <v>274</v>
      </c>
      <c r="C434" s="234"/>
    </row>
    <row r="435" spans="1:13" s="4" customFormat="1" ht="15" x14ac:dyDescent="0.25"/>
    <row r="436" spans="1:13" s="4" customFormat="1" ht="15" x14ac:dyDescent="0.25"/>
    <row r="437" spans="1:13" s="4" customFormat="1" ht="15" x14ac:dyDescent="0.25">
      <c r="A437" s="7"/>
      <c r="B437" s="7" t="s">
        <v>120</v>
      </c>
      <c r="C437" s="7"/>
      <c r="D437" s="7"/>
      <c r="E437" s="7"/>
      <c r="F437" s="7"/>
      <c r="G437" s="7"/>
      <c r="H437" s="7"/>
      <c r="I437" s="7"/>
      <c r="J437" s="7"/>
      <c r="K437" s="7"/>
      <c r="L437" s="7"/>
      <c r="M437" s="7"/>
    </row>
    <row r="438" spans="1:13" s="4" customFormat="1" ht="15" x14ac:dyDescent="0.25"/>
    <row r="439" spans="1:13" s="4" customFormat="1" ht="15" customHeight="1" x14ac:dyDescent="0.25">
      <c r="B439" s="950" t="s">
        <v>732</v>
      </c>
      <c r="C439" s="950"/>
      <c r="D439" s="950"/>
      <c r="E439" s="950"/>
      <c r="F439" s="950"/>
      <c r="G439" s="951"/>
      <c r="H439" s="959" t="s">
        <v>32</v>
      </c>
      <c r="I439" s="959"/>
      <c r="J439" s="959"/>
      <c r="K439" s="959" t="s">
        <v>712</v>
      </c>
      <c r="L439" s="959"/>
      <c r="M439" s="960"/>
    </row>
    <row r="440" spans="1:13" s="4" customFormat="1" ht="15.5" thickBot="1" x14ac:dyDescent="0.3">
      <c r="B440" s="950"/>
      <c r="C440" s="950"/>
      <c r="D440" s="950"/>
      <c r="E440" s="950"/>
      <c r="F440" s="950"/>
      <c r="G440" s="951"/>
      <c r="H440" s="203">
        <v>2021</v>
      </c>
      <c r="I440" s="204">
        <v>2022</v>
      </c>
      <c r="J440" s="205">
        <v>2023</v>
      </c>
      <c r="K440" s="203">
        <v>2021</v>
      </c>
      <c r="L440" s="204">
        <v>2022</v>
      </c>
      <c r="M440" s="207">
        <v>2023</v>
      </c>
    </row>
    <row r="441" spans="1:13" s="4" customFormat="1" ht="15.5" thickTop="1" x14ac:dyDescent="0.25">
      <c r="B441" s="725" t="s">
        <v>398</v>
      </c>
      <c r="C441" s="725"/>
      <c r="D441" s="725"/>
      <c r="E441" s="725"/>
      <c r="F441" s="725"/>
      <c r="G441" s="726"/>
      <c r="H441" s="239">
        <v>1298</v>
      </c>
      <c r="I441" s="240">
        <v>1353</v>
      </c>
      <c r="J441" s="241">
        <v>1393</v>
      </c>
      <c r="K441" s="239">
        <v>335</v>
      </c>
      <c r="L441" s="240">
        <v>325</v>
      </c>
      <c r="M441" s="242">
        <v>362</v>
      </c>
    </row>
    <row r="442" spans="1:13" s="4" customFormat="1" ht="15" x14ac:dyDescent="0.25">
      <c r="B442" s="768" t="s">
        <v>733</v>
      </c>
      <c r="C442" s="768"/>
      <c r="D442" s="768"/>
      <c r="E442" s="768"/>
      <c r="F442" s="768"/>
      <c r="G442" s="769"/>
      <c r="H442" s="541">
        <v>9727</v>
      </c>
      <c r="I442" s="542">
        <v>8243.68</v>
      </c>
      <c r="J442" s="543">
        <v>11970.05906</v>
      </c>
      <c r="K442" s="541">
        <v>101</v>
      </c>
      <c r="L442" s="542">
        <v>213.9</v>
      </c>
      <c r="M442" s="544">
        <v>171.25766999999999</v>
      </c>
    </row>
    <row r="443" spans="1:13" s="4" customFormat="1" ht="15" x14ac:dyDescent="0.25">
      <c r="B443" s="747" t="s">
        <v>734</v>
      </c>
      <c r="C443" s="991"/>
      <c r="D443" s="991"/>
      <c r="E443" s="991"/>
      <c r="F443" s="991"/>
      <c r="G443" s="991"/>
      <c r="H443" s="991"/>
      <c r="I443" s="991"/>
      <c r="J443" s="991"/>
      <c r="K443" s="991"/>
      <c r="L443" s="991"/>
      <c r="M443" s="991"/>
    </row>
    <row r="444" spans="1:13" s="4" customFormat="1" ht="15" x14ac:dyDescent="0.25">
      <c r="B444" s="992"/>
      <c r="C444" s="992"/>
      <c r="D444" s="992"/>
      <c r="E444" s="992"/>
      <c r="F444" s="992"/>
      <c r="G444" s="992"/>
      <c r="H444" s="992"/>
      <c r="I444" s="992"/>
      <c r="J444" s="992"/>
      <c r="K444" s="992"/>
      <c r="L444" s="992"/>
      <c r="M444" s="992"/>
    </row>
    <row r="445" spans="1:13" s="4" customFormat="1" ht="15" x14ac:dyDescent="0.25">
      <c r="B445" s="993"/>
      <c r="C445" s="993"/>
      <c r="D445" s="993"/>
      <c r="E445" s="993"/>
      <c r="F445" s="993"/>
      <c r="G445" s="993"/>
      <c r="H445" s="993"/>
      <c r="I445" s="993"/>
      <c r="J445" s="993"/>
      <c r="K445" s="993"/>
      <c r="L445" s="993"/>
      <c r="M445" s="993"/>
    </row>
    <row r="446" spans="1:13" s="4" customFormat="1" ht="15" x14ac:dyDescent="0.25"/>
    <row r="447" spans="1:13" s="4" customFormat="1" ht="15" x14ac:dyDescent="0.25"/>
    <row r="448" spans="1:13" s="4" customFormat="1" ht="15" x14ac:dyDescent="0.25">
      <c r="A448" s="7"/>
      <c r="B448" s="7" t="s">
        <v>129</v>
      </c>
      <c r="C448" s="7"/>
      <c r="D448" s="7"/>
      <c r="E448" s="7"/>
      <c r="F448" s="7"/>
      <c r="G448" s="7"/>
      <c r="H448" s="7"/>
      <c r="I448" s="7"/>
      <c r="J448" s="7"/>
      <c r="K448" s="7"/>
      <c r="L448" s="7"/>
      <c r="M448" s="7"/>
    </row>
    <row r="449" spans="1:13" s="4" customFormat="1" ht="15" x14ac:dyDescent="0.25"/>
    <row r="450" spans="1:13" s="4" customFormat="1" ht="15" customHeight="1" x14ac:dyDescent="0.25">
      <c r="B450" s="950" t="s">
        <v>735</v>
      </c>
      <c r="C450" s="950"/>
      <c r="D450" s="950"/>
      <c r="E450" s="950"/>
      <c r="F450" s="950"/>
      <c r="G450" s="951"/>
      <c r="H450" s="959" t="s">
        <v>32</v>
      </c>
      <c r="I450" s="959"/>
      <c r="J450" s="959"/>
      <c r="K450" s="959" t="s">
        <v>669</v>
      </c>
      <c r="L450" s="959"/>
      <c r="M450" s="960"/>
    </row>
    <row r="451" spans="1:13" s="4" customFormat="1" ht="15.5" thickBot="1" x14ac:dyDescent="0.3">
      <c r="B451" s="950"/>
      <c r="C451" s="950"/>
      <c r="D451" s="950"/>
      <c r="E451" s="950"/>
      <c r="F451" s="950"/>
      <c r="G451" s="951"/>
      <c r="H451" s="203">
        <v>2021</v>
      </c>
      <c r="I451" s="204">
        <v>2022</v>
      </c>
      <c r="J451" s="205">
        <v>2023</v>
      </c>
      <c r="K451" s="203">
        <v>2021</v>
      </c>
      <c r="L451" s="204">
        <v>2022</v>
      </c>
      <c r="M451" s="207">
        <v>2023</v>
      </c>
    </row>
    <row r="452" spans="1:13" s="4" customFormat="1" ht="15.5" thickTop="1" x14ac:dyDescent="0.25">
      <c r="B452" s="725" t="s">
        <v>404</v>
      </c>
      <c r="C452" s="725"/>
      <c r="D452" s="725"/>
      <c r="E452" s="725"/>
      <c r="F452" s="725"/>
      <c r="G452" s="726"/>
      <c r="H452" s="167">
        <v>0.38300000000000001</v>
      </c>
      <c r="I452" s="168">
        <v>0.41</v>
      </c>
      <c r="J452" s="170">
        <v>0.379</v>
      </c>
      <c r="K452" s="167">
        <v>0.82099999999999995</v>
      </c>
      <c r="L452" s="168">
        <v>0.82599999999999996</v>
      </c>
      <c r="M452" s="170">
        <v>0.78100000000000003</v>
      </c>
    </row>
    <row r="453" spans="1:13" s="4" customFormat="1" ht="15" x14ac:dyDescent="0.25">
      <c r="B453" s="737" t="s">
        <v>405</v>
      </c>
      <c r="C453" s="737"/>
      <c r="D453" s="737">
        <v>0.55500000000000005</v>
      </c>
      <c r="E453" s="737"/>
      <c r="F453" s="737"/>
      <c r="G453" s="738"/>
      <c r="H453" s="183">
        <v>0.40899999999999997</v>
      </c>
      <c r="I453" s="183">
        <v>0.29699999999999999</v>
      </c>
      <c r="J453" s="183">
        <v>0.28699999999999998</v>
      </c>
      <c r="K453" s="86">
        <v>0.91500000000000004</v>
      </c>
      <c r="L453" s="183">
        <v>0.86599999999999999</v>
      </c>
      <c r="M453" s="183">
        <v>0.83399999999999996</v>
      </c>
    </row>
    <row r="454" spans="1:13" s="4" customFormat="1" ht="15" x14ac:dyDescent="0.25">
      <c r="B454" s="743" t="s">
        <v>380</v>
      </c>
      <c r="C454" s="743"/>
      <c r="D454" s="743">
        <v>0.23200000000000001</v>
      </c>
      <c r="E454" s="743"/>
      <c r="F454" s="743"/>
      <c r="G454" s="744"/>
      <c r="H454" s="171">
        <v>0.39100000000000001</v>
      </c>
      <c r="I454" s="171">
        <v>0.372</v>
      </c>
      <c r="J454" s="171">
        <v>0.34699999999999998</v>
      </c>
      <c r="K454" s="185">
        <v>0.88700000000000001</v>
      </c>
      <c r="L454" s="171">
        <v>0.85499999999999998</v>
      </c>
      <c r="M454" s="171">
        <v>0.81699999999999995</v>
      </c>
    </row>
    <row r="455" spans="1:13" s="4" customFormat="1" ht="15" customHeight="1" x14ac:dyDescent="0.25">
      <c r="B455" s="747" t="s">
        <v>736</v>
      </c>
      <c r="C455" s="747"/>
      <c r="D455" s="747"/>
      <c r="E455" s="747"/>
      <c r="F455" s="747"/>
      <c r="G455" s="747"/>
      <c r="H455" s="747"/>
      <c r="I455" s="747"/>
      <c r="J455" s="747"/>
      <c r="K455" s="747"/>
      <c r="L455" s="747"/>
      <c r="M455" s="747"/>
    </row>
    <row r="456" spans="1:13" s="4" customFormat="1" ht="15" x14ac:dyDescent="0.25">
      <c r="B456" s="749"/>
      <c r="C456" s="749"/>
      <c r="D456" s="749"/>
      <c r="E456" s="749"/>
      <c r="F456" s="749"/>
      <c r="G456" s="749"/>
      <c r="H456" s="749"/>
      <c r="I456" s="749"/>
      <c r="J456" s="749"/>
      <c r="K456" s="749"/>
      <c r="L456" s="749"/>
      <c r="M456" s="749"/>
    </row>
    <row r="457" spans="1:13" s="4" customFormat="1" ht="15" x14ac:dyDescent="0.25"/>
    <row r="458" spans="1:13" s="4" customFormat="1" ht="15" x14ac:dyDescent="0.25"/>
    <row r="459" spans="1:13" s="4" customFormat="1" ht="15" x14ac:dyDescent="0.25">
      <c r="A459" s="7"/>
      <c r="B459" s="7" t="s">
        <v>163</v>
      </c>
      <c r="C459" s="7"/>
      <c r="D459" s="7"/>
      <c r="E459" s="7"/>
      <c r="F459" s="7"/>
      <c r="G459" s="7"/>
      <c r="H459" s="7"/>
      <c r="I459" s="7"/>
      <c r="J459" s="7"/>
      <c r="K459" s="7"/>
      <c r="L459" s="7"/>
      <c r="M459" s="7"/>
    </row>
    <row r="460" spans="1:13" s="4" customFormat="1" ht="15" x14ac:dyDescent="0.25"/>
    <row r="461" spans="1:13" s="4" customFormat="1" ht="15" customHeight="1" x14ac:dyDescent="0.25">
      <c r="B461" s="950" t="s">
        <v>737</v>
      </c>
      <c r="C461" s="950"/>
      <c r="D461" s="950"/>
      <c r="E461" s="950"/>
      <c r="F461" s="950"/>
      <c r="G461" s="951"/>
      <c r="H461" s="959" t="s">
        <v>32</v>
      </c>
      <c r="I461" s="959"/>
      <c r="J461" s="959"/>
      <c r="K461" s="959" t="s">
        <v>669</v>
      </c>
      <c r="L461" s="959"/>
      <c r="M461" s="960"/>
    </row>
    <row r="462" spans="1:13" s="4" customFormat="1" ht="15.5" thickBot="1" x14ac:dyDescent="0.3">
      <c r="B462" s="950"/>
      <c r="C462" s="950"/>
      <c r="D462" s="950"/>
      <c r="E462" s="950"/>
      <c r="F462" s="950"/>
      <c r="G462" s="951"/>
      <c r="H462" s="203">
        <v>2021</v>
      </c>
      <c r="I462" s="204">
        <v>2022</v>
      </c>
      <c r="J462" s="205">
        <v>2023</v>
      </c>
      <c r="K462" s="203">
        <v>2021</v>
      </c>
      <c r="L462" s="204">
        <v>2022</v>
      </c>
      <c r="M462" s="207">
        <v>2023</v>
      </c>
    </row>
    <row r="463" spans="1:13" s="4" customFormat="1" ht="15.5" thickTop="1" x14ac:dyDescent="0.25">
      <c r="B463" s="725" t="s">
        <v>407</v>
      </c>
      <c r="C463" s="725"/>
      <c r="D463" s="725"/>
      <c r="E463" s="725"/>
      <c r="F463" s="725"/>
      <c r="G463" s="726"/>
      <c r="H463" s="25">
        <v>1057</v>
      </c>
      <c r="I463" s="148">
        <v>1171</v>
      </c>
      <c r="J463" s="135">
        <v>1251</v>
      </c>
      <c r="K463" s="25">
        <v>1228</v>
      </c>
      <c r="L463" s="148">
        <v>365</v>
      </c>
      <c r="M463" s="136">
        <v>422</v>
      </c>
    </row>
    <row r="464" spans="1:13" s="4" customFormat="1" ht="15" x14ac:dyDescent="0.25">
      <c r="B464" s="737" t="s">
        <v>408</v>
      </c>
      <c r="C464" s="737"/>
      <c r="D464" s="737"/>
      <c r="E464" s="737"/>
      <c r="F464" s="737"/>
      <c r="G464" s="738"/>
      <c r="H464" s="20">
        <v>145</v>
      </c>
      <c r="I464" s="11">
        <v>161</v>
      </c>
      <c r="J464" s="36">
        <v>170</v>
      </c>
      <c r="K464" s="20">
        <v>158</v>
      </c>
      <c r="L464" s="11">
        <v>53</v>
      </c>
      <c r="M464" s="37">
        <v>67</v>
      </c>
    </row>
    <row r="465" spans="1:13" s="4" customFormat="1" ht="15" customHeight="1" x14ac:dyDescent="0.25">
      <c r="B465" s="886" t="s">
        <v>409</v>
      </c>
      <c r="C465" s="886"/>
      <c r="D465" s="886"/>
      <c r="E465" s="886"/>
      <c r="F465" s="886"/>
      <c r="G465" s="887"/>
      <c r="H465" s="243">
        <v>0.14000000000000001</v>
      </c>
      <c r="I465" s="149">
        <v>0.13700000000000001</v>
      </c>
      <c r="J465" s="150">
        <v>0.13589128697042366</v>
      </c>
      <c r="K465" s="243">
        <f>K464/K463</f>
        <v>0.12866449511400652</v>
      </c>
      <c r="L465" s="149">
        <v>0.1452</v>
      </c>
      <c r="M465" s="151">
        <v>0.15876777251184834</v>
      </c>
    </row>
    <row r="466" spans="1:13" s="4" customFormat="1" ht="15" customHeight="1" x14ac:dyDescent="0.25">
      <c r="B466" s="747" t="s">
        <v>738</v>
      </c>
      <c r="C466" s="747"/>
      <c r="D466" s="747"/>
      <c r="E466" s="747"/>
      <c r="F466" s="747"/>
      <c r="G466" s="747"/>
      <c r="H466" s="747"/>
      <c r="I466" s="747"/>
      <c r="J466" s="747"/>
      <c r="K466" s="747"/>
      <c r="L466" s="747"/>
      <c r="M466" s="747"/>
    </row>
    <row r="467" spans="1:13" s="4" customFormat="1" ht="15" x14ac:dyDescent="0.25">
      <c r="B467" s="748"/>
      <c r="C467" s="748"/>
      <c r="D467" s="748"/>
      <c r="E467" s="748"/>
      <c r="F467" s="748"/>
      <c r="G467" s="748"/>
      <c r="H467" s="748"/>
      <c r="I467" s="748"/>
      <c r="J467" s="748"/>
      <c r="K467" s="748"/>
      <c r="L467" s="748"/>
      <c r="M467" s="748"/>
    </row>
    <row r="468" spans="1:13" s="4" customFormat="1" ht="15" x14ac:dyDescent="0.25">
      <c r="B468" s="749"/>
      <c r="C468" s="749"/>
      <c r="D468" s="749"/>
      <c r="E468" s="749"/>
      <c r="F468" s="749"/>
      <c r="G468" s="749"/>
      <c r="H468" s="749"/>
      <c r="I468" s="749"/>
      <c r="J468" s="749"/>
      <c r="K468" s="749"/>
      <c r="L468" s="749"/>
      <c r="M468" s="749"/>
    </row>
    <row r="469" spans="1:13" s="4" customFormat="1" ht="15" x14ac:dyDescent="0.25"/>
    <row r="470" spans="1:13" s="4" customFormat="1" ht="15" x14ac:dyDescent="0.25"/>
    <row r="471" spans="1:13" s="4" customFormat="1" ht="15" x14ac:dyDescent="0.25">
      <c r="A471" s="7"/>
      <c r="B471" s="7" t="s">
        <v>178</v>
      </c>
      <c r="C471" s="7"/>
      <c r="D471" s="7"/>
      <c r="E471" s="7"/>
      <c r="F471" s="7"/>
      <c r="G471" s="7"/>
      <c r="H471" s="7"/>
      <c r="I471" s="7"/>
      <c r="J471" s="7"/>
      <c r="K471" s="7"/>
      <c r="L471" s="7"/>
      <c r="M471" s="7"/>
    </row>
    <row r="472" spans="1:13" s="4" customFormat="1" ht="15" x14ac:dyDescent="0.25"/>
    <row r="473" spans="1:13" s="4" customFormat="1" ht="15" customHeight="1" x14ac:dyDescent="0.25">
      <c r="B473" s="950" t="s">
        <v>739</v>
      </c>
      <c r="C473" s="950"/>
      <c r="D473" s="950"/>
      <c r="E473" s="950"/>
      <c r="F473" s="950"/>
      <c r="G473" s="951"/>
      <c r="H473" s="959" t="s">
        <v>32</v>
      </c>
      <c r="I473" s="959"/>
      <c r="J473" s="959"/>
      <c r="K473" s="959" t="s">
        <v>712</v>
      </c>
      <c r="L473" s="959"/>
      <c r="M473" s="960"/>
    </row>
    <row r="474" spans="1:13" s="4" customFormat="1" ht="15.5" thickBot="1" x14ac:dyDescent="0.3">
      <c r="B474" s="950"/>
      <c r="C474" s="950"/>
      <c r="D474" s="950"/>
      <c r="E474" s="950"/>
      <c r="F474" s="950"/>
      <c r="G474" s="951"/>
      <c r="H474" s="203">
        <v>2021</v>
      </c>
      <c r="I474" s="204">
        <v>2022</v>
      </c>
      <c r="J474" s="205">
        <v>2023</v>
      </c>
      <c r="K474" s="203">
        <v>2021</v>
      </c>
      <c r="L474" s="204">
        <v>2022</v>
      </c>
      <c r="M474" s="207">
        <v>2023</v>
      </c>
    </row>
    <row r="475" spans="1:13" s="4" customFormat="1" ht="15.5" thickTop="1" x14ac:dyDescent="0.25">
      <c r="B475" s="725" t="s">
        <v>407</v>
      </c>
      <c r="C475" s="725"/>
      <c r="D475" s="725"/>
      <c r="E475" s="725"/>
      <c r="F475" s="725"/>
      <c r="G475" s="726"/>
      <c r="H475" s="25">
        <v>1057</v>
      </c>
      <c r="I475" s="148">
        <v>1171</v>
      </c>
      <c r="J475" s="135">
        <v>1251</v>
      </c>
      <c r="K475" s="25">
        <v>1228</v>
      </c>
      <c r="L475" s="148">
        <v>365</v>
      </c>
      <c r="M475" s="136">
        <v>422</v>
      </c>
    </row>
    <row r="476" spans="1:13" s="4" customFormat="1" ht="15" x14ac:dyDescent="0.25">
      <c r="B476" s="737" t="s">
        <v>412</v>
      </c>
      <c r="C476" s="737"/>
      <c r="D476" s="737"/>
      <c r="E476" s="737"/>
      <c r="F476" s="737"/>
      <c r="G476" s="738"/>
      <c r="H476" s="20">
        <v>1057</v>
      </c>
      <c r="I476" s="11">
        <v>1171</v>
      </c>
      <c r="J476" s="36">
        <v>1251</v>
      </c>
      <c r="K476" s="20">
        <v>1228</v>
      </c>
      <c r="L476" s="11">
        <v>365</v>
      </c>
      <c r="M476" s="37">
        <v>422</v>
      </c>
    </row>
    <row r="477" spans="1:13" s="4" customFormat="1" ht="15" customHeight="1" x14ac:dyDescent="0.25">
      <c r="B477" s="768" t="s">
        <v>413</v>
      </c>
      <c r="C477" s="768"/>
      <c r="D477" s="768"/>
      <c r="E477" s="768"/>
      <c r="F477" s="768"/>
      <c r="G477" s="769"/>
      <c r="H477" s="243">
        <v>1</v>
      </c>
      <c r="I477" s="149">
        <v>1</v>
      </c>
      <c r="J477" s="549">
        <v>1</v>
      </c>
      <c r="K477" s="550">
        <v>1</v>
      </c>
      <c r="L477" s="551">
        <v>1</v>
      </c>
      <c r="M477" s="552">
        <v>1</v>
      </c>
    </row>
    <row r="478" spans="1:13" s="4" customFormat="1" ht="15" customHeight="1" x14ac:dyDescent="0.25">
      <c r="B478" s="813" t="s">
        <v>740</v>
      </c>
      <c r="C478" s="813"/>
      <c r="D478" s="813"/>
      <c r="E478" s="813"/>
      <c r="F478" s="813"/>
      <c r="G478" s="813"/>
      <c r="H478" s="813"/>
      <c r="I478" s="813"/>
      <c r="J478" s="813"/>
      <c r="K478" s="813"/>
      <c r="L478" s="813"/>
      <c r="M478" s="813"/>
    </row>
    <row r="479" spans="1:13" s="4" customFormat="1" ht="15" x14ac:dyDescent="0.25"/>
    <row r="480" spans="1:13" s="4" customFormat="1" ht="15" x14ac:dyDescent="0.25"/>
    <row r="481" spans="1:13" s="4" customFormat="1" ht="15" x14ac:dyDescent="0.25"/>
    <row r="482" spans="1:13" s="4" customFormat="1" ht="15" x14ac:dyDescent="0.25"/>
    <row r="483" spans="1:13" s="153" customFormat="1" ht="24.5" x14ac:dyDescent="0.25">
      <c r="B483" s="197" t="s">
        <v>279</v>
      </c>
    </row>
    <row r="484" spans="1:13" s="4" customFormat="1" ht="15" x14ac:dyDescent="0.25"/>
    <row r="485" spans="1:13" s="4" customFormat="1" ht="15" x14ac:dyDescent="0.25"/>
    <row r="486" spans="1:13" s="4" customFormat="1" ht="15" x14ac:dyDescent="0.25">
      <c r="A486" s="7"/>
      <c r="B486" s="7" t="s">
        <v>240</v>
      </c>
      <c r="C486" s="7"/>
      <c r="D486" s="7"/>
      <c r="E486" s="7"/>
      <c r="F486" s="7"/>
      <c r="G486" s="7"/>
      <c r="H486" s="7"/>
      <c r="I486" s="7"/>
      <c r="J486" s="7"/>
      <c r="K486" s="7"/>
      <c r="L486" s="7"/>
      <c r="M486" s="7"/>
    </row>
    <row r="487" spans="1:13" s="4" customFormat="1" ht="15" x14ac:dyDescent="0.25"/>
    <row r="488" spans="1:13" s="4" customFormat="1" ht="15" customHeight="1" x14ac:dyDescent="0.25">
      <c r="B488" s="714" t="s">
        <v>741</v>
      </c>
      <c r="C488" s="714"/>
      <c r="D488" s="714"/>
      <c r="E488" s="714"/>
      <c r="F488" s="714"/>
      <c r="G488" s="714"/>
      <c r="H488" s="714"/>
      <c r="I488" s="714"/>
      <c r="J488" s="714"/>
      <c r="K488" s="714"/>
      <c r="L488" s="714"/>
      <c r="M488" s="714"/>
    </row>
    <row r="489" spans="1:13" s="4" customFormat="1" ht="15" x14ac:dyDescent="0.25"/>
    <row r="490" spans="1:13" s="4" customFormat="1" ht="15" x14ac:dyDescent="0.25"/>
    <row r="491" spans="1:13" s="4" customFormat="1" ht="15" x14ac:dyDescent="0.25"/>
    <row r="492" spans="1:13" s="4" customFormat="1" ht="15" x14ac:dyDescent="0.25"/>
    <row r="493" spans="1:13" s="153" customFormat="1" ht="24.5" x14ac:dyDescent="0.25">
      <c r="B493" s="197" t="s">
        <v>275</v>
      </c>
    </row>
    <row r="494" spans="1:13" s="4" customFormat="1" ht="15" x14ac:dyDescent="0.25"/>
    <row r="495" spans="1:13" s="4" customFormat="1" ht="15" x14ac:dyDescent="0.25"/>
    <row r="496" spans="1:13" s="4" customFormat="1" ht="15" x14ac:dyDescent="0.25">
      <c r="A496" s="7"/>
      <c r="B496" s="7" t="s">
        <v>140</v>
      </c>
      <c r="C496" s="7"/>
      <c r="D496" s="7"/>
      <c r="E496" s="7"/>
      <c r="F496" s="7"/>
      <c r="G496" s="7"/>
      <c r="H496" s="7"/>
      <c r="I496" s="7"/>
      <c r="J496" s="7"/>
      <c r="K496" s="7"/>
      <c r="L496" s="7"/>
      <c r="M496" s="7"/>
    </row>
    <row r="497" spans="2:13" s="4" customFormat="1" ht="15" x14ac:dyDescent="0.25"/>
    <row r="498" spans="2:13" s="4" customFormat="1" ht="15" customHeight="1" x14ac:dyDescent="0.25">
      <c r="B498" s="950" t="s">
        <v>742</v>
      </c>
      <c r="C498" s="950"/>
      <c r="D498" s="950"/>
      <c r="E498" s="950"/>
      <c r="F498" s="950"/>
      <c r="G498" s="951"/>
      <c r="H498" s="959" t="s">
        <v>32</v>
      </c>
      <c r="I498" s="959"/>
      <c r="J498" s="959"/>
      <c r="K498" s="959" t="s">
        <v>669</v>
      </c>
      <c r="L498" s="959"/>
      <c r="M498" s="960"/>
    </row>
    <row r="499" spans="2:13" s="4" customFormat="1" ht="15.5" thickBot="1" x14ac:dyDescent="0.3">
      <c r="B499" s="952"/>
      <c r="C499" s="952"/>
      <c r="D499" s="952"/>
      <c r="E499" s="952"/>
      <c r="F499" s="952"/>
      <c r="G499" s="953"/>
      <c r="H499" s="203">
        <v>2021</v>
      </c>
      <c r="I499" s="204">
        <v>2022</v>
      </c>
      <c r="J499" s="205">
        <v>2023</v>
      </c>
      <c r="K499" s="203">
        <v>2021</v>
      </c>
      <c r="L499" s="204">
        <v>2022</v>
      </c>
      <c r="M499" s="207">
        <v>2023</v>
      </c>
    </row>
    <row r="500" spans="2:13" s="4" customFormat="1" ht="15.75" customHeight="1" thickTop="1" x14ac:dyDescent="0.25">
      <c r="B500" s="995" t="s">
        <v>414</v>
      </c>
      <c r="C500" s="995"/>
      <c r="D500" s="995"/>
      <c r="E500" s="995"/>
      <c r="F500" s="995"/>
      <c r="G500" s="995"/>
      <c r="H500" s="995"/>
      <c r="I500" s="995"/>
      <c r="J500" s="995"/>
      <c r="K500" s="995"/>
      <c r="L500" s="995"/>
      <c r="M500" s="995"/>
    </row>
    <row r="501" spans="2:13" s="4" customFormat="1" ht="15" x14ac:dyDescent="0.25">
      <c r="B501" s="737" t="s">
        <v>415</v>
      </c>
      <c r="C501" s="737"/>
      <c r="D501" s="737"/>
      <c r="E501" s="737"/>
      <c r="F501" s="737"/>
      <c r="G501" s="738"/>
      <c r="H501" s="18">
        <v>0</v>
      </c>
      <c r="I501" s="240">
        <v>0</v>
      </c>
      <c r="J501" s="241">
        <v>0</v>
      </c>
      <c r="K501" s="18">
        <v>3471</v>
      </c>
      <c r="L501" s="240">
        <v>6906</v>
      </c>
      <c r="M501" s="559">
        <v>9397.2999999999993</v>
      </c>
    </row>
    <row r="502" spans="2:13" s="4" customFormat="1" ht="15" x14ac:dyDescent="0.25">
      <c r="B502" s="737" t="s">
        <v>422</v>
      </c>
      <c r="C502" s="737"/>
      <c r="D502" s="737"/>
      <c r="E502" s="737"/>
      <c r="F502" s="737"/>
      <c r="G502" s="738"/>
      <c r="H502" s="20">
        <v>2604852</v>
      </c>
      <c r="I502" s="249">
        <v>2675282</v>
      </c>
      <c r="J502" s="250">
        <v>2775716.88</v>
      </c>
      <c r="K502" s="20">
        <v>127979</v>
      </c>
      <c r="L502" s="249">
        <v>211919</v>
      </c>
      <c r="M502" s="560">
        <v>187866.07</v>
      </c>
    </row>
    <row r="503" spans="2:13" s="4" customFormat="1" ht="15" x14ac:dyDescent="0.25">
      <c r="B503" s="737" t="s">
        <v>423</v>
      </c>
      <c r="C503" s="737"/>
      <c r="D503" s="737"/>
      <c r="E503" s="737"/>
      <c r="F503" s="737"/>
      <c r="G503" s="738"/>
      <c r="H503" s="20">
        <v>2660</v>
      </c>
      <c r="I503" s="249">
        <v>3010</v>
      </c>
      <c r="J503" s="250">
        <v>3260.3</v>
      </c>
      <c r="K503" s="20">
        <v>1795</v>
      </c>
      <c r="L503" s="249">
        <v>2695</v>
      </c>
      <c r="M503" s="560">
        <v>2974.88</v>
      </c>
    </row>
    <row r="504" spans="2:13" s="4" customFormat="1" ht="15" x14ac:dyDescent="0.25">
      <c r="B504" s="737" t="s">
        <v>425</v>
      </c>
      <c r="C504" s="737"/>
      <c r="D504" s="737"/>
      <c r="E504" s="737"/>
      <c r="F504" s="737"/>
      <c r="G504" s="738"/>
      <c r="H504" s="20">
        <v>6466</v>
      </c>
      <c r="I504" s="249">
        <v>6424</v>
      </c>
      <c r="J504" s="250">
        <v>7461.43</v>
      </c>
      <c r="K504" s="20">
        <v>833</v>
      </c>
      <c r="L504" s="249">
        <v>1157</v>
      </c>
      <c r="M504" s="560">
        <v>440.49</v>
      </c>
    </row>
    <row r="505" spans="2:13" s="4" customFormat="1" ht="15" x14ac:dyDescent="0.25">
      <c r="B505" s="772" t="s">
        <v>427</v>
      </c>
      <c r="C505" s="772"/>
      <c r="D505" s="772"/>
      <c r="E505" s="772"/>
      <c r="F505" s="772"/>
      <c r="G505" s="773"/>
      <c r="H505" s="210">
        <f>SUM(H501:H504)</f>
        <v>2613978</v>
      </c>
      <c r="I505" s="251">
        <v>2684715</v>
      </c>
      <c r="J505" s="252">
        <f>SUM(J501:J504)</f>
        <v>2786438.61</v>
      </c>
      <c r="K505" s="210">
        <v>134080</v>
      </c>
      <c r="L505" s="251">
        <v>222678</v>
      </c>
      <c r="M505" s="561">
        <f>SUM(M501:M504)</f>
        <v>200678.74</v>
      </c>
    </row>
    <row r="506" spans="2:13" s="4" customFormat="1" ht="15" x14ac:dyDescent="0.25">
      <c r="B506" s="772" t="s">
        <v>428</v>
      </c>
      <c r="C506" s="772"/>
      <c r="D506" s="772"/>
      <c r="E506" s="772"/>
      <c r="F506" s="772"/>
      <c r="G506" s="773"/>
      <c r="H506" s="210">
        <v>0</v>
      </c>
      <c r="I506" s="251">
        <v>0</v>
      </c>
      <c r="J506" s="252">
        <v>0</v>
      </c>
      <c r="K506" s="210">
        <v>0</v>
      </c>
      <c r="L506" s="251">
        <v>0</v>
      </c>
      <c r="M506" s="561">
        <v>0</v>
      </c>
    </row>
    <row r="507" spans="2:13" s="4" customFormat="1" ht="15" x14ac:dyDescent="0.25">
      <c r="B507" s="954" t="s">
        <v>429</v>
      </c>
      <c r="C507" s="954"/>
      <c r="D507" s="954"/>
      <c r="E507" s="954"/>
      <c r="F507" s="954"/>
      <c r="G507" s="955"/>
      <c r="H507" s="256">
        <f t="shared" ref="H507:M507" si="13">H506+H505</f>
        <v>2613978</v>
      </c>
      <c r="I507" s="253">
        <f t="shared" si="13"/>
        <v>2684715</v>
      </c>
      <c r="J507" s="254">
        <f t="shared" si="13"/>
        <v>2786438.61</v>
      </c>
      <c r="K507" s="256">
        <f t="shared" si="13"/>
        <v>134080</v>
      </c>
      <c r="L507" s="253">
        <f t="shared" si="13"/>
        <v>222678</v>
      </c>
      <c r="M507" s="562">
        <f t="shared" si="13"/>
        <v>200678.74</v>
      </c>
    </row>
    <row r="508" spans="2:13" s="4" customFormat="1" ht="15" x14ac:dyDescent="0.25">
      <c r="B508" s="994" t="s">
        <v>745</v>
      </c>
      <c r="C508" s="994"/>
      <c r="D508" s="994"/>
      <c r="E508" s="994"/>
      <c r="F508" s="994"/>
      <c r="G508" s="994"/>
      <c r="H508" s="994"/>
      <c r="I508" s="994"/>
      <c r="J508" s="994"/>
      <c r="K508" s="994"/>
      <c r="L508" s="994"/>
      <c r="M508" s="994"/>
    </row>
    <row r="509" spans="2:13" s="4" customFormat="1" ht="15" x14ac:dyDescent="0.25">
      <c r="B509" s="948" t="s">
        <v>431</v>
      </c>
      <c r="C509" s="948"/>
      <c r="D509" s="948"/>
      <c r="E509" s="948"/>
      <c r="F509" s="948"/>
      <c r="G509" s="949"/>
      <c r="H509" s="143">
        <v>0</v>
      </c>
      <c r="I509" s="455">
        <v>0</v>
      </c>
      <c r="J509" s="456">
        <v>0</v>
      </c>
      <c r="K509" s="143">
        <v>27982</v>
      </c>
      <c r="L509" s="455">
        <v>33533</v>
      </c>
      <c r="M509" s="563">
        <v>0</v>
      </c>
    </row>
    <row r="510" spans="2:13" s="4" customFormat="1" ht="15" x14ac:dyDescent="0.25">
      <c r="B510" s="737" t="s">
        <v>433</v>
      </c>
      <c r="C510" s="737"/>
      <c r="D510" s="737"/>
      <c r="E510" s="737"/>
      <c r="F510" s="737"/>
      <c r="G510" s="738"/>
      <c r="H510" s="20">
        <v>1242045</v>
      </c>
      <c r="I510" s="249">
        <v>1286952</v>
      </c>
      <c r="J510" s="250">
        <v>1477820.63</v>
      </c>
      <c r="K510" s="20">
        <v>510</v>
      </c>
      <c r="L510" s="249">
        <v>18688</v>
      </c>
      <c r="M510" s="560">
        <v>69751.58</v>
      </c>
    </row>
    <row r="511" spans="2:13" s="4" customFormat="1" ht="15" x14ac:dyDescent="0.25">
      <c r="B511" s="772" t="s">
        <v>434</v>
      </c>
      <c r="C511" s="772"/>
      <c r="D511" s="772"/>
      <c r="E511" s="772"/>
      <c r="F511" s="772"/>
      <c r="G511" s="773"/>
      <c r="H511" s="210">
        <f t="shared" ref="H511:L511" si="14">H510+H509</f>
        <v>1242045</v>
      </c>
      <c r="I511" s="251">
        <f t="shared" si="14"/>
        <v>1286952</v>
      </c>
      <c r="J511" s="252">
        <v>1477820.63</v>
      </c>
      <c r="K511" s="210">
        <f t="shared" si="14"/>
        <v>28492</v>
      </c>
      <c r="L511" s="251">
        <f t="shared" si="14"/>
        <v>52221</v>
      </c>
      <c r="M511" s="561">
        <v>69751.58</v>
      </c>
    </row>
    <row r="512" spans="2:13" s="4" customFormat="1" ht="15" x14ac:dyDescent="0.25">
      <c r="B512" s="954" t="s">
        <v>435</v>
      </c>
      <c r="C512" s="954"/>
      <c r="D512" s="954"/>
      <c r="E512" s="954"/>
      <c r="F512" s="954"/>
      <c r="G512" s="955"/>
      <c r="H512" s="256">
        <v>3856024</v>
      </c>
      <c r="I512" s="253">
        <f>I507+I511</f>
        <v>3971667</v>
      </c>
      <c r="J512" s="254">
        <f>J507+J511</f>
        <v>4264259.24</v>
      </c>
      <c r="K512" s="256">
        <v>162571</v>
      </c>
      <c r="L512" s="253">
        <v>274900</v>
      </c>
      <c r="M512" s="562">
        <f>M507+M511</f>
        <v>270430.32</v>
      </c>
    </row>
    <row r="513" spans="1:13" s="4" customFormat="1" ht="15" customHeight="1" x14ac:dyDescent="0.25">
      <c r="B513" s="747" t="s">
        <v>746</v>
      </c>
      <c r="C513" s="747"/>
      <c r="D513" s="747"/>
      <c r="E513" s="747"/>
      <c r="F513" s="747"/>
      <c r="G513" s="747"/>
      <c r="H513" s="747"/>
      <c r="I513" s="747"/>
      <c r="J513" s="747"/>
      <c r="K513" s="747"/>
      <c r="L513" s="747"/>
      <c r="M513" s="747"/>
    </row>
    <row r="514" spans="1:13" s="4" customFormat="1" ht="15" x14ac:dyDescent="0.25">
      <c r="B514" s="749"/>
      <c r="C514" s="749"/>
      <c r="D514" s="749"/>
      <c r="E514" s="749"/>
      <c r="F514" s="749"/>
      <c r="G514" s="749"/>
      <c r="H514" s="749"/>
      <c r="I514" s="749"/>
      <c r="J514" s="749"/>
      <c r="K514" s="749"/>
      <c r="L514" s="749"/>
      <c r="M514" s="749"/>
    </row>
    <row r="515" spans="1:13" s="4" customFormat="1" ht="15" x14ac:dyDescent="0.25"/>
    <row r="516" spans="1:13" s="4" customFormat="1" ht="15" x14ac:dyDescent="0.25"/>
    <row r="517" spans="1:13" s="4" customFormat="1" ht="15" x14ac:dyDescent="0.25">
      <c r="A517" s="7"/>
      <c r="B517" s="7" t="s">
        <v>141</v>
      </c>
      <c r="C517" s="7"/>
      <c r="D517" s="7"/>
      <c r="E517" s="7"/>
      <c r="F517" s="7"/>
      <c r="G517" s="7"/>
      <c r="H517" s="7"/>
      <c r="I517" s="7"/>
      <c r="J517" s="7"/>
      <c r="K517" s="7"/>
      <c r="L517" s="7"/>
      <c r="M517" s="7"/>
    </row>
    <row r="518" spans="1:13" s="4" customFormat="1" ht="15" x14ac:dyDescent="0.25"/>
    <row r="519" spans="1:13" s="4" customFormat="1" ht="15" x14ac:dyDescent="0.25">
      <c r="B519" s="950" t="s">
        <v>437</v>
      </c>
      <c r="C519" s="950"/>
      <c r="D519" s="950"/>
      <c r="E519" s="959">
        <v>2021</v>
      </c>
      <c r="F519" s="959">
        <v>2022</v>
      </c>
      <c r="G519" s="960">
        <v>2023</v>
      </c>
      <c r="J519" s="1"/>
      <c r="K519" s="1"/>
      <c r="L519" s="1"/>
      <c r="M519" s="1"/>
    </row>
    <row r="520" spans="1:13" s="4" customFormat="1" ht="15" hidden="1" x14ac:dyDescent="0.25">
      <c r="B520" s="950"/>
      <c r="C520" s="950"/>
      <c r="D520" s="950"/>
      <c r="E520" s="959"/>
      <c r="F520" s="959"/>
      <c r="G520" s="960"/>
      <c r="J520" s="1"/>
      <c r="K520" s="1"/>
      <c r="L520" s="1"/>
      <c r="M520" s="1"/>
    </row>
    <row r="521" spans="1:13" s="4" customFormat="1" ht="15.5" thickBot="1" x14ac:dyDescent="0.3">
      <c r="B521" s="952"/>
      <c r="C521" s="952"/>
      <c r="D521" s="952"/>
      <c r="E521" s="989"/>
      <c r="F521" s="989"/>
      <c r="G521" s="990"/>
      <c r="H521" s="1"/>
      <c r="K521" s="1"/>
      <c r="L521" s="1"/>
      <c r="M521" s="1"/>
    </row>
    <row r="522" spans="1:13" s="4" customFormat="1" ht="15.5" thickTop="1" x14ac:dyDescent="0.25">
      <c r="B522" s="725" t="s">
        <v>32</v>
      </c>
      <c r="C522" s="725"/>
      <c r="D522" s="726"/>
      <c r="E522" s="191">
        <v>4670944.92</v>
      </c>
      <c r="F522" s="191">
        <v>26954248</v>
      </c>
      <c r="G522" s="568">
        <v>35426649.079999998</v>
      </c>
      <c r="H522" s="1"/>
      <c r="K522" s="1"/>
      <c r="L522" s="1"/>
      <c r="M522" s="1"/>
    </row>
    <row r="523" spans="1:13" s="4" customFormat="1" ht="15" x14ac:dyDescent="0.25">
      <c r="B523" s="768" t="s">
        <v>747</v>
      </c>
      <c r="C523" s="768"/>
      <c r="D523" s="769"/>
      <c r="E523" s="192">
        <v>1166.53</v>
      </c>
      <c r="F523" s="192">
        <v>49538</v>
      </c>
      <c r="G523" s="569">
        <v>10840.98</v>
      </c>
      <c r="H523" s="1"/>
      <c r="K523" s="1"/>
      <c r="L523" s="1"/>
      <c r="M523" s="1"/>
    </row>
    <row r="524" spans="1:13" s="4" customFormat="1" ht="15" customHeight="1" x14ac:dyDescent="0.25">
      <c r="B524" s="813" t="s">
        <v>740</v>
      </c>
      <c r="C524" s="813"/>
      <c r="D524" s="813"/>
      <c r="E524" s="813"/>
      <c r="F524" s="813"/>
      <c r="G524" s="813"/>
      <c r="I524" s="1"/>
    </row>
    <row r="525" spans="1:13" s="4" customFormat="1" ht="15" x14ac:dyDescent="0.25"/>
    <row r="526" spans="1:13" s="4" customFormat="1" ht="15" x14ac:dyDescent="0.25"/>
    <row r="527" spans="1:13" s="4" customFormat="1" ht="15" x14ac:dyDescent="0.25">
      <c r="A527" s="7"/>
      <c r="B527" s="7" t="s">
        <v>142</v>
      </c>
      <c r="C527" s="7"/>
      <c r="D527" s="7"/>
      <c r="E527" s="7"/>
      <c r="F527" s="7"/>
      <c r="G527" s="7"/>
      <c r="H527" s="7"/>
      <c r="I527" s="7"/>
      <c r="J527" s="7"/>
      <c r="K527" s="7"/>
      <c r="L527" s="7"/>
      <c r="M527" s="7"/>
    </row>
    <row r="528" spans="1:13" s="4" customFormat="1" ht="15" x14ac:dyDescent="0.25"/>
    <row r="529" spans="1:13" s="4" customFormat="1" ht="15" x14ac:dyDescent="0.25">
      <c r="B529" s="950" t="s">
        <v>751</v>
      </c>
      <c r="C529" s="950"/>
      <c r="D529" s="950"/>
      <c r="E529" s="959">
        <v>2021</v>
      </c>
      <c r="F529" s="959">
        <v>2022</v>
      </c>
      <c r="G529" s="960">
        <v>2023</v>
      </c>
    </row>
    <row r="530" spans="1:13" s="4" customFormat="1" ht="15.5" thickBot="1" x14ac:dyDescent="0.3">
      <c r="B530" s="952"/>
      <c r="C530" s="952"/>
      <c r="D530" s="952"/>
      <c r="E530" s="989"/>
      <c r="F530" s="989"/>
      <c r="G530" s="990"/>
    </row>
    <row r="531" spans="1:13" s="4" customFormat="1" ht="15.5" thickTop="1" x14ac:dyDescent="0.25">
      <c r="B531" s="1007" t="s">
        <v>752</v>
      </c>
      <c r="C531" s="1008"/>
      <c r="D531" s="1008"/>
      <c r="E531" s="1011">
        <v>0.14199999999999999</v>
      </c>
      <c r="F531" s="1011">
        <v>0.16400000000000001</v>
      </c>
      <c r="G531" s="1013">
        <v>0.151</v>
      </c>
    </row>
    <row r="532" spans="1:13" s="4" customFormat="1" ht="15" x14ac:dyDescent="0.25">
      <c r="B532" s="1009"/>
      <c r="C532" s="1010"/>
      <c r="D532" s="1010"/>
      <c r="E532" s="1012"/>
      <c r="F532" s="1012"/>
      <c r="G532" s="1014"/>
    </row>
    <row r="533" spans="1:13" s="4" customFormat="1" ht="15" x14ac:dyDescent="0.25">
      <c r="B533" s="1015" t="s">
        <v>753</v>
      </c>
      <c r="C533" s="1016"/>
      <c r="D533" s="1016"/>
      <c r="E533" s="1016"/>
      <c r="F533" s="1016"/>
      <c r="G533" s="1017"/>
    </row>
    <row r="534" spans="1:13" s="4" customFormat="1" ht="15" x14ac:dyDescent="0.25">
      <c r="B534" s="1015"/>
      <c r="C534" s="1016"/>
      <c r="D534" s="1016"/>
      <c r="E534" s="1016"/>
      <c r="F534" s="1016"/>
      <c r="G534" s="1017"/>
    </row>
    <row r="535" spans="1:13" s="4" customFormat="1" ht="15" x14ac:dyDescent="0.25"/>
    <row r="536" spans="1:13" s="4" customFormat="1" ht="15" x14ac:dyDescent="0.25"/>
    <row r="537" spans="1:13" s="4" customFormat="1" ht="15" x14ac:dyDescent="0.25">
      <c r="A537" s="7"/>
      <c r="B537" s="7" t="s">
        <v>152</v>
      </c>
      <c r="C537" s="7"/>
      <c r="D537" s="7"/>
      <c r="E537" s="7"/>
      <c r="F537" s="7"/>
      <c r="G537" s="7"/>
      <c r="H537" s="7"/>
      <c r="I537" s="7"/>
      <c r="J537" s="7"/>
      <c r="K537" s="7"/>
      <c r="L537" s="7"/>
      <c r="M537" s="7"/>
    </row>
    <row r="538" spans="1:13" s="4" customFormat="1" ht="15" x14ac:dyDescent="0.25">
      <c r="A538" s="7"/>
      <c r="B538" s="7" t="s">
        <v>153</v>
      </c>
      <c r="C538" s="7"/>
      <c r="D538" s="7"/>
      <c r="E538" s="7"/>
      <c r="F538" s="7"/>
      <c r="G538" s="7"/>
      <c r="H538" s="7"/>
      <c r="I538" s="7"/>
      <c r="J538" s="7"/>
      <c r="K538" s="7"/>
      <c r="L538" s="7"/>
      <c r="M538" s="7"/>
    </row>
    <row r="539" spans="1:13" s="4" customFormat="1" ht="15" x14ac:dyDescent="0.25">
      <c r="A539" s="7"/>
      <c r="B539" s="7" t="s">
        <v>154</v>
      </c>
      <c r="C539" s="7"/>
      <c r="D539" s="7"/>
      <c r="E539" s="7"/>
      <c r="F539" s="7"/>
      <c r="G539" s="7"/>
      <c r="H539" s="7"/>
      <c r="I539" s="7"/>
      <c r="J539" s="7"/>
      <c r="K539" s="7"/>
      <c r="L539" s="7"/>
      <c r="M539" s="7"/>
    </row>
    <row r="540" spans="1:13" s="4" customFormat="1" ht="15" x14ac:dyDescent="0.25"/>
    <row r="541" spans="1:13" s="4" customFormat="1" ht="15" customHeight="1" x14ac:dyDescent="0.25">
      <c r="B541" s="950" t="s">
        <v>754</v>
      </c>
      <c r="C541" s="950"/>
      <c r="D541" s="950"/>
      <c r="E541" s="950"/>
      <c r="F541" s="950"/>
      <c r="G541" s="951"/>
      <c r="H541" s="959" t="s">
        <v>32</v>
      </c>
      <c r="I541" s="959"/>
      <c r="J541" s="959"/>
      <c r="K541" s="959" t="s">
        <v>712</v>
      </c>
      <c r="L541" s="959"/>
      <c r="M541" s="960"/>
    </row>
    <row r="542" spans="1:13" s="4" customFormat="1" ht="15.5" thickBot="1" x14ac:dyDescent="0.3">
      <c r="B542" s="952"/>
      <c r="C542" s="952"/>
      <c r="D542" s="952"/>
      <c r="E542" s="952"/>
      <c r="F542" s="952"/>
      <c r="G542" s="953"/>
      <c r="H542" s="203">
        <v>2021</v>
      </c>
      <c r="I542" s="204">
        <v>2022</v>
      </c>
      <c r="J542" s="205">
        <v>2023</v>
      </c>
      <c r="K542" s="203">
        <v>2021</v>
      </c>
      <c r="L542" s="204">
        <v>2022</v>
      </c>
      <c r="M542" s="207">
        <v>2023</v>
      </c>
    </row>
    <row r="543" spans="1:13" s="4" customFormat="1" ht="15.5" thickTop="1" x14ac:dyDescent="0.25">
      <c r="B543" s="948" t="s">
        <v>442</v>
      </c>
      <c r="C543" s="948"/>
      <c r="D543" s="948"/>
      <c r="E543" s="948"/>
      <c r="F543" s="948"/>
      <c r="G543" s="949"/>
      <c r="H543" s="25">
        <v>183437</v>
      </c>
      <c r="I543" s="148">
        <v>208488</v>
      </c>
      <c r="J543" s="135">
        <v>223135.55</v>
      </c>
      <c r="K543" s="25">
        <v>9348</v>
      </c>
      <c r="L543" s="148">
        <v>17905</v>
      </c>
      <c r="M543" s="136">
        <v>16037.53</v>
      </c>
    </row>
    <row r="544" spans="1:13" s="4" customFormat="1" ht="15" x14ac:dyDescent="0.25">
      <c r="B544" s="737" t="s">
        <v>443</v>
      </c>
      <c r="C544" s="737"/>
      <c r="D544" s="737"/>
      <c r="E544" s="737"/>
      <c r="F544" s="737"/>
      <c r="G544" s="738"/>
      <c r="H544" s="20">
        <v>0</v>
      </c>
      <c r="I544" s="11">
        <v>0</v>
      </c>
      <c r="J544" s="36">
        <v>0</v>
      </c>
      <c r="K544" s="20">
        <v>982</v>
      </c>
      <c r="L544" s="11">
        <v>393</v>
      </c>
      <c r="M544" s="37">
        <v>0</v>
      </c>
    </row>
    <row r="545" spans="1:13" s="4" customFormat="1" ht="15" x14ac:dyDescent="0.25">
      <c r="B545" s="737" t="s">
        <v>444</v>
      </c>
      <c r="C545" s="737"/>
      <c r="D545" s="737"/>
      <c r="E545" s="737"/>
      <c r="F545" s="737"/>
      <c r="G545" s="738"/>
      <c r="H545" s="32">
        <v>42948338</v>
      </c>
      <c r="I545" s="200">
        <v>48882721</v>
      </c>
      <c r="J545" s="33">
        <v>50957318.289999999</v>
      </c>
      <c r="K545" s="32">
        <v>256</v>
      </c>
      <c r="L545" s="200">
        <v>3946</v>
      </c>
      <c r="M545" s="35">
        <v>6009.41</v>
      </c>
    </row>
    <row r="546" spans="1:13" s="4" customFormat="1" ht="15" customHeight="1" x14ac:dyDescent="0.25">
      <c r="B546" s="813" t="s">
        <v>740</v>
      </c>
      <c r="C546" s="813"/>
      <c r="D546" s="813"/>
      <c r="E546" s="813"/>
      <c r="F546" s="813"/>
      <c r="G546" s="813"/>
      <c r="H546" s="813"/>
      <c r="I546" s="813"/>
      <c r="J546" s="813"/>
      <c r="K546" s="813"/>
      <c r="L546" s="813"/>
      <c r="M546" s="813"/>
    </row>
    <row r="547" spans="1:13" s="4" customFormat="1" ht="15" x14ac:dyDescent="0.25">
      <c r="B547" s="1"/>
      <c r="C547" s="1"/>
      <c r="D547" s="1"/>
      <c r="E547" s="1"/>
      <c r="F547" s="1"/>
      <c r="G547" s="1"/>
      <c r="H547" s="1"/>
      <c r="I547" s="1"/>
      <c r="J547" s="1"/>
      <c r="K547" s="1"/>
      <c r="L547" s="1"/>
      <c r="M547" s="1"/>
    </row>
    <row r="548" spans="1:13" s="4" customFormat="1" ht="15" customHeight="1" x14ac:dyDescent="0.25">
      <c r="B548" s="950" t="s">
        <v>755</v>
      </c>
      <c r="C548" s="950"/>
      <c r="D548" s="950"/>
      <c r="E548" s="950"/>
      <c r="F548" s="950"/>
      <c r="G548" s="951"/>
      <c r="H548" s="959" t="s">
        <v>32</v>
      </c>
      <c r="I548" s="959"/>
      <c r="J548" s="959"/>
      <c r="K548" s="959" t="s">
        <v>712</v>
      </c>
      <c r="L548" s="959"/>
      <c r="M548" s="960"/>
    </row>
    <row r="549" spans="1:13" s="4" customFormat="1" ht="15.5" thickBot="1" x14ac:dyDescent="0.3">
      <c r="B549" s="952"/>
      <c r="C549" s="952"/>
      <c r="D549" s="952"/>
      <c r="E549" s="952"/>
      <c r="F549" s="952"/>
      <c r="G549" s="953"/>
      <c r="H549" s="203">
        <v>2021</v>
      </c>
      <c r="I549" s="204">
        <v>2022</v>
      </c>
      <c r="J549" s="205">
        <v>2023</v>
      </c>
      <c r="K549" s="203">
        <v>2021</v>
      </c>
      <c r="L549" s="204">
        <v>2022</v>
      </c>
      <c r="M549" s="207">
        <v>2023</v>
      </c>
    </row>
    <row r="550" spans="1:13" s="4" customFormat="1" ht="15.5" thickTop="1" x14ac:dyDescent="0.25">
      <c r="B550" s="948" t="s">
        <v>442</v>
      </c>
      <c r="C550" s="948"/>
      <c r="D550" s="948"/>
      <c r="E550" s="948"/>
      <c r="F550" s="948"/>
      <c r="G550" s="949"/>
      <c r="H550" s="25">
        <v>20470.87</v>
      </c>
      <c r="I550" s="148">
        <v>14959.1</v>
      </c>
      <c r="J550" s="135">
        <v>19214.5</v>
      </c>
      <c r="K550" s="25">
        <v>1012.51</v>
      </c>
      <c r="L550" s="148">
        <v>1451.34</v>
      </c>
      <c r="M550" s="136">
        <v>1297.96</v>
      </c>
    </row>
    <row r="551" spans="1:13" s="4" customFormat="1" ht="15" x14ac:dyDescent="0.25">
      <c r="B551" s="737" t="s">
        <v>444</v>
      </c>
      <c r="C551" s="737"/>
      <c r="D551" s="737"/>
      <c r="E551" s="737"/>
      <c r="F551" s="737"/>
      <c r="G551" s="738"/>
      <c r="H551" s="32">
        <v>38639.449999999997</v>
      </c>
      <c r="I551" s="200">
        <v>35271.949999999997</v>
      </c>
      <c r="J551" s="33">
        <v>43709.2</v>
      </c>
      <c r="K551" s="32">
        <v>6.68</v>
      </c>
      <c r="L551" s="200">
        <v>333.83</v>
      </c>
      <c r="M551" s="35">
        <v>140.03</v>
      </c>
    </row>
    <row r="552" spans="1:13" s="4" customFormat="1" ht="15" customHeight="1" x14ac:dyDescent="0.25">
      <c r="B552" s="813" t="s">
        <v>740</v>
      </c>
      <c r="C552" s="813"/>
      <c r="D552" s="813"/>
      <c r="E552" s="813"/>
      <c r="F552" s="813"/>
      <c r="G552" s="813"/>
      <c r="H552" s="813"/>
      <c r="I552" s="813"/>
      <c r="J552" s="813"/>
      <c r="K552" s="813"/>
      <c r="L552" s="813"/>
      <c r="M552" s="813"/>
    </row>
    <row r="553" spans="1:13" s="4" customFormat="1" ht="15" x14ac:dyDescent="0.25">
      <c r="B553" s="24"/>
      <c r="C553" s="24"/>
      <c r="D553" s="24"/>
      <c r="E553" s="24"/>
      <c r="F553" s="24"/>
      <c r="G553" s="24"/>
      <c r="H553" s="24"/>
      <c r="I553" s="24"/>
      <c r="J553" s="24"/>
      <c r="K553" s="24"/>
      <c r="L553" s="24"/>
      <c r="M553" s="24"/>
    </row>
    <row r="554" spans="1:13" s="4" customFormat="1" ht="15" x14ac:dyDescent="0.25"/>
    <row r="555" spans="1:13" s="4" customFormat="1" ht="15" x14ac:dyDescent="0.25">
      <c r="A555" s="7"/>
      <c r="B555" s="7" t="s">
        <v>155</v>
      </c>
      <c r="C555" s="7"/>
      <c r="D555" s="7"/>
      <c r="E555" s="7"/>
      <c r="F555" s="7"/>
      <c r="G555" s="7"/>
      <c r="H555" s="7"/>
      <c r="I555" s="7"/>
      <c r="J555" s="7"/>
      <c r="K555" s="7"/>
      <c r="L555" s="7"/>
      <c r="M555" s="7"/>
    </row>
    <row r="556" spans="1:13" s="4" customFormat="1" ht="15" x14ac:dyDescent="0.25"/>
    <row r="557" spans="1:13" s="4" customFormat="1" ht="15" hidden="1" x14ac:dyDescent="0.25"/>
    <row r="558" spans="1:13" s="4" customFormat="1" ht="15" customHeight="1" x14ac:dyDescent="0.25">
      <c r="B558" s="950" t="s">
        <v>756</v>
      </c>
      <c r="C558" s="950"/>
      <c r="D558" s="950"/>
      <c r="E558" s="950"/>
      <c r="F558" s="950"/>
      <c r="G558" s="950"/>
      <c r="H558" s="950"/>
      <c r="I558" s="951"/>
      <c r="J558" s="963" t="s">
        <v>757</v>
      </c>
      <c r="K558" s="959">
        <v>2021</v>
      </c>
      <c r="L558" s="959">
        <v>2022</v>
      </c>
      <c r="M558" s="960">
        <v>2023</v>
      </c>
    </row>
    <row r="559" spans="1:13" s="4" customFormat="1" ht="15.5" thickBot="1" x14ac:dyDescent="0.3">
      <c r="B559" s="950"/>
      <c r="C559" s="950"/>
      <c r="D559" s="950"/>
      <c r="E559" s="950"/>
      <c r="F559" s="950"/>
      <c r="G559" s="950"/>
      <c r="H559" s="950"/>
      <c r="I559" s="951"/>
      <c r="J559" s="961"/>
      <c r="K559" s="989"/>
      <c r="L559" s="989"/>
      <c r="M559" s="990"/>
    </row>
    <row r="560" spans="1:13" s="4" customFormat="1" ht="15.5" thickTop="1" x14ac:dyDescent="0.25">
      <c r="B560" s="725" t="s">
        <v>758</v>
      </c>
      <c r="C560" s="725"/>
      <c r="D560" s="725"/>
      <c r="E560" s="725"/>
      <c r="F560" s="725"/>
      <c r="G560" s="725"/>
      <c r="H560" s="725"/>
      <c r="I560" s="726"/>
      <c r="J560" s="191">
        <v>21891493</v>
      </c>
      <c r="K560" s="26">
        <v>27239253</v>
      </c>
      <c r="L560" s="27">
        <v>24279000</v>
      </c>
      <c r="M560" s="27">
        <v>28240000</v>
      </c>
    </row>
    <row r="561" spans="1:13" s="4" customFormat="1" ht="15.5" x14ac:dyDescent="0.25">
      <c r="B561" s="737" t="s">
        <v>759</v>
      </c>
      <c r="C561" s="737"/>
      <c r="D561" s="737"/>
      <c r="E561" s="737"/>
      <c r="F561" s="737"/>
      <c r="G561" s="737"/>
      <c r="H561" s="737"/>
      <c r="I561" s="738"/>
      <c r="J561" s="695">
        <v>155499452</v>
      </c>
      <c r="K561" s="187">
        <v>179245076</v>
      </c>
      <c r="L561" s="188">
        <v>192436810</v>
      </c>
      <c r="M561" s="188">
        <v>198082560</v>
      </c>
    </row>
    <row r="562" spans="1:13" s="4" customFormat="1" ht="15.5" x14ac:dyDescent="0.25">
      <c r="B562" s="743" t="s">
        <v>760</v>
      </c>
      <c r="C562" s="743"/>
      <c r="D562" s="743"/>
      <c r="E562" s="743"/>
      <c r="F562" s="743"/>
      <c r="G562" s="743"/>
      <c r="H562" s="743"/>
      <c r="I562" s="744"/>
      <c r="J562" s="275">
        <v>7.1</v>
      </c>
      <c r="K562" s="275">
        <v>6.5803961657832541</v>
      </c>
      <c r="L562" s="276">
        <v>7.92</v>
      </c>
      <c r="M562" s="276">
        <v>7.0142549575070818</v>
      </c>
    </row>
    <row r="563" spans="1:13" s="4" customFormat="1" ht="15" x14ac:dyDescent="0.25">
      <c r="B563" s="813" t="s">
        <v>761</v>
      </c>
      <c r="C563" s="813"/>
      <c r="D563" s="813"/>
      <c r="E563" s="813"/>
      <c r="F563" s="813"/>
      <c r="G563" s="813"/>
      <c r="H563" s="813"/>
      <c r="I563" s="813"/>
      <c r="J563" s="813"/>
      <c r="K563" s="813"/>
      <c r="L563" s="813"/>
      <c r="M563" s="813"/>
    </row>
    <row r="564" spans="1:13" s="4" customFormat="1" ht="15" x14ac:dyDescent="0.25"/>
    <row r="565" spans="1:13" s="4" customFormat="1" ht="15" x14ac:dyDescent="0.25">
      <c r="A565" s="7"/>
      <c r="B565" s="7" t="s">
        <v>224</v>
      </c>
      <c r="C565" s="7"/>
      <c r="D565" s="7"/>
      <c r="E565" s="7"/>
      <c r="F565" s="7"/>
      <c r="G565" s="7"/>
      <c r="H565" s="7"/>
      <c r="I565" s="7"/>
      <c r="J565" s="7"/>
      <c r="K565" s="7"/>
      <c r="L565" s="7"/>
      <c r="M565" s="7"/>
    </row>
    <row r="566" spans="1:13" s="4" customFormat="1" ht="15" x14ac:dyDescent="0.25"/>
    <row r="567" spans="1:13" s="4" customFormat="1" ht="15" customHeight="1" x14ac:dyDescent="0.25">
      <c r="B567" s="950" t="s">
        <v>763</v>
      </c>
      <c r="C567" s="950"/>
      <c r="D567" s="950"/>
      <c r="E567" s="950"/>
      <c r="F567" s="950"/>
      <c r="G567" s="951"/>
      <c r="H567" s="959" t="s">
        <v>32</v>
      </c>
      <c r="I567" s="959"/>
      <c r="J567" s="959"/>
      <c r="K567" s="959" t="s">
        <v>712</v>
      </c>
      <c r="L567" s="959"/>
      <c r="M567" s="960"/>
    </row>
    <row r="568" spans="1:13" s="4" customFormat="1" ht="15.5" thickBot="1" x14ac:dyDescent="0.3">
      <c r="B568" s="952"/>
      <c r="C568" s="952"/>
      <c r="D568" s="952"/>
      <c r="E568" s="952"/>
      <c r="F568" s="952"/>
      <c r="G568" s="953"/>
      <c r="H568" s="203">
        <v>2021</v>
      </c>
      <c r="I568" s="204">
        <v>2022</v>
      </c>
      <c r="J568" s="205">
        <v>2023</v>
      </c>
      <c r="K568" s="203">
        <v>2021</v>
      </c>
      <c r="L568" s="204">
        <v>2022</v>
      </c>
      <c r="M568" s="207">
        <v>2023</v>
      </c>
    </row>
    <row r="569" spans="1:13" s="4" customFormat="1" ht="16" thickTop="1" x14ac:dyDescent="0.25">
      <c r="B569" s="948" t="s">
        <v>24</v>
      </c>
      <c r="C569" s="948"/>
      <c r="D569" s="948"/>
      <c r="E569" s="948"/>
      <c r="F569" s="948"/>
      <c r="G569" s="949"/>
      <c r="H569" s="25">
        <v>173327</v>
      </c>
      <c r="I569" s="148">
        <v>198658.7</v>
      </c>
      <c r="J569" s="135">
        <v>214305.4</v>
      </c>
      <c r="K569" s="25">
        <v>8985.5</v>
      </c>
      <c r="L569" s="148">
        <v>17516.2</v>
      </c>
      <c r="M569" s="136">
        <v>15686.04</v>
      </c>
    </row>
    <row r="570" spans="1:13" s="4" customFormat="1" ht="15.5" x14ac:dyDescent="0.25">
      <c r="B570" s="737" t="s">
        <v>25</v>
      </c>
      <c r="C570" s="737"/>
      <c r="D570" s="737"/>
      <c r="E570" s="737"/>
      <c r="F570" s="737"/>
      <c r="G570" s="738"/>
      <c r="H570" s="20">
        <v>3003.5</v>
      </c>
      <c r="I570" s="11">
        <v>2588.1999999999998</v>
      </c>
      <c r="J570" s="36">
        <v>858.36</v>
      </c>
      <c r="K570" s="20">
        <v>112</v>
      </c>
      <c r="L570" s="11">
        <v>130.30000000000001</v>
      </c>
      <c r="M570" s="37">
        <v>101.54</v>
      </c>
    </row>
    <row r="571" spans="1:13" s="4" customFormat="1" ht="15.5" x14ac:dyDescent="0.25">
      <c r="B571" s="737" t="s">
        <v>26</v>
      </c>
      <c r="C571" s="737"/>
      <c r="D571" s="737"/>
      <c r="E571" s="737"/>
      <c r="F571" s="737"/>
      <c r="G571" s="738"/>
      <c r="H571" s="20">
        <v>2512.9</v>
      </c>
      <c r="I571" s="11">
        <v>2610.6</v>
      </c>
      <c r="J571" s="36">
        <v>2712.66</v>
      </c>
      <c r="K571" s="20">
        <v>121.8</v>
      </c>
      <c r="L571" s="11">
        <v>203.7</v>
      </c>
      <c r="M571" s="37">
        <v>179.12</v>
      </c>
    </row>
    <row r="572" spans="1:13" s="4" customFormat="1" ht="15" x14ac:dyDescent="0.25">
      <c r="B572" s="737" t="s">
        <v>22</v>
      </c>
      <c r="C572" s="737"/>
      <c r="D572" s="737"/>
      <c r="E572" s="737"/>
      <c r="F572" s="737"/>
      <c r="G572" s="738"/>
      <c r="H572" s="20">
        <v>4593.7</v>
      </c>
      <c r="I572" s="11">
        <v>4630.1000000000004</v>
      </c>
      <c r="J572" s="36">
        <v>5259.13</v>
      </c>
      <c r="K572" s="20">
        <v>128.5</v>
      </c>
      <c r="L572" s="11">
        <v>54.2</v>
      </c>
      <c r="M572" s="37">
        <v>70.819999999999993</v>
      </c>
    </row>
    <row r="573" spans="1:13" s="4" customFormat="1" ht="15" x14ac:dyDescent="0.25">
      <c r="B573" s="737" t="s">
        <v>23</v>
      </c>
      <c r="C573" s="737"/>
      <c r="D573" s="737"/>
      <c r="E573" s="737"/>
      <c r="F573" s="737"/>
      <c r="G573" s="738"/>
      <c r="H573" s="20">
        <v>0</v>
      </c>
      <c r="I573" s="11">
        <v>0</v>
      </c>
      <c r="J573" s="36">
        <v>0</v>
      </c>
      <c r="K573" s="20">
        <v>0</v>
      </c>
      <c r="L573" s="11">
        <v>0</v>
      </c>
      <c r="M573" s="37">
        <v>0</v>
      </c>
    </row>
    <row r="574" spans="1:13" s="4" customFormat="1" ht="15.5" x14ac:dyDescent="0.25">
      <c r="B574" s="737" t="s">
        <v>27</v>
      </c>
      <c r="C574" s="737"/>
      <c r="D574" s="737"/>
      <c r="E574" s="737"/>
      <c r="F574" s="737"/>
      <c r="G574" s="738"/>
      <c r="H574" s="20">
        <v>0</v>
      </c>
      <c r="I574" s="11">
        <v>0</v>
      </c>
      <c r="J574" s="36">
        <v>0</v>
      </c>
      <c r="K574" s="20">
        <v>0</v>
      </c>
      <c r="L574" s="11">
        <v>0</v>
      </c>
      <c r="M574" s="37">
        <v>0</v>
      </c>
    </row>
    <row r="575" spans="1:13" s="4" customFormat="1" ht="15.5" x14ac:dyDescent="0.25">
      <c r="B575" s="737" t="s">
        <v>28</v>
      </c>
      <c r="C575" s="737"/>
      <c r="D575" s="737"/>
      <c r="E575" s="737"/>
      <c r="F575" s="737"/>
      <c r="G575" s="738"/>
      <c r="H575" s="20">
        <v>0</v>
      </c>
      <c r="I575" s="11">
        <v>0</v>
      </c>
      <c r="J575" s="36">
        <v>0</v>
      </c>
      <c r="K575" s="20">
        <v>0</v>
      </c>
      <c r="L575" s="11">
        <v>0</v>
      </c>
      <c r="M575" s="37">
        <v>0</v>
      </c>
    </row>
    <row r="576" spans="1:13" s="4" customFormat="1" ht="15" x14ac:dyDescent="0.25">
      <c r="B576" s="772" t="s">
        <v>2</v>
      </c>
      <c r="C576" s="772"/>
      <c r="D576" s="772"/>
      <c r="E576" s="772"/>
      <c r="F576" s="772"/>
      <c r="G576" s="773"/>
      <c r="H576" s="210">
        <v>183437.1</v>
      </c>
      <c r="I576" s="269">
        <v>208487.60000000003</v>
      </c>
      <c r="J576" s="21">
        <v>223135.55</v>
      </c>
      <c r="K576" s="210">
        <v>9347.7999999999993</v>
      </c>
      <c r="L576" s="269">
        <v>17904.400000000001</v>
      </c>
      <c r="M576" s="12">
        <v>16037.520000000002</v>
      </c>
    </row>
    <row r="577" spans="1:13" s="4" customFormat="1" ht="15" x14ac:dyDescent="0.25">
      <c r="B577" s="768" t="s">
        <v>604</v>
      </c>
      <c r="C577" s="768"/>
      <c r="D577" s="768"/>
      <c r="E577" s="768"/>
      <c r="F577" s="768"/>
      <c r="G577" s="769"/>
      <c r="H577" s="270">
        <v>1</v>
      </c>
      <c r="I577" s="580">
        <v>1</v>
      </c>
      <c r="J577" s="578">
        <v>1</v>
      </c>
      <c r="K577" s="579">
        <v>1</v>
      </c>
      <c r="L577" s="580">
        <v>1</v>
      </c>
      <c r="M577" s="581">
        <v>1</v>
      </c>
    </row>
    <row r="578" spans="1:13" s="4" customFormat="1" ht="15" customHeight="1" x14ac:dyDescent="0.25">
      <c r="B578" s="813" t="s">
        <v>740</v>
      </c>
      <c r="C578" s="813"/>
      <c r="D578" s="813"/>
      <c r="E578" s="813"/>
      <c r="F578" s="813"/>
      <c r="G578" s="813"/>
      <c r="H578" s="813"/>
      <c r="I578" s="813"/>
      <c r="J578" s="813"/>
      <c r="K578" s="813"/>
      <c r="L578" s="813"/>
      <c r="M578" s="813"/>
    </row>
    <row r="579" spans="1:13" s="4" customFormat="1" ht="15" x14ac:dyDescent="0.25"/>
    <row r="580" spans="1:13" s="4" customFormat="1" ht="15" x14ac:dyDescent="0.25"/>
    <row r="581" spans="1:13" s="4" customFormat="1" ht="15" x14ac:dyDescent="0.25">
      <c r="A581" s="7"/>
      <c r="B581" s="7" t="s">
        <v>226</v>
      </c>
      <c r="C581" s="7"/>
      <c r="D581" s="7"/>
      <c r="E581" s="7"/>
      <c r="F581" s="7"/>
      <c r="G581" s="7"/>
      <c r="H581" s="7"/>
      <c r="I581" s="7"/>
      <c r="J581" s="7"/>
      <c r="K581" s="7"/>
      <c r="L581" s="7"/>
      <c r="M581" s="7"/>
    </row>
    <row r="582" spans="1:13" s="4" customFormat="1" ht="15" x14ac:dyDescent="0.25"/>
    <row r="583" spans="1:13" s="4" customFormat="1" ht="15" customHeight="1" x14ac:dyDescent="0.25">
      <c r="B583" s="950" t="s">
        <v>764</v>
      </c>
      <c r="C583" s="950"/>
      <c r="D583" s="950"/>
      <c r="E583" s="950"/>
      <c r="F583" s="950"/>
      <c r="G583" s="951"/>
      <c r="H583" s="959" t="s">
        <v>32</v>
      </c>
      <c r="I583" s="959"/>
      <c r="J583" s="959"/>
      <c r="K583" s="959" t="s">
        <v>712</v>
      </c>
      <c r="L583" s="959"/>
      <c r="M583" s="960"/>
    </row>
    <row r="584" spans="1:13" s="4" customFormat="1" ht="15.5" thickBot="1" x14ac:dyDescent="0.3">
      <c r="B584" s="952"/>
      <c r="C584" s="952"/>
      <c r="D584" s="952"/>
      <c r="E584" s="952"/>
      <c r="F584" s="952"/>
      <c r="G584" s="953"/>
      <c r="H584" s="203">
        <v>2021</v>
      </c>
      <c r="I584" s="204">
        <v>2022</v>
      </c>
      <c r="J584" s="205">
        <v>2023</v>
      </c>
      <c r="K584" s="203">
        <v>2021</v>
      </c>
      <c r="L584" s="204">
        <v>2022</v>
      </c>
      <c r="M584" s="207">
        <v>2023</v>
      </c>
    </row>
    <row r="585" spans="1:13" s="4" customFormat="1" ht="15.5" thickTop="1" x14ac:dyDescent="0.25">
      <c r="B585" s="725" t="s">
        <v>606</v>
      </c>
      <c r="C585" s="725"/>
      <c r="D585" s="725"/>
      <c r="E585" s="725"/>
      <c r="F585" s="725"/>
      <c r="G585" s="726"/>
      <c r="H585" s="25">
        <v>3856023</v>
      </c>
      <c r="I585" s="148">
        <v>3971667</v>
      </c>
      <c r="J585" s="135">
        <v>4264259.24</v>
      </c>
      <c r="K585" s="25">
        <v>28492</v>
      </c>
      <c r="L585" s="148">
        <v>274900</v>
      </c>
      <c r="M585" s="136">
        <v>270430.32</v>
      </c>
    </row>
    <row r="586" spans="1:13" s="4" customFormat="1" ht="15" x14ac:dyDescent="0.25">
      <c r="B586" s="737" t="s">
        <v>607</v>
      </c>
      <c r="C586" s="737"/>
      <c r="D586" s="737"/>
      <c r="E586" s="737"/>
      <c r="F586" s="737"/>
      <c r="G586" s="738"/>
      <c r="H586" s="20">
        <v>1242045</v>
      </c>
      <c r="I586" s="11">
        <v>1286952</v>
      </c>
      <c r="J586" s="36">
        <v>1477820.63</v>
      </c>
      <c r="K586" s="20">
        <v>510</v>
      </c>
      <c r="L586" s="11">
        <v>18688</v>
      </c>
      <c r="M586" s="37">
        <v>69751.58</v>
      </c>
    </row>
    <row r="587" spans="1:13" s="4" customFormat="1" ht="15" x14ac:dyDescent="0.25">
      <c r="B587" s="737" t="s">
        <v>608</v>
      </c>
      <c r="C587" s="737"/>
      <c r="D587" s="737"/>
      <c r="E587" s="737"/>
      <c r="F587" s="737"/>
      <c r="G587" s="738"/>
      <c r="H587" s="92">
        <v>0.32210601987078363</v>
      </c>
      <c r="I587" s="104">
        <v>0.32403320822213949</v>
      </c>
      <c r="J587" s="582">
        <v>0.34655975324802246</v>
      </c>
      <c r="K587" s="524">
        <v>1.7899761336515514E-2</v>
      </c>
      <c r="L587" s="509">
        <v>6.7981084030556568E-2</v>
      </c>
      <c r="M587" s="523">
        <v>0.25792810510300768</v>
      </c>
    </row>
    <row r="588" spans="1:13" s="4" customFormat="1" ht="15" x14ac:dyDescent="0.25">
      <c r="B588" s="737" t="s">
        <v>609</v>
      </c>
      <c r="C588" s="737"/>
      <c r="D588" s="737"/>
      <c r="E588" s="737"/>
      <c r="F588" s="737"/>
      <c r="G588" s="738"/>
      <c r="H588" s="20">
        <v>0</v>
      </c>
      <c r="I588" s="11">
        <v>0</v>
      </c>
      <c r="J588" s="36">
        <v>0</v>
      </c>
      <c r="K588" s="20">
        <v>27982</v>
      </c>
      <c r="L588" s="11">
        <v>33533</v>
      </c>
      <c r="M588" s="37">
        <v>0</v>
      </c>
    </row>
    <row r="589" spans="1:13" s="4" customFormat="1" ht="15" x14ac:dyDescent="0.25">
      <c r="B589" s="768" t="s">
        <v>610</v>
      </c>
      <c r="C589" s="768"/>
      <c r="D589" s="768"/>
      <c r="E589" s="768"/>
      <c r="F589" s="768"/>
      <c r="G589" s="769"/>
      <c r="H589" s="215">
        <v>0</v>
      </c>
      <c r="I589" s="216">
        <v>0</v>
      </c>
      <c r="J589" s="499">
        <v>0</v>
      </c>
      <c r="K589" s="497">
        <v>0.9821002386634845</v>
      </c>
      <c r="L589" s="498">
        <v>0.12198253910512914</v>
      </c>
      <c r="M589" s="500">
        <v>0</v>
      </c>
    </row>
    <row r="590" spans="1:13" s="4" customFormat="1" ht="15" customHeight="1" x14ac:dyDescent="0.25">
      <c r="B590" s="813" t="s">
        <v>740</v>
      </c>
      <c r="C590" s="813"/>
      <c r="D590" s="813"/>
      <c r="E590" s="813"/>
      <c r="F590" s="813"/>
      <c r="G590" s="813"/>
      <c r="H590" s="813"/>
      <c r="I590" s="813"/>
      <c r="J590" s="813"/>
      <c r="K590" s="813"/>
      <c r="L590" s="813"/>
      <c r="M590" s="813"/>
    </row>
    <row r="591" spans="1:13" s="4" customFormat="1" ht="15" x14ac:dyDescent="0.25"/>
    <row r="592" spans="1:13" s="4" customFormat="1" ht="15" x14ac:dyDescent="0.25"/>
    <row r="593" spans="1:16" s="4" customFormat="1" ht="15" x14ac:dyDescent="0.25"/>
    <row r="594" spans="1:16" s="4" customFormat="1" ht="15" x14ac:dyDescent="0.25"/>
    <row r="595" spans="1:16" s="153" customFormat="1" ht="24.5" x14ac:dyDescent="0.25">
      <c r="B595" s="197" t="s">
        <v>276</v>
      </c>
    </row>
    <row r="596" spans="1:16" s="4" customFormat="1" ht="15" x14ac:dyDescent="0.25"/>
    <row r="597" spans="1:16" s="4" customFormat="1" ht="15" x14ac:dyDescent="0.25"/>
    <row r="598" spans="1:16" s="4" customFormat="1" ht="15" x14ac:dyDescent="0.25">
      <c r="A598" s="7"/>
      <c r="B598" s="7" t="s">
        <v>144</v>
      </c>
      <c r="C598" s="7"/>
      <c r="D598" s="7"/>
      <c r="E598" s="7"/>
      <c r="F598" s="7"/>
      <c r="G598" s="7"/>
      <c r="H598" s="7"/>
      <c r="I598" s="7"/>
      <c r="J598" s="7"/>
      <c r="K598" s="7"/>
      <c r="L598" s="7"/>
      <c r="M598" s="7"/>
    </row>
    <row r="599" spans="1:16" s="4" customFormat="1" ht="15" x14ac:dyDescent="0.25"/>
    <row r="600" spans="1:16" s="4" customFormat="1" ht="15" customHeight="1" x14ac:dyDescent="0.25">
      <c r="B600" s="950" t="s">
        <v>765</v>
      </c>
      <c r="C600" s="950"/>
      <c r="D600" s="950"/>
      <c r="E600" s="950"/>
      <c r="F600" s="950"/>
      <c r="G600" s="951"/>
      <c r="H600" s="959" t="s">
        <v>32</v>
      </c>
      <c r="I600" s="959"/>
      <c r="J600" s="959"/>
      <c r="K600" s="959" t="s">
        <v>669</v>
      </c>
      <c r="L600" s="959"/>
      <c r="M600" s="960"/>
    </row>
    <row r="601" spans="1:16" s="4" customFormat="1" ht="15.5" thickBot="1" x14ac:dyDescent="0.3">
      <c r="B601" s="952"/>
      <c r="C601" s="952"/>
      <c r="D601" s="952"/>
      <c r="E601" s="952"/>
      <c r="F601" s="952"/>
      <c r="G601" s="953"/>
      <c r="H601" s="203">
        <v>2021</v>
      </c>
      <c r="I601" s="204">
        <v>2022</v>
      </c>
      <c r="J601" s="205">
        <v>2023</v>
      </c>
      <c r="K601" s="203">
        <v>2021</v>
      </c>
      <c r="L601" s="204">
        <v>2022</v>
      </c>
      <c r="M601" s="207">
        <v>2023</v>
      </c>
    </row>
    <row r="602" spans="1:16" s="4" customFormat="1" ht="15.75" customHeight="1" thickTop="1" x14ac:dyDescent="0.25">
      <c r="B602" s="988" t="s">
        <v>450</v>
      </c>
      <c r="C602" s="988"/>
      <c r="D602" s="988"/>
      <c r="E602" s="988"/>
      <c r="F602" s="988"/>
      <c r="G602" s="988"/>
      <c r="H602" s="988"/>
      <c r="I602" s="988"/>
      <c r="J602" s="988"/>
      <c r="K602" s="988"/>
      <c r="L602" s="988"/>
      <c r="M602" s="988"/>
    </row>
    <row r="603" spans="1:16" s="4" customFormat="1" ht="15" x14ac:dyDescent="0.25">
      <c r="B603" s="737" t="s">
        <v>451</v>
      </c>
      <c r="C603" s="737"/>
      <c r="D603" s="737"/>
      <c r="E603" s="737"/>
      <c r="F603" s="737"/>
      <c r="G603" s="738"/>
      <c r="H603" s="71">
        <v>1697</v>
      </c>
      <c r="I603" s="72">
        <v>1691</v>
      </c>
      <c r="J603" s="73">
        <v>1666.46</v>
      </c>
      <c r="K603" s="71">
        <v>0</v>
      </c>
      <c r="L603" s="72">
        <v>0</v>
      </c>
      <c r="M603" s="78">
        <v>0</v>
      </c>
      <c r="O603" s="469"/>
      <c r="P603" s="469"/>
    </row>
    <row r="604" spans="1:16" s="4" customFormat="1" ht="15" x14ac:dyDescent="0.25">
      <c r="B604" s="737" t="s">
        <v>452</v>
      </c>
      <c r="C604" s="737"/>
      <c r="D604" s="737"/>
      <c r="E604" s="737"/>
      <c r="F604" s="737"/>
      <c r="G604" s="738"/>
      <c r="H604" s="74">
        <v>10505.6</v>
      </c>
      <c r="I604" s="75">
        <v>8849.1</v>
      </c>
      <c r="J604" s="76">
        <v>9493.67</v>
      </c>
      <c r="K604" s="74">
        <v>496.3</v>
      </c>
      <c r="L604" s="75">
        <v>569.9</v>
      </c>
      <c r="M604" s="79">
        <v>665.7</v>
      </c>
      <c r="O604" s="469"/>
      <c r="P604" s="469"/>
    </row>
    <row r="605" spans="1:16" s="4" customFormat="1" ht="15" x14ac:dyDescent="0.25">
      <c r="B605" s="737" t="s">
        <v>453</v>
      </c>
      <c r="C605" s="737"/>
      <c r="D605" s="737"/>
      <c r="E605" s="737"/>
      <c r="F605" s="737"/>
      <c r="G605" s="738"/>
      <c r="H605" s="277">
        <v>4981.3999999999996</v>
      </c>
      <c r="I605" s="592">
        <v>5425.68</v>
      </c>
      <c r="J605" s="278">
        <v>5510.25</v>
      </c>
      <c r="K605" s="277">
        <v>0</v>
      </c>
      <c r="L605" s="592">
        <v>0</v>
      </c>
      <c r="M605" s="279">
        <v>0</v>
      </c>
      <c r="O605" s="469"/>
      <c r="P605" s="469"/>
    </row>
    <row r="606" spans="1:16" s="4" customFormat="1" ht="15" x14ac:dyDescent="0.25">
      <c r="B606" s="737" t="s">
        <v>456</v>
      </c>
      <c r="C606" s="737"/>
      <c r="D606" s="737"/>
      <c r="E606" s="737"/>
      <c r="F606" s="737"/>
      <c r="G606" s="738"/>
      <c r="H606" s="74">
        <v>107.4</v>
      </c>
      <c r="I606" s="75">
        <v>126.7</v>
      </c>
      <c r="J606" s="76">
        <v>141.81</v>
      </c>
      <c r="K606" s="74">
        <v>0</v>
      </c>
      <c r="L606" s="75">
        <v>0.6</v>
      </c>
      <c r="M606" s="79">
        <v>1.61</v>
      </c>
      <c r="O606" s="469"/>
      <c r="P606" s="469"/>
    </row>
    <row r="607" spans="1:16" s="4" customFormat="1" ht="15" x14ac:dyDescent="0.25">
      <c r="B607" s="772" t="s">
        <v>454</v>
      </c>
      <c r="C607" s="772"/>
      <c r="D607" s="772"/>
      <c r="E607" s="772"/>
      <c r="F607" s="772"/>
      <c r="G607" s="773"/>
      <c r="H607" s="265">
        <f>SUM(H603:H606)</f>
        <v>17291.400000000001</v>
      </c>
      <c r="I607" s="587">
        <f>SUM(I603:I606)</f>
        <v>16092.480000000001</v>
      </c>
      <c r="J607" s="267">
        <v>16812.190000000002</v>
      </c>
      <c r="K607" s="265">
        <v>496.3</v>
      </c>
      <c r="L607" s="587">
        <v>570.5</v>
      </c>
      <c r="M607" s="268">
        <v>667.31000000000006</v>
      </c>
      <c r="O607" s="469"/>
      <c r="P607" s="469"/>
    </row>
    <row r="608" spans="1:16" s="4" customFormat="1" ht="15" customHeight="1" x14ac:dyDescent="0.25">
      <c r="B608" s="987" t="s">
        <v>455</v>
      </c>
      <c r="C608" s="987"/>
      <c r="D608" s="987"/>
      <c r="E608" s="987"/>
      <c r="F608" s="987"/>
      <c r="G608" s="987"/>
      <c r="H608" s="987"/>
      <c r="I608" s="987"/>
      <c r="J608" s="987"/>
      <c r="K608" s="987"/>
      <c r="L608" s="987"/>
      <c r="M608" s="987"/>
    </row>
    <row r="609" spans="1:16" s="4" customFormat="1" ht="15" x14ac:dyDescent="0.25">
      <c r="B609" s="737" t="s">
        <v>456</v>
      </c>
      <c r="C609" s="737"/>
      <c r="D609" s="737"/>
      <c r="E609" s="737"/>
      <c r="F609" s="737"/>
      <c r="G609" s="738"/>
      <c r="H609" s="71">
        <v>107.4</v>
      </c>
      <c r="I609" s="72">
        <v>126.7</v>
      </c>
      <c r="J609" s="73">
        <v>141.81</v>
      </c>
      <c r="K609" s="71">
        <v>0</v>
      </c>
      <c r="L609" s="72">
        <v>0</v>
      </c>
      <c r="M609" s="78">
        <v>0</v>
      </c>
      <c r="O609" s="469"/>
    </row>
    <row r="610" spans="1:16" s="4" customFormat="1" ht="15" x14ac:dyDescent="0.25">
      <c r="B610" s="772" t="s">
        <v>621</v>
      </c>
      <c r="C610" s="772"/>
      <c r="D610" s="772"/>
      <c r="E610" s="772"/>
      <c r="F610" s="772"/>
      <c r="G610" s="773"/>
      <c r="H610" s="265">
        <v>107.4</v>
      </c>
      <c r="I610" s="587">
        <v>126.7</v>
      </c>
      <c r="J610" s="267">
        <v>141.81</v>
      </c>
      <c r="K610" s="265">
        <v>0</v>
      </c>
      <c r="L610" s="266">
        <v>0</v>
      </c>
      <c r="M610" s="268">
        <v>0</v>
      </c>
      <c r="O610" s="469"/>
    </row>
    <row r="611" spans="1:16" s="4" customFormat="1" ht="15" customHeight="1" x14ac:dyDescent="0.25">
      <c r="B611" s="747" t="s">
        <v>938</v>
      </c>
      <c r="C611" s="747"/>
      <c r="D611" s="747"/>
      <c r="E611" s="747"/>
      <c r="F611" s="747"/>
      <c r="G611" s="747"/>
      <c r="H611" s="747"/>
      <c r="I611" s="747"/>
      <c r="J611" s="747"/>
      <c r="K611" s="747"/>
      <c r="L611" s="747"/>
      <c r="M611" s="747"/>
    </row>
    <row r="612" spans="1:16" s="4" customFormat="1" ht="15" customHeight="1" x14ac:dyDescent="0.25">
      <c r="B612" s="748"/>
      <c r="C612" s="748"/>
      <c r="D612" s="748"/>
      <c r="E612" s="748"/>
      <c r="F612" s="748"/>
      <c r="G612" s="748"/>
      <c r="H612" s="748"/>
      <c r="I612" s="748"/>
      <c r="J612" s="748"/>
      <c r="K612" s="748"/>
      <c r="L612" s="748"/>
      <c r="M612" s="748"/>
    </row>
    <row r="613" spans="1:16" s="4" customFormat="1" ht="15" x14ac:dyDescent="0.25">
      <c r="B613" s="749"/>
      <c r="C613" s="749"/>
      <c r="D613" s="749"/>
      <c r="E613" s="749"/>
      <c r="F613" s="749"/>
      <c r="G613" s="749"/>
      <c r="H613" s="749"/>
      <c r="I613" s="749"/>
      <c r="J613" s="749"/>
      <c r="K613" s="749"/>
      <c r="L613" s="749"/>
      <c r="M613" s="749"/>
    </row>
    <row r="614" spans="1:16" s="4" customFormat="1" ht="15" x14ac:dyDescent="0.25"/>
    <row r="615" spans="1:16" s="4" customFormat="1" ht="15" x14ac:dyDescent="0.25"/>
    <row r="616" spans="1:16" s="4" customFormat="1" ht="15" x14ac:dyDescent="0.25">
      <c r="A616" s="7"/>
      <c r="B616" s="7" t="s">
        <v>145</v>
      </c>
      <c r="C616" s="7"/>
      <c r="D616" s="7"/>
      <c r="E616" s="7"/>
      <c r="F616" s="7"/>
      <c r="G616" s="7"/>
      <c r="H616" s="7"/>
      <c r="I616" s="7"/>
      <c r="J616" s="7"/>
      <c r="K616" s="7"/>
      <c r="L616" s="7"/>
      <c r="M616" s="7"/>
    </row>
    <row r="617" spans="1:16" s="4" customFormat="1" ht="15" x14ac:dyDescent="0.25"/>
    <row r="618" spans="1:16" s="4" customFormat="1" ht="15" customHeight="1" x14ac:dyDescent="0.25">
      <c r="B618" s="950" t="s">
        <v>766</v>
      </c>
      <c r="C618" s="950"/>
      <c r="D618" s="950"/>
      <c r="E618" s="950"/>
      <c r="F618" s="950"/>
      <c r="G618" s="951"/>
      <c r="H618" s="959" t="s">
        <v>32</v>
      </c>
      <c r="I618" s="959"/>
      <c r="J618" s="959"/>
      <c r="K618" s="959" t="s">
        <v>669</v>
      </c>
      <c r="L618" s="959"/>
      <c r="M618" s="960"/>
    </row>
    <row r="619" spans="1:16" s="4" customFormat="1" ht="15.5" thickBot="1" x14ac:dyDescent="0.3">
      <c r="B619" s="952"/>
      <c r="C619" s="952"/>
      <c r="D619" s="952"/>
      <c r="E619" s="952"/>
      <c r="F619" s="952"/>
      <c r="G619" s="953"/>
      <c r="H619" s="203">
        <v>2021</v>
      </c>
      <c r="I619" s="204">
        <v>2022</v>
      </c>
      <c r="J619" s="205">
        <v>2023</v>
      </c>
      <c r="K619" s="203">
        <v>2021</v>
      </c>
      <c r="L619" s="204">
        <v>2022</v>
      </c>
      <c r="M619" s="207">
        <v>2023</v>
      </c>
    </row>
    <row r="620" spans="1:16" s="4" customFormat="1" ht="15.75" customHeight="1" thickTop="1" x14ac:dyDescent="0.25">
      <c r="B620" s="988" t="s">
        <v>459</v>
      </c>
      <c r="C620" s="988"/>
      <c r="D620" s="988"/>
      <c r="E620" s="988"/>
      <c r="F620" s="988"/>
      <c r="G620" s="988"/>
      <c r="H620" s="988"/>
      <c r="I620" s="988"/>
      <c r="J620" s="988"/>
      <c r="K620" s="988"/>
      <c r="L620" s="988"/>
      <c r="M620" s="988"/>
    </row>
    <row r="621" spans="1:16" s="4" customFormat="1" ht="15" x14ac:dyDescent="0.25">
      <c r="B621" s="737" t="s">
        <v>451</v>
      </c>
      <c r="C621" s="737"/>
      <c r="D621" s="737"/>
      <c r="E621" s="737"/>
      <c r="F621" s="737"/>
      <c r="G621" s="738"/>
      <c r="H621" s="173">
        <v>7008</v>
      </c>
      <c r="I621" s="174">
        <v>6693.6</v>
      </c>
      <c r="J621" s="175">
        <v>8425.69</v>
      </c>
      <c r="K621" s="173">
        <v>11.7</v>
      </c>
      <c r="L621" s="174">
        <v>11.7</v>
      </c>
      <c r="M621" s="176">
        <v>11.65</v>
      </c>
      <c r="O621" s="469"/>
      <c r="P621" s="469"/>
    </row>
    <row r="622" spans="1:16" s="4" customFormat="1" ht="15" x14ac:dyDescent="0.25">
      <c r="B622" s="737" t="s">
        <v>452</v>
      </c>
      <c r="C622" s="737"/>
      <c r="D622" s="737"/>
      <c r="E622" s="737"/>
      <c r="F622" s="737"/>
      <c r="G622" s="738"/>
      <c r="H622" s="74">
        <v>0</v>
      </c>
      <c r="I622" s="75">
        <v>2.5</v>
      </c>
      <c r="J622" s="76">
        <v>2.52</v>
      </c>
      <c r="K622" s="74">
        <v>5.9</v>
      </c>
      <c r="L622" s="75">
        <v>18</v>
      </c>
      <c r="M622" s="79">
        <v>17.420000000000002</v>
      </c>
      <c r="O622" s="469"/>
      <c r="P622" s="469"/>
    </row>
    <row r="623" spans="1:16" s="4" customFormat="1" ht="15" x14ac:dyDescent="0.25">
      <c r="B623" s="737" t="s">
        <v>460</v>
      </c>
      <c r="C623" s="737"/>
      <c r="D623" s="737"/>
      <c r="E623" s="737"/>
      <c r="F623" s="737"/>
      <c r="G623" s="738"/>
      <c r="H623" s="440">
        <v>2.1</v>
      </c>
      <c r="I623" s="441">
        <v>101.8</v>
      </c>
      <c r="J623" s="442">
        <v>111.13</v>
      </c>
      <c r="K623" s="440">
        <v>0</v>
      </c>
      <c r="L623" s="441">
        <v>0</v>
      </c>
      <c r="M623" s="213">
        <v>0</v>
      </c>
      <c r="O623" s="469"/>
      <c r="P623" s="469"/>
    </row>
    <row r="624" spans="1:16" s="4" customFormat="1" ht="15" x14ac:dyDescent="0.25">
      <c r="B624" s="772" t="s">
        <v>461</v>
      </c>
      <c r="C624" s="772"/>
      <c r="D624" s="772"/>
      <c r="E624" s="772"/>
      <c r="F624" s="772"/>
      <c r="G624" s="773"/>
      <c r="H624" s="589">
        <v>7008</v>
      </c>
      <c r="I624" s="587">
        <v>6798</v>
      </c>
      <c r="J624" s="588">
        <v>8539.34</v>
      </c>
      <c r="K624" s="589">
        <v>17.5</v>
      </c>
      <c r="L624" s="587">
        <v>29.6</v>
      </c>
      <c r="M624" s="479">
        <v>29.07</v>
      </c>
      <c r="O624" s="469"/>
      <c r="P624" s="469"/>
    </row>
    <row r="625" spans="1:16" s="4" customFormat="1" ht="15" customHeight="1" x14ac:dyDescent="0.25">
      <c r="B625" s="987" t="s">
        <v>462</v>
      </c>
      <c r="C625" s="987"/>
      <c r="D625" s="987"/>
      <c r="E625" s="987"/>
      <c r="F625" s="987"/>
      <c r="G625" s="987"/>
      <c r="H625" s="987"/>
      <c r="I625" s="987"/>
      <c r="J625" s="987"/>
      <c r="K625" s="987"/>
      <c r="L625" s="987"/>
      <c r="M625" s="987"/>
    </row>
    <row r="626" spans="1:16" s="4" customFormat="1" ht="15" x14ac:dyDescent="0.25">
      <c r="B626" s="737" t="s">
        <v>460</v>
      </c>
      <c r="C626" s="737"/>
      <c r="D626" s="737"/>
      <c r="E626" s="737"/>
      <c r="F626" s="737"/>
      <c r="G626" s="738"/>
      <c r="H626" s="173">
        <v>2.1</v>
      </c>
      <c r="I626" s="174">
        <v>101.8</v>
      </c>
      <c r="J626" s="175">
        <v>111.13</v>
      </c>
      <c r="K626" s="173">
        <v>0</v>
      </c>
      <c r="L626" s="174">
        <v>0</v>
      </c>
      <c r="M626" s="176">
        <v>0</v>
      </c>
      <c r="O626" s="469"/>
      <c r="P626" s="469"/>
    </row>
    <row r="627" spans="1:16" s="4" customFormat="1" ht="15" x14ac:dyDescent="0.25">
      <c r="B627" s="737" t="s">
        <v>452</v>
      </c>
      <c r="C627" s="737"/>
      <c r="D627" s="737"/>
      <c r="E627" s="737"/>
      <c r="F627" s="737"/>
      <c r="G627" s="738"/>
      <c r="H627" s="476">
        <v>0</v>
      </c>
      <c r="I627" s="585">
        <v>2.5</v>
      </c>
      <c r="J627" s="586">
        <v>2.52</v>
      </c>
      <c r="K627" s="476">
        <v>0</v>
      </c>
      <c r="L627" s="585">
        <v>0</v>
      </c>
      <c r="M627" s="477">
        <v>0</v>
      </c>
      <c r="O627" s="469"/>
      <c r="P627" s="469"/>
    </row>
    <row r="628" spans="1:16" s="4" customFormat="1" ht="15" x14ac:dyDescent="0.25">
      <c r="B628" s="772" t="s">
        <v>767</v>
      </c>
      <c r="C628" s="772"/>
      <c r="D628" s="772"/>
      <c r="E628" s="772"/>
      <c r="F628" s="772"/>
      <c r="G628" s="773"/>
      <c r="H628" s="589">
        <v>2.1</v>
      </c>
      <c r="I628" s="587">
        <v>104.4</v>
      </c>
      <c r="J628" s="588">
        <v>113.64999999999999</v>
      </c>
      <c r="K628" s="589">
        <v>0</v>
      </c>
      <c r="L628" s="587">
        <v>0</v>
      </c>
      <c r="M628" s="479">
        <v>0</v>
      </c>
      <c r="O628" s="469"/>
      <c r="P628" s="469"/>
    </row>
    <row r="629" spans="1:16" s="4" customFormat="1" ht="15" customHeight="1" x14ac:dyDescent="0.25">
      <c r="B629" s="747" t="s">
        <v>768</v>
      </c>
      <c r="C629" s="747"/>
      <c r="D629" s="747"/>
      <c r="E629" s="747"/>
      <c r="F629" s="747"/>
      <c r="G629" s="747"/>
      <c r="H629" s="747"/>
      <c r="I629" s="747"/>
      <c r="J629" s="747"/>
      <c r="K629" s="747"/>
      <c r="L629" s="747"/>
      <c r="M629" s="747"/>
    </row>
    <row r="630" spans="1:16" s="4" customFormat="1" ht="15" customHeight="1" x14ac:dyDescent="0.25">
      <c r="B630" s="748"/>
      <c r="C630" s="748"/>
      <c r="D630" s="748"/>
      <c r="E630" s="748"/>
      <c r="F630" s="748"/>
      <c r="G630" s="748"/>
      <c r="H630" s="748"/>
      <c r="I630" s="748"/>
      <c r="J630" s="748"/>
      <c r="K630" s="748"/>
      <c r="L630" s="748"/>
      <c r="M630" s="748"/>
    </row>
    <row r="631" spans="1:16" s="4" customFormat="1" ht="15" x14ac:dyDescent="0.25">
      <c r="B631" s="749"/>
      <c r="C631" s="749"/>
      <c r="D631" s="749"/>
      <c r="E631" s="749"/>
      <c r="F631" s="749"/>
      <c r="G631" s="749"/>
      <c r="H631" s="749"/>
      <c r="I631" s="749"/>
      <c r="J631" s="749"/>
      <c r="K631" s="749"/>
      <c r="L631" s="749"/>
      <c r="M631" s="749"/>
    </row>
    <row r="632" spans="1:16" s="4" customFormat="1" ht="15" x14ac:dyDescent="0.25"/>
    <row r="633" spans="1:16" s="4" customFormat="1" ht="15" x14ac:dyDescent="0.25"/>
    <row r="634" spans="1:16" s="4" customFormat="1" ht="15" x14ac:dyDescent="0.25">
      <c r="A634" s="7"/>
      <c r="B634" s="7" t="s">
        <v>146</v>
      </c>
      <c r="C634" s="7"/>
      <c r="D634" s="7"/>
      <c r="E634" s="7"/>
      <c r="F634" s="7"/>
      <c r="G634" s="7"/>
      <c r="H634" s="7"/>
      <c r="I634" s="7"/>
      <c r="J634" s="7"/>
      <c r="K634" s="7"/>
      <c r="L634" s="7"/>
      <c r="M634" s="7"/>
    </row>
    <row r="635" spans="1:16" s="4" customFormat="1" ht="15" x14ac:dyDescent="0.25"/>
    <row r="636" spans="1:16" s="4" customFormat="1" ht="15" customHeight="1" x14ac:dyDescent="0.25">
      <c r="B636" s="950" t="s">
        <v>769</v>
      </c>
      <c r="C636" s="950"/>
      <c r="D636" s="950"/>
      <c r="E636" s="950"/>
      <c r="F636" s="950"/>
      <c r="G636" s="951"/>
      <c r="H636" s="959" t="s">
        <v>32</v>
      </c>
      <c r="I636" s="959"/>
      <c r="J636" s="959"/>
      <c r="K636" s="959" t="s">
        <v>669</v>
      </c>
      <c r="L636" s="959"/>
      <c r="M636" s="960"/>
    </row>
    <row r="637" spans="1:16" s="4" customFormat="1" ht="15.5" thickBot="1" x14ac:dyDescent="0.3">
      <c r="B637" s="950"/>
      <c r="C637" s="950"/>
      <c r="D637" s="950"/>
      <c r="E637" s="950"/>
      <c r="F637" s="950"/>
      <c r="G637" s="951"/>
      <c r="H637" s="203">
        <v>2021</v>
      </c>
      <c r="I637" s="204">
        <v>2022</v>
      </c>
      <c r="J637" s="205">
        <v>2023</v>
      </c>
      <c r="K637" s="203">
        <v>2021</v>
      </c>
      <c r="L637" s="204">
        <v>2022</v>
      </c>
      <c r="M637" s="207">
        <v>2023</v>
      </c>
    </row>
    <row r="638" spans="1:16" s="4" customFormat="1" ht="15.5" thickTop="1" x14ac:dyDescent="0.25">
      <c r="B638" s="725" t="s">
        <v>2</v>
      </c>
      <c r="C638" s="725"/>
      <c r="D638" s="725"/>
      <c r="E638" s="725"/>
      <c r="F638" s="725"/>
      <c r="G638" s="726"/>
      <c r="H638" s="173">
        <v>10283.5</v>
      </c>
      <c r="I638" s="174">
        <f>I607-I624</f>
        <v>9294.4800000000014</v>
      </c>
      <c r="J638" s="175">
        <v>8272.8500000000022</v>
      </c>
      <c r="K638" s="173">
        <v>478.8</v>
      </c>
      <c r="L638" s="174">
        <f>L607-L624</f>
        <v>540.9</v>
      </c>
      <c r="M638" s="176">
        <v>638.24</v>
      </c>
    </row>
    <row r="639" spans="1:16" s="4" customFormat="1" ht="15" x14ac:dyDescent="0.25">
      <c r="B639" s="768" t="s">
        <v>464</v>
      </c>
      <c r="C639" s="768"/>
      <c r="D639" s="768"/>
      <c r="E639" s="768"/>
      <c r="F639" s="768"/>
      <c r="G639" s="769"/>
      <c r="H639" s="236">
        <v>105.3</v>
      </c>
      <c r="I639" s="542">
        <f>I610-I628</f>
        <v>22.299999999999997</v>
      </c>
      <c r="J639" s="237">
        <v>28.160000000000011</v>
      </c>
      <c r="K639" s="541">
        <v>0</v>
      </c>
      <c r="L639" s="542">
        <f>L610-L628</f>
        <v>0</v>
      </c>
      <c r="M639" s="544">
        <v>0</v>
      </c>
    </row>
    <row r="640" spans="1:16" s="4" customFormat="1" ht="15" customHeight="1" x14ac:dyDescent="0.25">
      <c r="B640" s="747" t="s">
        <v>942</v>
      </c>
      <c r="C640" s="747"/>
      <c r="D640" s="747"/>
      <c r="E640" s="747"/>
      <c r="F640" s="747"/>
      <c r="G640" s="747"/>
      <c r="H640" s="747"/>
      <c r="I640" s="747"/>
      <c r="J640" s="747"/>
      <c r="K640" s="747"/>
      <c r="L640" s="747"/>
      <c r="M640" s="747"/>
    </row>
    <row r="641" spans="1:16" s="4" customFormat="1" ht="15" customHeight="1" x14ac:dyDescent="0.25">
      <c r="B641" s="749"/>
      <c r="C641" s="749"/>
      <c r="D641" s="749"/>
      <c r="E641" s="749"/>
      <c r="F641" s="749"/>
      <c r="G641" s="749"/>
      <c r="H641" s="749"/>
      <c r="I641" s="749"/>
      <c r="J641" s="749"/>
      <c r="K641" s="749"/>
      <c r="L641" s="749"/>
      <c r="M641" s="749"/>
    </row>
    <row r="642" spans="1:16" s="4" customFormat="1" ht="15" x14ac:dyDescent="0.25"/>
    <row r="643" spans="1:16" s="4" customFormat="1" ht="15" x14ac:dyDescent="0.25"/>
    <row r="644" spans="1:16" s="4" customFormat="1" ht="15" customHeight="1" x14ac:dyDescent="0.25">
      <c r="A644" s="7"/>
      <c r="B644" s="812" t="s">
        <v>227</v>
      </c>
      <c r="C644" s="812"/>
      <c r="D644" s="812"/>
      <c r="E644" s="812"/>
      <c r="F644" s="812"/>
      <c r="G644" s="812"/>
      <c r="H644" s="812"/>
      <c r="I644" s="812"/>
      <c r="J644" s="812"/>
      <c r="K644" s="812"/>
      <c r="L644" s="812"/>
      <c r="M644" s="812"/>
    </row>
    <row r="645" spans="1:16" s="4" customFormat="1" ht="15" hidden="1" x14ac:dyDescent="0.25">
      <c r="A645" s="7"/>
      <c r="B645" s="812"/>
      <c r="C645" s="812"/>
      <c r="D645" s="812"/>
      <c r="E645" s="812"/>
      <c r="F645" s="812"/>
      <c r="G645" s="812"/>
      <c r="H645" s="812"/>
      <c r="I645" s="812"/>
      <c r="J645" s="812"/>
      <c r="K645" s="812"/>
      <c r="L645" s="812"/>
      <c r="M645" s="812"/>
    </row>
    <row r="646" spans="1:16" s="4" customFormat="1" ht="15" x14ac:dyDescent="0.25"/>
    <row r="647" spans="1:16" s="4" customFormat="1" ht="15" x14ac:dyDescent="0.25">
      <c r="A647" s="4" t="s">
        <v>37</v>
      </c>
      <c r="B647" s="967" t="s">
        <v>770</v>
      </c>
      <c r="C647" s="967"/>
      <c r="D647" s="967"/>
      <c r="E647" s="967"/>
      <c r="F647" s="967"/>
      <c r="G647" s="984"/>
      <c r="H647" s="959" t="s">
        <v>32</v>
      </c>
      <c r="I647" s="959"/>
      <c r="J647" s="959"/>
      <c r="K647" s="959" t="s">
        <v>669</v>
      </c>
      <c r="L647" s="959"/>
      <c r="M647" s="960"/>
    </row>
    <row r="648" spans="1:16" s="4" customFormat="1" ht="15.5" thickBot="1" x14ac:dyDescent="0.3">
      <c r="B648" s="985"/>
      <c r="C648" s="985"/>
      <c r="D648" s="985"/>
      <c r="E648" s="985"/>
      <c r="F648" s="985"/>
      <c r="G648" s="986"/>
      <c r="H648" s="203">
        <v>2021</v>
      </c>
      <c r="I648" s="204">
        <v>2022</v>
      </c>
      <c r="J648" s="205">
        <v>2023</v>
      </c>
      <c r="K648" s="203">
        <v>2021</v>
      </c>
      <c r="L648" s="204">
        <v>2022</v>
      </c>
      <c r="M648" s="207">
        <v>2023</v>
      </c>
    </row>
    <row r="649" spans="1:16" s="4" customFormat="1" ht="15.5" thickTop="1" x14ac:dyDescent="0.25">
      <c r="B649" s="725" t="s">
        <v>628</v>
      </c>
      <c r="C649" s="725"/>
      <c r="D649" s="725"/>
      <c r="E649" s="725"/>
      <c r="F649" s="725"/>
      <c r="G649" s="726"/>
      <c r="H649" s="608">
        <v>17291.400000000001</v>
      </c>
      <c r="I649" s="609">
        <v>16092.480000000001</v>
      </c>
      <c r="J649" s="610">
        <v>16812.190000000002</v>
      </c>
      <c r="K649" s="608">
        <v>496.3</v>
      </c>
      <c r="L649" s="609">
        <v>570.5</v>
      </c>
      <c r="M649" s="611">
        <v>667.31000000000006</v>
      </c>
      <c r="O649" s="469"/>
      <c r="P649" s="469"/>
    </row>
    <row r="650" spans="1:16" s="4" customFormat="1" ht="15" x14ac:dyDescent="0.25">
      <c r="B650" s="737" t="s">
        <v>630</v>
      </c>
      <c r="C650" s="737"/>
      <c r="D650" s="737"/>
      <c r="E650" s="737"/>
      <c r="F650" s="737"/>
      <c r="G650" s="738"/>
      <c r="H650" s="77">
        <v>107.4</v>
      </c>
      <c r="I650" s="80">
        <v>126.7</v>
      </c>
      <c r="J650" s="599">
        <v>141.81</v>
      </c>
      <c r="K650" s="77">
        <v>0</v>
      </c>
      <c r="L650" s="80">
        <v>0</v>
      </c>
      <c r="M650" s="274">
        <v>0</v>
      </c>
      <c r="O650" s="469"/>
      <c r="P650" s="469"/>
    </row>
    <row r="651" spans="1:16" s="4" customFormat="1" ht="15" x14ac:dyDescent="0.25">
      <c r="B651" s="737" t="s">
        <v>771</v>
      </c>
      <c r="C651" s="737"/>
      <c r="D651" s="737"/>
      <c r="E651" s="737"/>
      <c r="F651" s="737"/>
      <c r="G651" s="738"/>
      <c r="H651" s="505">
        <f t="shared" ref="H651:M651" si="15">H650/H649</f>
        <v>6.2111801242236021E-3</v>
      </c>
      <c r="I651" s="506">
        <f t="shared" si="15"/>
        <v>7.8732426574399956E-3</v>
      </c>
      <c r="J651" s="507">
        <f t="shared" si="15"/>
        <v>8.4349510682427443E-3</v>
      </c>
      <c r="K651" s="505">
        <f t="shared" si="15"/>
        <v>0</v>
      </c>
      <c r="L651" s="506">
        <f t="shared" si="15"/>
        <v>0</v>
      </c>
      <c r="M651" s="508">
        <f t="shared" si="15"/>
        <v>0</v>
      </c>
      <c r="O651" s="469"/>
      <c r="P651" s="469"/>
    </row>
    <row r="652" spans="1:16" s="4" customFormat="1" ht="15" x14ac:dyDescent="0.25">
      <c r="B652" s="737" t="s">
        <v>633</v>
      </c>
      <c r="C652" s="737"/>
      <c r="D652" s="737"/>
      <c r="E652" s="737"/>
      <c r="F652" s="737"/>
      <c r="G652" s="738"/>
      <c r="H652" s="77">
        <v>10283.5</v>
      </c>
      <c r="I652" s="80">
        <v>9294.4800000000014</v>
      </c>
      <c r="J652" s="599">
        <v>8272.8500000000022</v>
      </c>
      <c r="K652" s="77">
        <v>478.8</v>
      </c>
      <c r="L652" s="80">
        <v>540.9</v>
      </c>
      <c r="M652" s="274">
        <v>638.24</v>
      </c>
      <c r="O652" s="469"/>
      <c r="P652" s="469"/>
    </row>
    <row r="653" spans="1:16" s="4" customFormat="1" ht="15" x14ac:dyDescent="0.25">
      <c r="B653" s="737" t="s">
        <v>632</v>
      </c>
      <c r="C653" s="737"/>
      <c r="D653" s="737"/>
      <c r="E653" s="737"/>
      <c r="F653" s="737"/>
      <c r="G653" s="738"/>
      <c r="H653" s="77">
        <v>105.3</v>
      </c>
      <c r="I653" s="80">
        <v>22.299999999999997</v>
      </c>
      <c r="J653" s="599">
        <v>28.160000000000011</v>
      </c>
      <c r="K653" s="77">
        <v>0</v>
      </c>
      <c r="L653" s="80">
        <v>0</v>
      </c>
      <c r="M653" s="274">
        <v>0</v>
      </c>
      <c r="O653" s="469"/>
      <c r="P653" s="469"/>
    </row>
    <row r="654" spans="1:16" s="4" customFormat="1" ht="15" x14ac:dyDescent="0.25">
      <c r="B654" s="737" t="s">
        <v>772</v>
      </c>
      <c r="C654" s="737"/>
      <c r="D654" s="737"/>
      <c r="E654" s="737"/>
      <c r="F654" s="737"/>
      <c r="G654" s="738"/>
      <c r="H654" s="505">
        <f t="shared" ref="H654:M654" si="16">H653/H652</f>
        <v>1.0239704380804201E-2</v>
      </c>
      <c r="I654" s="506">
        <f t="shared" si="16"/>
        <v>2.3992735473098003E-3</v>
      </c>
      <c r="J654" s="507">
        <f t="shared" si="16"/>
        <v>3.4039055464561794E-3</v>
      </c>
      <c r="K654" s="505">
        <f t="shared" si="16"/>
        <v>0</v>
      </c>
      <c r="L654" s="506">
        <f t="shared" si="16"/>
        <v>0</v>
      </c>
      <c r="M654" s="508">
        <f t="shared" si="16"/>
        <v>0</v>
      </c>
      <c r="O654" s="469"/>
      <c r="P654" s="469"/>
    </row>
    <row r="655" spans="1:16" s="4" customFormat="1" ht="15" x14ac:dyDescent="0.25">
      <c r="B655" s="737" t="s">
        <v>773</v>
      </c>
      <c r="C655" s="737"/>
      <c r="D655" s="737"/>
      <c r="E655" s="737"/>
      <c r="F655" s="737"/>
      <c r="G655" s="738"/>
      <c r="H655" s="612">
        <v>0.83199999999999996</v>
      </c>
      <c r="I655" s="613">
        <v>0.88200000000000001</v>
      </c>
      <c r="J655" s="548">
        <v>0.88200000000000001</v>
      </c>
      <c r="K655" s="612" t="s">
        <v>3</v>
      </c>
      <c r="L655" s="613">
        <v>0.998</v>
      </c>
      <c r="M655" s="614">
        <v>0.996</v>
      </c>
      <c r="O655" s="469"/>
      <c r="P655" s="469"/>
    </row>
    <row r="656" spans="1:16" s="4" customFormat="1" ht="15" customHeight="1" x14ac:dyDescent="0.25">
      <c r="B656" s="747" t="s">
        <v>774</v>
      </c>
      <c r="C656" s="747"/>
      <c r="D656" s="747"/>
      <c r="E656" s="747"/>
      <c r="F656" s="747"/>
      <c r="G656" s="747"/>
      <c r="H656" s="747"/>
      <c r="I656" s="747"/>
      <c r="J656" s="747"/>
      <c r="K656" s="747"/>
      <c r="L656" s="747"/>
      <c r="M656" s="747"/>
    </row>
    <row r="657" spans="1:15" s="4" customFormat="1" ht="15" x14ac:dyDescent="0.25">
      <c r="B657" s="749"/>
      <c r="C657" s="749"/>
      <c r="D657" s="749"/>
      <c r="E657" s="749"/>
      <c r="F657" s="749"/>
      <c r="G657" s="749"/>
      <c r="H657" s="749"/>
      <c r="I657" s="749"/>
      <c r="J657" s="749"/>
      <c r="K657" s="749"/>
      <c r="L657" s="749"/>
      <c r="M657" s="749"/>
    </row>
    <row r="658" spans="1:15" s="4" customFormat="1" ht="15" x14ac:dyDescent="0.25"/>
    <row r="659" spans="1:15" s="4" customFormat="1" ht="15" x14ac:dyDescent="0.25"/>
    <row r="660" spans="1:15" s="4" customFormat="1" ht="15" x14ac:dyDescent="0.25">
      <c r="A660" s="7"/>
      <c r="B660" s="7" t="s">
        <v>156</v>
      </c>
      <c r="C660" s="7"/>
      <c r="D660" s="7"/>
      <c r="E660" s="7"/>
      <c r="F660" s="7"/>
      <c r="G660" s="7"/>
      <c r="H660" s="7"/>
      <c r="I660" s="7"/>
      <c r="J660" s="7"/>
      <c r="K660" s="7"/>
      <c r="L660" s="7"/>
      <c r="M660" s="7"/>
    </row>
    <row r="661" spans="1:15" s="4" customFormat="1" ht="15" customHeight="1" x14ac:dyDescent="0.25">
      <c r="A661" s="7"/>
      <c r="B661" s="812" t="s">
        <v>225</v>
      </c>
      <c r="C661" s="812"/>
      <c r="D661" s="812"/>
      <c r="E661" s="812"/>
      <c r="F661" s="812"/>
      <c r="G661" s="812"/>
      <c r="H661" s="812"/>
      <c r="I661" s="812"/>
      <c r="J661" s="812"/>
      <c r="K661" s="812"/>
      <c r="L661" s="812"/>
      <c r="M661" s="812"/>
    </row>
    <row r="662" spans="1:15" s="4" customFormat="1" ht="15" x14ac:dyDescent="0.25">
      <c r="A662" s="7"/>
      <c r="B662" s="812"/>
      <c r="C662" s="812"/>
      <c r="D662" s="812"/>
      <c r="E662" s="812"/>
      <c r="F662" s="812"/>
      <c r="G662" s="812"/>
      <c r="H662" s="812"/>
      <c r="I662" s="812"/>
      <c r="J662" s="812"/>
      <c r="K662" s="812"/>
      <c r="L662" s="812"/>
      <c r="M662" s="812"/>
    </row>
    <row r="663" spans="1:15" s="4" customFormat="1" ht="15" x14ac:dyDescent="0.25"/>
    <row r="664" spans="1:15" s="4" customFormat="1" ht="15" customHeight="1" x14ac:dyDescent="0.25">
      <c r="B664" s="950" t="s">
        <v>775</v>
      </c>
      <c r="C664" s="950"/>
      <c r="D664" s="950"/>
      <c r="E664" s="950"/>
      <c r="F664" s="950"/>
      <c r="G664" s="950"/>
      <c r="H664" s="951"/>
      <c r="I664" s="959">
        <v>2021</v>
      </c>
      <c r="J664" s="959">
        <v>2022</v>
      </c>
      <c r="K664" s="959">
        <v>2023</v>
      </c>
      <c r="L664" s="959" t="s">
        <v>776</v>
      </c>
      <c r="M664" s="960"/>
    </row>
    <row r="665" spans="1:15" s="4" customFormat="1" ht="15.5" thickBot="1" x14ac:dyDescent="0.3">
      <c r="B665" s="950"/>
      <c r="C665" s="950"/>
      <c r="D665" s="950"/>
      <c r="E665" s="950"/>
      <c r="F665" s="950"/>
      <c r="G665" s="950"/>
      <c r="H665" s="951"/>
      <c r="I665" s="959"/>
      <c r="J665" s="959"/>
      <c r="K665" s="959"/>
      <c r="L665" s="959"/>
      <c r="M665" s="960"/>
    </row>
    <row r="666" spans="1:15" s="4" customFormat="1" ht="15.5" thickTop="1" x14ac:dyDescent="0.25">
      <c r="B666" s="726" t="s">
        <v>779</v>
      </c>
      <c r="C666" s="890"/>
      <c r="D666" s="890"/>
      <c r="E666" s="890"/>
      <c r="F666" s="890"/>
      <c r="G666" s="890"/>
      <c r="H666" s="890"/>
      <c r="I666" s="621">
        <v>29</v>
      </c>
      <c r="J666" s="621">
        <v>32.6</v>
      </c>
      <c r="K666" s="622">
        <v>43.333333333333336</v>
      </c>
      <c r="L666" s="1026" t="s">
        <v>777</v>
      </c>
      <c r="M666" s="1027"/>
      <c r="O666" s="469"/>
    </row>
    <row r="667" spans="1:15" s="4" customFormat="1" ht="15" x14ac:dyDescent="0.25">
      <c r="B667" s="738" t="s">
        <v>780</v>
      </c>
      <c r="C667" s="965"/>
      <c r="D667" s="965"/>
      <c r="E667" s="965"/>
      <c r="F667" s="965"/>
      <c r="G667" s="965"/>
      <c r="H667" s="965"/>
      <c r="I667" s="623">
        <v>29.9</v>
      </c>
      <c r="J667" s="623">
        <v>26.7</v>
      </c>
      <c r="K667" s="624">
        <v>27.833333333333332</v>
      </c>
      <c r="L667" s="1024" t="s">
        <v>777</v>
      </c>
      <c r="M667" s="1025"/>
      <c r="O667" s="469"/>
    </row>
    <row r="668" spans="1:15" s="4" customFormat="1" ht="15" x14ac:dyDescent="0.25">
      <c r="B668" s="738" t="s">
        <v>781</v>
      </c>
      <c r="C668" s="965"/>
      <c r="D668" s="965"/>
      <c r="E668" s="965"/>
      <c r="F668" s="965"/>
      <c r="G668" s="965"/>
      <c r="H668" s="965"/>
      <c r="I668" s="623">
        <v>35</v>
      </c>
      <c r="J668" s="623">
        <v>36</v>
      </c>
      <c r="K668" s="624">
        <v>30.5</v>
      </c>
      <c r="L668" s="1024" t="s">
        <v>777</v>
      </c>
      <c r="M668" s="1025"/>
      <c r="O668" s="469"/>
    </row>
    <row r="669" spans="1:15" s="4" customFormat="1" ht="15" x14ac:dyDescent="0.25">
      <c r="B669" s="738" t="s">
        <v>782</v>
      </c>
      <c r="C669" s="965"/>
      <c r="D669" s="965"/>
      <c r="E669" s="965"/>
      <c r="F669" s="965"/>
      <c r="G669" s="965"/>
      <c r="H669" s="965"/>
      <c r="I669" s="623">
        <v>27</v>
      </c>
      <c r="J669" s="623">
        <v>28</v>
      </c>
      <c r="K669" s="624">
        <v>23.583333333333332</v>
      </c>
      <c r="L669" s="1024" t="s">
        <v>777</v>
      </c>
      <c r="M669" s="1025"/>
      <c r="O669" s="469"/>
    </row>
    <row r="670" spans="1:15" s="4" customFormat="1" ht="15" x14ac:dyDescent="0.25">
      <c r="B670" s="738" t="s">
        <v>783</v>
      </c>
      <c r="C670" s="965"/>
      <c r="D670" s="965"/>
      <c r="E670" s="965"/>
      <c r="F670" s="965"/>
      <c r="G670" s="965"/>
      <c r="H670" s="965"/>
      <c r="I670" s="623">
        <v>29</v>
      </c>
      <c r="J670" s="623">
        <v>28</v>
      </c>
      <c r="K670" s="624">
        <v>24.083333333333332</v>
      </c>
      <c r="L670" s="1024" t="s">
        <v>777</v>
      </c>
      <c r="M670" s="1025"/>
      <c r="O670" s="469"/>
    </row>
    <row r="671" spans="1:15" s="4" customFormat="1" ht="15" x14ac:dyDescent="0.25">
      <c r="B671" s="738" t="s">
        <v>784</v>
      </c>
      <c r="C671" s="965"/>
      <c r="D671" s="965"/>
      <c r="E671" s="965"/>
      <c r="F671" s="965"/>
      <c r="G671" s="965"/>
      <c r="H671" s="965"/>
      <c r="I671" s="623">
        <v>24</v>
      </c>
      <c r="J671" s="623">
        <v>25</v>
      </c>
      <c r="K671" s="624">
        <v>20.416666666666668</v>
      </c>
      <c r="L671" s="1024" t="s">
        <v>777</v>
      </c>
      <c r="M671" s="1025"/>
      <c r="O671" s="469"/>
    </row>
    <row r="672" spans="1:15" s="4" customFormat="1" ht="15" x14ac:dyDescent="0.25">
      <c r="B672" s="738" t="s">
        <v>785</v>
      </c>
      <c r="C672" s="965"/>
      <c r="D672" s="965"/>
      <c r="E672" s="965"/>
      <c r="F672" s="965"/>
      <c r="G672" s="965"/>
      <c r="H672" s="965"/>
      <c r="I672" s="623" t="s">
        <v>17</v>
      </c>
      <c r="J672" s="623" t="s">
        <v>17</v>
      </c>
      <c r="K672" s="624">
        <v>23.8</v>
      </c>
      <c r="L672" s="1024" t="s">
        <v>777</v>
      </c>
      <c r="M672" s="1025"/>
      <c r="O672" s="469"/>
    </row>
    <row r="673" spans="1:16" s="4" customFormat="1" ht="15" x14ac:dyDescent="0.25">
      <c r="B673" s="738" t="s">
        <v>786</v>
      </c>
      <c r="C673" s="965"/>
      <c r="D673" s="965"/>
      <c r="E673" s="965"/>
      <c r="F673" s="965"/>
      <c r="G673" s="965"/>
      <c r="H673" s="965"/>
      <c r="I673" s="623">
        <v>23.685833333333331</v>
      </c>
      <c r="J673" s="623">
        <v>25.485833333333332</v>
      </c>
      <c r="K673" s="624">
        <v>23.3</v>
      </c>
      <c r="L673" s="1024" t="s">
        <v>777</v>
      </c>
      <c r="M673" s="1025"/>
      <c r="O673" s="469"/>
    </row>
    <row r="674" spans="1:16" s="4" customFormat="1" ht="15" x14ac:dyDescent="0.25">
      <c r="B674" s="738" t="s">
        <v>787</v>
      </c>
      <c r="C674" s="965"/>
      <c r="D674" s="965"/>
      <c r="E674" s="965"/>
      <c r="F674" s="965"/>
      <c r="G674" s="965"/>
      <c r="H674" s="965"/>
      <c r="I674" s="623">
        <v>24.596666666666668</v>
      </c>
      <c r="J674" s="623">
        <v>25.278333333333336</v>
      </c>
      <c r="K674" s="624">
        <v>19.5</v>
      </c>
      <c r="L674" s="1024" t="s">
        <v>777</v>
      </c>
      <c r="M674" s="1025"/>
      <c r="O674" s="469"/>
    </row>
    <row r="675" spans="1:16" s="4" customFormat="1" ht="15" x14ac:dyDescent="0.25">
      <c r="B675" s="738" t="s">
        <v>788</v>
      </c>
      <c r="C675" s="965"/>
      <c r="D675" s="965"/>
      <c r="E675" s="965"/>
      <c r="F675" s="965"/>
      <c r="G675" s="965"/>
      <c r="H675" s="965"/>
      <c r="I675" s="623">
        <v>24.938333333333333</v>
      </c>
      <c r="J675" s="623">
        <v>25.034166666666668</v>
      </c>
      <c r="K675" s="624">
        <v>22.8</v>
      </c>
      <c r="L675" s="1024" t="s">
        <v>777</v>
      </c>
      <c r="M675" s="1025"/>
      <c r="O675" s="469"/>
    </row>
    <row r="676" spans="1:16" s="4" customFormat="1" ht="15" x14ac:dyDescent="0.25">
      <c r="B676" s="738" t="s">
        <v>789</v>
      </c>
      <c r="C676" s="965"/>
      <c r="D676" s="965"/>
      <c r="E676" s="965"/>
      <c r="F676" s="965"/>
      <c r="G676" s="965"/>
      <c r="H676" s="965"/>
      <c r="I676" s="623">
        <v>24.754999999999999</v>
      </c>
      <c r="J676" s="623">
        <v>27.19</v>
      </c>
      <c r="K676" s="624">
        <v>24.1</v>
      </c>
      <c r="L676" s="1024" t="s">
        <v>777</v>
      </c>
      <c r="M676" s="1025"/>
      <c r="O676" s="469"/>
    </row>
    <row r="677" spans="1:16" s="4" customFormat="1" ht="15" x14ac:dyDescent="0.25">
      <c r="B677" s="769" t="s">
        <v>790</v>
      </c>
      <c r="C677" s="891"/>
      <c r="D677" s="891"/>
      <c r="E677" s="891"/>
      <c r="F677" s="891"/>
      <c r="G677" s="891"/>
      <c r="H677" s="891"/>
      <c r="I677" s="625">
        <v>40.200000000000003</v>
      </c>
      <c r="J677" s="625">
        <v>19.7</v>
      </c>
      <c r="K677" s="626">
        <v>34.700000000000003</v>
      </c>
      <c r="L677" s="1034" t="s">
        <v>777</v>
      </c>
      <c r="M677" s="1035"/>
      <c r="O677" s="469"/>
    </row>
    <row r="678" spans="1:16" s="4" customFormat="1" ht="15" x14ac:dyDescent="0.25">
      <c r="B678" s="747" t="s">
        <v>778</v>
      </c>
      <c r="C678" s="747"/>
      <c r="D678" s="747"/>
      <c r="E678" s="747"/>
      <c r="F678" s="747"/>
      <c r="G678" s="747"/>
      <c r="H678" s="747"/>
      <c r="I678" s="747"/>
      <c r="J678" s="747"/>
      <c r="K678" s="747"/>
      <c r="L678" s="747"/>
      <c r="M678" s="747"/>
      <c r="O678" s="469"/>
    </row>
    <row r="679" spans="1:16" s="4" customFormat="1" ht="15" x14ac:dyDescent="0.25">
      <c r="B679" s="749"/>
      <c r="C679" s="749"/>
      <c r="D679" s="749"/>
      <c r="E679" s="749"/>
      <c r="F679" s="749"/>
      <c r="G679" s="749"/>
      <c r="H679" s="749"/>
      <c r="I679" s="749"/>
      <c r="J679" s="749"/>
      <c r="K679" s="749"/>
      <c r="L679" s="749"/>
      <c r="M679" s="749"/>
      <c r="O679" s="469"/>
    </row>
    <row r="680" spans="1:16" s="4" customFormat="1" ht="15" x14ac:dyDescent="0.25"/>
    <row r="681" spans="1:16" s="4" customFormat="1" ht="15" x14ac:dyDescent="0.25"/>
    <row r="682" spans="1:16" s="4" customFormat="1" ht="15" x14ac:dyDescent="0.25">
      <c r="A682" s="7"/>
      <c r="B682" s="7" t="s">
        <v>159</v>
      </c>
      <c r="C682" s="7"/>
      <c r="D682" s="7"/>
      <c r="E682" s="7"/>
      <c r="F682" s="7"/>
      <c r="G682" s="7"/>
      <c r="H682" s="7"/>
      <c r="I682" s="7"/>
      <c r="J682" s="7"/>
      <c r="K682" s="7"/>
      <c r="L682" s="7"/>
      <c r="M682" s="7"/>
    </row>
    <row r="683" spans="1:16" s="4" customFormat="1" ht="15" x14ac:dyDescent="0.25"/>
    <row r="684" spans="1:16" s="4" customFormat="1" ht="15" customHeight="1" x14ac:dyDescent="0.25">
      <c r="B684" s="950" t="s">
        <v>791</v>
      </c>
      <c r="C684" s="950"/>
      <c r="D684" s="950"/>
      <c r="E684" s="950"/>
      <c r="F684" s="950"/>
      <c r="G684" s="951"/>
      <c r="H684" s="959" t="s">
        <v>32</v>
      </c>
      <c r="I684" s="959"/>
      <c r="J684" s="959"/>
      <c r="K684" s="959" t="s">
        <v>669</v>
      </c>
      <c r="L684" s="959"/>
      <c r="M684" s="960"/>
    </row>
    <row r="685" spans="1:16" s="4" customFormat="1" ht="15.5" thickBot="1" x14ac:dyDescent="0.3">
      <c r="B685" s="952"/>
      <c r="C685" s="952"/>
      <c r="D685" s="952"/>
      <c r="E685" s="952"/>
      <c r="F685" s="952"/>
      <c r="G685" s="953"/>
      <c r="H685" s="203">
        <v>2021</v>
      </c>
      <c r="I685" s="204">
        <v>2022</v>
      </c>
      <c r="J685" s="205">
        <v>2023</v>
      </c>
      <c r="K685" s="203">
        <v>2021</v>
      </c>
      <c r="L685" s="204">
        <v>2022</v>
      </c>
      <c r="M685" s="207">
        <v>2023</v>
      </c>
    </row>
    <row r="686" spans="1:16" s="4" customFormat="1" ht="15.5" thickTop="1" x14ac:dyDescent="0.25">
      <c r="B686" s="988" t="s">
        <v>472</v>
      </c>
      <c r="C686" s="988"/>
      <c r="D686" s="988"/>
      <c r="E686" s="988"/>
      <c r="F686" s="988"/>
      <c r="G686" s="988"/>
      <c r="H686" s="988"/>
      <c r="I686" s="988"/>
      <c r="J686" s="988"/>
      <c r="K686" s="988"/>
      <c r="L686" s="988"/>
      <c r="M686" s="988"/>
    </row>
    <row r="687" spans="1:16" s="4" customFormat="1" ht="15" x14ac:dyDescent="0.25">
      <c r="B687" s="737" t="s">
        <v>476</v>
      </c>
      <c r="C687" s="737"/>
      <c r="D687" s="737"/>
      <c r="E687" s="737"/>
      <c r="F687" s="737"/>
      <c r="G687" s="738"/>
      <c r="H687" s="71">
        <v>293.3</v>
      </c>
      <c r="I687" s="72">
        <v>899.91</v>
      </c>
      <c r="J687" s="73">
        <v>258.43</v>
      </c>
      <c r="K687" s="71">
        <v>35.1</v>
      </c>
      <c r="L687" s="72">
        <v>4.5999999999999996</v>
      </c>
      <c r="M687" s="78">
        <v>10.39</v>
      </c>
      <c r="O687" s="469"/>
      <c r="P687" s="469"/>
    </row>
    <row r="688" spans="1:16" s="4" customFormat="1" ht="15" x14ac:dyDescent="0.25">
      <c r="B688" s="737" t="s">
        <v>477</v>
      </c>
      <c r="C688" s="737"/>
      <c r="D688" s="737"/>
      <c r="E688" s="737"/>
      <c r="F688" s="737"/>
      <c r="G688" s="738"/>
      <c r="H688" s="74">
        <v>1486.3</v>
      </c>
      <c r="I688" s="75">
        <v>1724.54</v>
      </c>
      <c r="J688" s="76">
        <v>1948.38</v>
      </c>
      <c r="K688" s="74">
        <v>35.200000000000003</v>
      </c>
      <c r="L688" s="75">
        <v>46.9</v>
      </c>
      <c r="M688" s="79">
        <v>36.340000000000003</v>
      </c>
      <c r="O688" s="469"/>
      <c r="P688" s="469"/>
    </row>
    <row r="689" spans="1:16" s="4" customFormat="1" ht="15" x14ac:dyDescent="0.25">
      <c r="B689" s="737" t="s">
        <v>640</v>
      </c>
      <c r="C689" s="737"/>
      <c r="D689" s="737"/>
      <c r="E689" s="737"/>
      <c r="F689" s="737"/>
      <c r="G689" s="738"/>
      <c r="H689" s="74">
        <v>438.8</v>
      </c>
      <c r="I689" s="75">
        <v>62.22</v>
      </c>
      <c r="J689" s="76">
        <v>47.57</v>
      </c>
      <c r="K689" s="74">
        <v>0</v>
      </c>
      <c r="L689" s="75">
        <v>1.25</v>
      </c>
      <c r="M689" s="79">
        <v>0</v>
      </c>
      <c r="O689" s="469"/>
      <c r="P689" s="469"/>
    </row>
    <row r="690" spans="1:16" s="4" customFormat="1" ht="15" x14ac:dyDescent="0.25">
      <c r="B690" s="772" t="s">
        <v>639</v>
      </c>
      <c r="C690" s="772"/>
      <c r="D690" s="772"/>
      <c r="E690" s="772"/>
      <c r="F690" s="772"/>
      <c r="G690" s="773"/>
      <c r="H690" s="589">
        <v>2218.4</v>
      </c>
      <c r="I690" s="587">
        <v>2686.6699999999996</v>
      </c>
      <c r="J690" s="588">
        <v>2254.38</v>
      </c>
      <c r="K690" s="589">
        <v>70.300000000000011</v>
      </c>
      <c r="L690" s="587">
        <v>52.75</v>
      </c>
      <c r="M690" s="479">
        <v>46.730000000000004</v>
      </c>
      <c r="O690" s="469"/>
      <c r="P690" s="469"/>
    </row>
    <row r="691" spans="1:16" s="4" customFormat="1" ht="15" customHeight="1" x14ac:dyDescent="0.25">
      <c r="B691" s="987" t="s">
        <v>473</v>
      </c>
      <c r="C691" s="987"/>
      <c r="D691" s="987"/>
      <c r="E691" s="987"/>
      <c r="F691" s="987"/>
      <c r="G691" s="987"/>
      <c r="H691" s="987"/>
      <c r="I691" s="987"/>
      <c r="J691" s="987"/>
      <c r="K691" s="987"/>
      <c r="L691" s="987"/>
      <c r="M691" s="987"/>
    </row>
    <row r="692" spans="1:16" s="4" customFormat="1" ht="15" x14ac:dyDescent="0.25">
      <c r="B692" s="737" t="s">
        <v>792</v>
      </c>
      <c r="C692" s="737"/>
      <c r="D692" s="737"/>
      <c r="E692" s="737"/>
      <c r="F692" s="737"/>
      <c r="G692" s="738"/>
      <c r="H692" s="71">
        <v>0</v>
      </c>
      <c r="I692" s="72">
        <v>0</v>
      </c>
      <c r="J692" s="73">
        <v>0</v>
      </c>
      <c r="K692" s="71">
        <v>700</v>
      </c>
      <c r="L692" s="72">
        <v>0</v>
      </c>
      <c r="M692" s="78">
        <v>0</v>
      </c>
      <c r="O692" s="469"/>
      <c r="P692" s="469"/>
    </row>
    <row r="693" spans="1:16" s="4" customFormat="1" ht="15" x14ac:dyDescent="0.25">
      <c r="B693" s="737" t="s">
        <v>793</v>
      </c>
      <c r="C693" s="737"/>
      <c r="D693" s="737"/>
      <c r="E693" s="737"/>
      <c r="F693" s="737"/>
      <c r="G693" s="738"/>
      <c r="H693" s="74">
        <v>93.579499999999996</v>
      </c>
      <c r="I693" s="75">
        <v>82.2</v>
      </c>
      <c r="J693" s="76">
        <v>101.23</v>
      </c>
      <c r="K693" s="74">
        <v>0</v>
      </c>
      <c r="L693" s="75">
        <v>39.64</v>
      </c>
      <c r="M693" s="79">
        <v>0</v>
      </c>
      <c r="O693" s="469"/>
      <c r="P693" s="469"/>
    </row>
    <row r="694" spans="1:16" s="4" customFormat="1" ht="15" x14ac:dyDescent="0.25">
      <c r="B694" s="737" t="s">
        <v>483</v>
      </c>
      <c r="C694" s="737"/>
      <c r="D694" s="737"/>
      <c r="E694" s="737"/>
      <c r="F694" s="737"/>
      <c r="G694" s="738"/>
      <c r="H694" s="74">
        <v>331.99900000000008</v>
      </c>
      <c r="I694" s="75">
        <v>161.02000000000001</v>
      </c>
      <c r="J694" s="76">
        <v>49.22</v>
      </c>
      <c r="K694" s="74">
        <v>0</v>
      </c>
      <c r="L694" s="75">
        <v>0</v>
      </c>
      <c r="M694" s="79">
        <v>0</v>
      </c>
      <c r="O694" s="469"/>
      <c r="P694" s="469"/>
    </row>
    <row r="695" spans="1:16" s="4" customFormat="1" ht="15" x14ac:dyDescent="0.25">
      <c r="B695" s="737" t="s">
        <v>484</v>
      </c>
      <c r="C695" s="737"/>
      <c r="D695" s="737"/>
      <c r="E695" s="737"/>
      <c r="F695" s="737"/>
      <c r="G695" s="738"/>
      <c r="H695" s="74">
        <v>2240.02</v>
      </c>
      <c r="I695" s="75">
        <v>6746.52</v>
      </c>
      <c r="J695" s="76">
        <v>5289.54</v>
      </c>
      <c r="K695" s="74">
        <v>0</v>
      </c>
      <c r="L695" s="75">
        <v>0</v>
      </c>
      <c r="M695" s="79">
        <v>84.5</v>
      </c>
      <c r="O695" s="469"/>
      <c r="P695" s="469"/>
    </row>
    <row r="696" spans="1:16" s="4" customFormat="1" ht="15" x14ac:dyDescent="0.25">
      <c r="B696" s="737" t="s">
        <v>640</v>
      </c>
      <c r="C696" s="737"/>
      <c r="D696" s="737"/>
      <c r="E696" s="737"/>
      <c r="F696" s="737"/>
      <c r="G696" s="738"/>
      <c r="H696" s="74">
        <v>9396.5012999999999</v>
      </c>
      <c r="I696" s="75">
        <v>5055.92</v>
      </c>
      <c r="J696" s="76">
        <v>8117.42</v>
      </c>
      <c r="K696" s="74">
        <v>143.1</v>
      </c>
      <c r="L696" s="75">
        <v>427.95</v>
      </c>
      <c r="M696" s="79">
        <v>385.86</v>
      </c>
      <c r="O696" s="469"/>
      <c r="P696" s="469"/>
    </row>
    <row r="697" spans="1:16" s="4" customFormat="1" ht="15" x14ac:dyDescent="0.25">
      <c r="B697" s="772" t="s">
        <v>641</v>
      </c>
      <c r="C697" s="772"/>
      <c r="D697" s="772"/>
      <c r="E697" s="772"/>
      <c r="F697" s="772"/>
      <c r="G697" s="773"/>
      <c r="H697" s="589">
        <v>12062.0998</v>
      </c>
      <c r="I697" s="587">
        <v>12045.66</v>
      </c>
      <c r="J697" s="588">
        <v>13557.41</v>
      </c>
      <c r="K697" s="589">
        <v>843.1</v>
      </c>
      <c r="L697" s="587">
        <v>467.59</v>
      </c>
      <c r="M697" s="479">
        <v>470.36</v>
      </c>
      <c r="O697" s="469"/>
      <c r="P697" s="469"/>
    </row>
    <row r="698" spans="1:16" s="4" customFormat="1" ht="15" customHeight="1" x14ac:dyDescent="0.25">
      <c r="B698" s="747" t="s">
        <v>794</v>
      </c>
      <c r="C698" s="747"/>
      <c r="D698" s="747"/>
      <c r="E698" s="747"/>
      <c r="F698" s="747"/>
      <c r="G698" s="747"/>
      <c r="H698" s="747"/>
      <c r="I698" s="747"/>
      <c r="J698" s="747"/>
      <c r="K698" s="747"/>
      <c r="L698" s="747"/>
      <c r="M698" s="747"/>
    </row>
    <row r="699" spans="1:16" s="4" customFormat="1" ht="15" customHeight="1" x14ac:dyDescent="0.25">
      <c r="B699" s="748"/>
      <c r="C699" s="748"/>
      <c r="D699" s="748"/>
      <c r="E699" s="748"/>
      <c r="F699" s="748"/>
      <c r="G699" s="748"/>
      <c r="H699" s="748"/>
      <c r="I699" s="748"/>
      <c r="J699" s="748"/>
      <c r="K699" s="748"/>
      <c r="L699" s="748"/>
      <c r="M699" s="748"/>
    </row>
    <row r="700" spans="1:16" s="4" customFormat="1" ht="15" customHeight="1" x14ac:dyDescent="0.25">
      <c r="B700" s="749"/>
      <c r="C700" s="749"/>
      <c r="D700" s="749"/>
      <c r="E700" s="749"/>
      <c r="F700" s="749"/>
      <c r="G700" s="749"/>
      <c r="H700" s="749"/>
      <c r="I700" s="749"/>
      <c r="J700" s="749"/>
      <c r="K700" s="749"/>
      <c r="L700" s="749"/>
      <c r="M700" s="749"/>
    </row>
    <row r="701" spans="1:16" s="4" customFormat="1" ht="15" x14ac:dyDescent="0.25">
      <c r="B701" s="2"/>
      <c r="C701" s="2"/>
      <c r="D701" s="2"/>
      <c r="E701" s="2"/>
      <c r="F701" s="178"/>
      <c r="G701" s="178"/>
      <c r="H701" s="178"/>
      <c r="I701" s="178"/>
      <c r="J701" s="178"/>
      <c r="K701" s="178"/>
      <c r="L701" s="178"/>
      <c r="M701" s="178"/>
    </row>
    <row r="702" spans="1:16" s="4" customFormat="1" ht="15" x14ac:dyDescent="0.25"/>
    <row r="703" spans="1:16" s="4" customFormat="1" ht="15" x14ac:dyDescent="0.25">
      <c r="A703" s="7"/>
      <c r="B703" s="7" t="s">
        <v>160</v>
      </c>
      <c r="C703" s="7"/>
      <c r="D703" s="7"/>
      <c r="E703" s="7"/>
      <c r="F703" s="7"/>
      <c r="G703" s="7"/>
      <c r="H703" s="7"/>
      <c r="I703" s="7"/>
      <c r="J703" s="7"/>
      <c r="K703" s="7"/>
      <c r="L703" s="7"/>
      <c r="M703" s="7"/>
    </row>
    <row r="704" spans="1:16" s="4" customFormat="1" ht="15" x14ac:dyDescent="0.25"/>
    <row r="705" spans="2:16" s="4" customFormat="1" ht="15" customHeight="1" x14ac:dyDescent="0.25">
      <c r="B705" s="950" t="s">
        <v>795</v>
      </c>
      <c r="C705" s="950"/>
      <c r="D705" s="950"/>
      <c r="E705" s="950"/>
      <c r="F705" s="950"/>
      <c r="G705" s="951"/>
      <c r="H705" s="959" t="s">
        <v>32</v>
      </c>
      <c r="I705" s="959"/>
      <c r="J705" s="959"/>
      <c r="K705" s="959" t="s">
        <v>669</v>
      </c>
      <c r="L705" s="959"/>
      <c r="M705" s="960"/>
    </row>
    <row r="706" spans="2:16" s="4" customFormat="1" ht="15.5" thickBot="1" x14ac:dyDescent="0.3">
      <c r="B706" s="952"/>
      <c r="C706" s="952"/>
      <c r="D706" s="952"/>
      <c r="E706" s="952"/>
      <c r="F706" s="952"/>
      <c r="G706" s="953"/>
      <c r="H706" s="203">
        <v>2021</v>
      </c>
      <c r="I706" s="204">
        <v>2022</v>
      </c>
      <c r="J706" s="205">
        <v>2023</v>
      </c>
      <c r="K706" s="203">
        <v>2021</v>
      </c>
      <c r="L706" s="204">
        <v>2022</v>
      </c>
      <c r="M706" s="207">
        <v>2023</v>
      </c>
    </row>
    <row r="707" spans="2:16" s="4" customFormat="1" ht="15.5" thickTop="1" x14ac:dyDescent="0.25">
      <c r="B707" s="988" t="s">
        <v>472</v>
      </c>
      <c r="C707" s="988"/>
      <c r="D707" s="988"/>
      <c r="E707" s="988"/>
      <c r="F707" s="988"/>
      <c r="G707" s="988"/>
      <c r="H707" s="988"/>
      <c r="I707" s="988"/>
      <c r="J707" s="988"/>
      <c r="K707" s="988"/>
      <c r="L707" s="988"/>
      <c r="M707" s="988"/>
    </row>
    <row r="708" spans="2:16" s="4" customFormat="1" ht="15" x14ac:dyDescent="0.25">
      <c r="B708" s="737" t="s">
        <v>486</v>
      </c>
      <c r="C708" s="737"/>
      <c r="D708" s="737"/>
      <c r="E708" s="737"/>
      <c r="F708" s="737"/>
      <c r="G708" s="738"/>
      <c r="H708" s="71">
        <v>1099.5720000000001</v>
      </c>
      <c r="I708" s="72">
        <v>1490.79</v>
      </c>
      <c r="J708" s="73">
        <v>1185.9690000000001</v>
      </c>
      <c r="K708" s="71">
        <v>70.3</v>
      </c>
      <c r="L708" s="72">
        <v>52.7</v>
      </c>
      <c r="M708" s="78">
        <v>25.93</v>
      </c>
      <c r="O708" s="469"/>
      <c r="P708" s="469"/>
    </row>
    <row r="709" spans="2:16" s="4" customFormat="1" ht="15" x14ac:dyDescent="0.25">
      <c r="B709" s="737" t="s">
        <v>487</v>
      </c>
      <c r="C709" s="737"/>
      <c r="D709" s="737"/>
      <c r="E709" s="737"/>
      <c r="F709" s="737"/>
      <c r="G709" s="738"/>
      <c r="H709" s="74">
        <v>40.5</v>
      </c>
      <c r="I709" s="75">
        <v>16.059999999999999</v>
      </c>
      <c r="J709" s="76">
        <v>2.3919999999999999</v>
      </c>
      <c r="K709" s="74">
        <v>0</v>
      </c>
      <c r="L709" s="75">
        <v>0</v>
      </c>
      <c r="M709" s="79">
        <v>0</v>
      </c>
      <c r="O709" s="469"/>
      <c r="P709" s="469"/>
    </row>
    <row r="710" spans="2:16" s="4" customFormat="1" ht="15" x14ac:dyDescent="0.25">
      <c r="B710" s="737" t="s">
        <v>489</v>
      </c>
      <c r="C710" s="737"/>
      <c r="D710" s="737"/>
      <c r="E710" s="737"/>
      <c r="F710" s="737"/>
      <c r="G710" s="738"/>
      <c r="H710" s="74">
        <v>894</v>
      </c>
      <c r="I710" s="75">
        <v>1085.01</v>
      </c>
      <c r="J710" s="76">
        <v>1131.1600000000001</v>
      </c>
      <c r="K710" s="74">
        <v>0</v>
      </c>
      <c r="L710" s="75">
        <v>0</v>
      </c>
      <c r="M710" s="79">
        <v>20.8</v>
      </c>
      <c r="O710" s="469"/>
      <c r="P710" s="469"/>
    </row>
    <row r="711" spans="2:16" s="4" customFormat="1" ht="15" x14ac:dyDescent="0.25">
      <c r="B711" s="772" t="s">
        <v>645</v>
      </c>
      <c r="C711" s="772"/>
      <c r="D711" s="772"/>
      <c r="E711" s="772"/>
      <c r="F711" s="772"/>
      <c r="G711" s="773"/>
      <c r="H711" s="589">
        <v>2034.0720000000001</v>
      </c>
      <c r="I711" s="587">
        <v>2591.8599999999997</v>
      </c>
      <c r="J711" s="588">
        <v>2319.5210000000002</v>
      </c>
      <c r="K711" s="589">
        <v>70.3</v>
      </c>
      <c r="L711" s="587">
        <v>52.7</v>
      </c>
      <c r="M711" s="479">
        <v>46.730000000000004</v>
      </c>
      <c r="O711" s="469"/>
      <c r="P711" s="469"/>
    </row>
    <row r="712" spans="2:16" s="4" customFormat="1" ht="15" customHeight="1" x14ac:dyDescent="0.25">
      <c r="B712" s="987" t="s">
        <v>473</v>
      </c>
      <c r="C712" s="987"/>
      <c r="D712" s="987"/>
      <c r="E712" s="987"/>
      <c r="F712" s="987"/>
      <c r="G712" s="987"/>
      <c r="H712" s="987"/>
      <c r="I712" s="987"/>
      <c r="J712" s="987"/>
      <c r="K712" s="987"/>
      <c r="L712" s="987"/>
      <c r="M712" s="987"/>
    </row>
    <row r="713" spans="2:16" s="4" customFormat="1" ht="15" x14ac:dyDescent="0.25">
      <c r="B713" s="737" t="s">
        <v>486</v>
      </c>
      <c r="C713" s="737"/>
      <c r="D713" s="737"/>
      <c r="E713" s="737"/>
      <c r="F713" s="737"/>
      <c r="G713" s="738"/>
      <c r="H713" s="71">
        <v>469.4</v>
      </c>
      <c r="I713" s="72">
        <v>0</v>
      </c>
      <c r="J713" s="73">
        <v>0</v>
      </c>
      <c r="K713" s="71">
        <v>0</v>
      </c>
      <c r="L713" s="72">
        <v>0</v>
      </c>
      <c r="M713" s="78">
        <v>0</v>
      </c>
      <c r="O713" s="469"/>
      <c r="P713" s="469"/>
    </row>
    <row r="714" spans="2:16" s="4" customFormat="1" ht="15" x14ac:dyDescent="0.25">
      <c r="B714" s="737" t="s">
        <v>487</v>
      </c>
      <c r="C714" s="737"/>
      <c r="D714" s="737"/>
      <c r="E714" s="737"/>
      <c r="F714" s="737"/>
      <c r="G714" s="738"/>
      <c r="H714" s="74">
        <v>6283.1</v>
      </c>
      <c r="I714" s="75">
        <v>2144.9299000000001</v>
      </c>
      <c r="J714" s="76">
        <v>3157.91</v>
      </c>
      <c r="K714" s="74">
        <v>702.9</v>
      </c>
      <c r="L714" s="75">
        <v>0</v>
      </c>
      <c r="M714" s="79">
        <v>0</v>
      </c>
      <c r="O714" s="469"/>
      <c r="P714" s="469"/>
    </row>
    <row r="715" spans="2:16" s="4" customFormat="1" ht="15" x14ac:dyDescent="0.25">
      <c r="B715" s="737" t="s">
        <v>488</v>
      </c>
      <c r="C715" s="737"/>
      <c r="D715" s="737"/>
      <c r="E715" s="737"/>
      <c r="F715" s="737"/>
      <c r="G715" s="738"/>
      <c r="H715" s="440">
        <v>0</v>
      </c>
      <c r="I715" s="441">
        <v>6989.869999999999</v>
      </c>
      <c r="J715" s="442">
        <v>7030.27</v>
      </c>
      <c r="K715" s="440">
        <v>0</v>
      </c>
      <c r="L715" s="441">
        <v>0</v>
      </c>
      <c r="M715" s="213">
        <v>84.5</v>
      </c>
      <c r="O715" s="469"/>
      <c r="P715" s="469"/>
    </row>
    <row r="716" spans="2:16" s="4" customFormat="1" ht="15" x14ac:dyDescent="0.25">
      <c r="B716" s="743" t="s">
        <v>646</v>
      </c>
      <c r="C716" s="743"/>
      <c r="D716" s="743"/>
      <c r="E716" s="743"/>
      <c r="F716" s="743"/>
      <c r="G716" s="744"/>
      <c r="H716" s="589">
        <v>6752.5</v>
      </c>
      <c r="I716" s="587">
        <v>9134.7998999999982</v>
      </c>
      <c r="J716" s="588">
        <v>10188.18</v>
      </c>
      <c r="K716" s="589">
        <v>702.9</v>
      </c>
      <c r="L716" s="587">
        <v>0</v>
      </c>
      <c r="M716" s="479">
        <v>84.5</v>
      </c>
      <c r="O716" s="469"/>
      <c r="P716" s="469"/>
    </row>
    <row r="717" spans="2:16" s="4" customFormat="1" ht="15" customHeight="1" x14ac:dyDescent="0.25">
      <c r="B717" s="747" t="s">
        <v>798</v>
      </c>
      <c r="C717" s="747"/>
      <c r="D717" s="747"/>
      <c r="E717" s="747"/>
      <c r="F717" s="747"/>
      <c r="G717" s="747"/>
      <c r="H717" s="747"/>
      <c r="I717" s="747"/>
      <c r="J717" s="747"/>
      <c r="K717" s="747"/>
      <c r="L717" s="747"/>
      <c r="M717" s="747"/>
    </row>
    <row r="718" spans="2:16" s="4" customFormat="1" ht="15" customHeight="1" x14ac:dyDescent="0.25">
      <c r="B718" s="748"/>
      <c r="C718" s="748"/>
      <c r="D718" s="748"/>
      <c r="E718" s="748"/>
      <c r="F718" s="748"/>
      <c r="G718" s="748"/>
      <c r="H718" s="748"/>
      <c r="I718" s="748"/>
      <c r="J718" s="748"/>
      <c r="K718" s="748"/>
      <c r="L718" s="748"/>
      <c r="M718" s="748"/>
    </row>
    <row r="719" spans="2:16" s="4" customFormat="1" ht="15" customHeight="1" x14ac:dyDescent="0.25">
      <c r="B719" s="749"/>
      <c r="C719" s="749"/>
      <c r="D719" s="749"/>
      <c r="E719" s="749"/>
      <c r="F719" s="749"/>
      <c r="G719" s="749"/>
      <c r="H719" s="749"/>
      <c r="I719" s="749"/>
      <c r="J719" s="749"/>
      <c r="K719" s="749"/>
      <c r="L719" s="749"/>
      <c r="M719" s="749"/>
    </row>
    <row r="720" spans="2:16" s="4" customFormat="1" ht="15" x14ac:dyDescent="0.25"/>
    <row r="721" spans="1:16" s="4" customFormat="1" ht="15" x14ac:dyDescent="0.25"/>
    <row r="722" spans="1:16" s="4" customFormat="1" ht="15" x14ac:dyDescent="0.25">
      <c r="A722" s="7"/>
      <c r="B722" s="7" t="s">
        <v>161</v>
      </c>
      <c r="C722" s="7"/>
      <c r="D722" s="7"/>
      <c r="E722" s="7"/>
      <c r="F722" s="7"/>
      <c r="G722" s="7"/>
      <c r="H722" s="7"/>
      <c r="I722" s="7"/>
      <c r="J722" s="7"/>
      <c r="K722" s="7"/>
      <c r="L722" s="7"/>
      <c r="M722" s="7"/>
    </row>
    <row r="723" spans="1:16" s="4" customFormat="1" ht="15" x14ac:dyDescent="0.25"/>
    <row r="724" spans="1:16" s="4" customFormat="1" ht="15" customHeight="1" x14ac:dyDescent="0.25">
      <c r="B724" s="950" t="s">
        <v>799</v>
      </c>
      <c r="C724" s="950"/>
      <c r="D724" s="950"/>
      <c r="E724" s="950"/>
      <c r="F724" s="950"/>
      <c r="G724" s="951"/>
      <c r="H724" s="959" t="s">
        <v>32</v>
      </c>
      <c r="I724" s="959"/>
      <c r="J724" s="959"/>
      <c r="K724" s="959" t="s">
        <v>669</v>
      </c>
      <c r="L724" s="959"/>
      <c r="M724" s="960"/>
    </row>
    <row r="725" spans="1:16" s="4" customFormat="1" ht="15.5" thickBot="1" x14ac:dyDescent="0.3">
      <c r="B725" s="952"/>
      <c r="C725" s="952"/>
      <c r="D725" s="952"/>
      <c r="E725" s="952"/>
      <c r="F725" s="952"/>
      <c r="G725" s="953"/>
      <c r="H725" s="203">
        <v>2021</v>
      </c>
      <c r="I725" s="204">
        <v>2022</v>
      </c>
      <c r="J725" s="205">
        <v>2023</v>
      </c>
      <c r="K725" s="203">
        <v>2021</v>
      </c>
      <c r="L725" s="204">
        <v>2022</v>
      </c>
      <c r="M725" s="207">
        <v>2023</v>
      </c>
    </row>
    <row r="726" spans="1:16" s="4" customFormat="1" ht="15.5" thickTop="1" x14ac:dyDescent="0.25">
      <c r="B726" s="988" t="s">
        <v>472</v>
      </c>
      <c r="C726" s="988"/>
      <c r="D726" s="988"/>
      <c r="E726" s="988"/>
      <c r="F726" s="988"/>
      <c r="G726" s="988"/>
      <c r="H726" s="988"/>
      <c r="I726" s="988"/>
      <c r="J726" s="988"/>
      <c r="K726" s="988"/>
      <c r="L726" s="988"/>
      <c r="M726" s="988"/>
    </row>
    <row r="727" spans="1:16" s="4" customFormat="1" ht="15" x14ac:dyDescent="0.25">
      <c r="B727" s="737" t="s">
        <v>491</v>
      </c>
      <c r="C727" s="737"/>
      <c r="D727" s="737"/>
      <c r="E727" s="737"/>
      <c r="F727" s="737"/>
      <c r="G727" s="738"/>
      <c r="H727" s="71">
        <v>0</v>
      </c>
      <c r="I727" s="72">
        <v>27.8</v>
      </c>
      <c r="J727" s="73">
        <v>0</v>
      </c>
      <c r="K727" s="71">
        <v>0</v>
      </c>
      <c r="L727" s="72">
        <v>0</v>
      </c>
      <c r="M727" s="78">
        <v>0</v>
      </c>
      <c r="O727" s="469"/>
    </row>
    <row r="728" spans="1:16" s="4" customFormat="1" ht="15" x14ac:dyDescent="0.25">
      <c r="B728" s="737" t="s">
        <v>492</v>
      </c>
      <c r="C728" s="737"/>
      <c r="D728" s="737"/>
      <c r="E728" s="737"/>
      <c r="F728" s="737"/>
      <c r="G728" s="738"/>
      <c r="H728" s="74">
        <v>0.05</v>
      </c>
      <c r="I728" s="75">
        <v>2.5700000000000001E-2</v>
      </c>
      <c r="J728" s="76">
        <v>0</v>
      </c>
      <c r="K728" s="74">
        <v>0</v>
      </c>
      <c r="L728" s="75">
        <v>0</v>
      </c>
      <c r="M728" s="79">
        <v>0</v>
      </c>
    </row>
    <row r="729" spans="1:16" s="4" customFormat="1" ht="15" x14ac:dyDescent="0.25">
      <c r="B729" s="737" t="s">
        <v>493</v>
      </c>
      <c r="C729" s="737"/>
      <c r="D729" s="737"/>
      <c r="E729" s="737"/>
      <c r="F729" s="737"/>
      <c r="G729" s="738"/>
      <c r="H729" s="74">
        <v>184.04</v>
      </c>
      <c r="I729" s="75">
        <v>87.66</v>
      </c>
      <c r="J729" s="76">
        <v>38.36</v>
      </c>
      <c r="K729" s="74">
        <v>0</v>
      </c>
      <c r="L729" s="75">
        <v>0</v>
      </c>
      <c r="M729" s="79">
        <v>0</v>
      </c>
      <c r="O729" s="469"/>
    </row>
    <row r="730" spans="1:16" s="4" customFormat="1" ht="15" x14ac:dyDescent="0.25">
      <c r="B730" s="737" t="s">
        <v>494</v>
      </c>
      <c r="C730" s="737"/>
      <c r="D730" s="737"/>
      <c r="E730" s="737"/>
      <c r="F730" s="737"/>
      <c r="G730" s="738"/>
      <c r="H730" s="74">
        <v>0.2</v>
      </c>
      <c r="I730" s="75">
        <v>0</v>
      </c>
      <c r="J730" s="76">
        <v>0.02</v>
      </c>
      <c r="K730" s="74">
        <v>0</v>
      </c>
      <c r="L730" s="75">
        <v>0</v>
      </c>
      <c r="M730" s="79">
        <v>0</v>
      </c>
    </row>
    <row r="731" spans="1:16" s="4" customFormat="1" ht="15" x14ac:dyDescent="0.25">
      <c r="B731" s="772" t="s">
        <v>647</v>
      </c>
      <c r="C731" s="772"/>
      <c r="D731" s="772"/>
      <c r="E731" s="772"/>
      <c r="F731" s="772"/>
      <c r="G731" s="773"/>
      <c r="H731" s="589">
        <v>184.29</v>
      </c>
      <c r="I731" s="587">
        <v>115.48569999999999</v>
      </c>
      <c r="J731" s="588">
        <v>38.380000000000003</v>
      </c>
      <c r="K731" s="589">
        <v>0</v>
      </c>
      <c r="L731" s="587">
        <v>0</v>
      </c>
      <c r="M731" s="479">
        <v>0</v>
      </c>
      <c r="O731" s="469"/>
    </row>
    <row r="732" spans="1:16" s="4" customFormat="1" ht="15" customHeight="1" x14ac:dyDescent="0.25">
      <c r="B732" s="987" t="s">
        <v>473</v>
      </c>
      <c r="C732" s="987"/>
      <c r="D732" s="987"/>
      <c r="E732" s="987"/>
      <c r="F732" s="987"/>
      <c r="G732" s="987"/>
      <c r="H732" s="987"/>
      <c r="I732" s="987"/>
      <c r="J732" s="987"/>
      <c r="K732" s="987"/>
      <c r="L732" s="987"/>
      <c r="M732" s="987"/>
    </row>
    <row r="733" spans="1:16" s="4" customFormat="1" ht="15" x14ac:dyDescent="0.25">
      <c r="B733" s="737" t="s">
        <v>495</v>
      </c>
      <c r="C733" s="737"/>
      <c r="D733" s="737"/>
      <c r="E733" s="737"/>
      <c r="F733" s="737"/>
      <c r="G733" s="738"/>
      <c r="H733" s="71">
        <v>3990.5</v>
      </c>
      <c r="I733" s="72">
        <v>2220.0300000000002</v>
      </c>
      <c r="J733" s="73">
        <v>3237.38</v>
      </c>
      <c r="K733" s="71">
        <v>81.2</v>
      </c>
      <c r="L733" s="72">
        <v>440.29</v>
      </c>
      <c r="M733" s="78">
        <v>339.74</v>
      </c>
      <c r="O733" s="469"/>
      <c r="P733" s="469"/>
    </row>
    <row r="734" spans="1:16" s="4" customFormat="1" ht="15" x14ac:dyDescent="0.25">
      <c r="B734" s="737" t="s">
        <v>493</v>
      </c>
      <c r="C734" s="737"/>
      <c r="D734" s="737"/>
      <c r="E734" s="737"/>
      <c r="F734" s="737"/>
      <c r="G734" s="738"/>
      <c r="H734" s="74">
        <v>1678.8</v>
      </c>
      <c r="I734" s="75">
        <v>1545.44</v>
      </c>
      <c r="J734" s="76">
        <v>1907.21</v>
      </c>
      <c r="K734" s="74">
        <v>37.799999999999997</v>
      </c>
      <c r="L734" s="75">
        <v>27.3</v>
      </c>
      <c r="M734" s="79">
        <v>46.12</v>
      </c>
      <c r="O734" s="469"/>
      <c r="P734" s="469"/>
    </row>
    <row r="735" spans="1:16" s="4" customFormat="1" ht="15" x14ac:dyDescent="0.25">
      <c r="B735" s="737" t="s">
        <v>494</v>
      </c>
      <c r="C735" s="737"/>
      <c r="D735" s="737"/>
      <c r="E735" s="737"/>
      <c r="F735" s="737"/>
      <c r="G735" s="738"/>
      <c r="H735" s="74">
        <v>24.3</v>
      </c>
      <c r="I735" s="75">
        <v>0</v>
      </c>
      <c r="J735" s="76">
        <v>0</v>
      </c>
      <c r="K735" s="74">
        <v>0</v>
      </c>
      <c r="L735" s="75">
        <v>0</v>
      </c>
      <c r="M735" s="79">
        <v>0</v>
      </c>
      <c r="O735" s="469"/>
      <c r="P735" s="469"/>
    </row>
    <row r="736" spans="1:16" s="4" customFormat="1" ht="15" x14ac:dyDescent="0.25">
      <c r="B736" s="772" t="s">
        <v>648</v>
      </c>
      <c r="C736" s="772"/>
      <c r="D736" s="772"/>
      <c r="E736" s="772"/>
      <c r="F736" s="772"/>
      <c r="G736" s="773"/>
      <c r="H736" s="589">
        <v>5693.6</v>
      </c>
      <c r="I736" s="587">
        <v>3765.4700000000003</v>
      </c>
      <c r="J736" s="588">
        <v>5144.59</v>
      </c>
      <c r="K736" s="589">
        <v>119</v>
      </c>
      <c r="L736" s="587">
        <v>467.59000000000003</v>
      </c>
      <c r="M736" s="479">
        <v>385.86</v>
      </c>
      <c r="O736" s="469"/>
      <c r="P736" s="469"/>
    </row>
    <row r="737" spans="1:13" s="4" customFormat="1" ht="15" customHeight="1" x14ac:dyDescent="0.25">
      <c r="B737" s="747" t="s">
        <v>800</v>
      </c>
      <c r="C737" s="747"/>
      <c r="D737" s="747"/>
      <c r="E737" s="747"/>
      <c r="F737" s="747"/>
      <c r="G737" s="747"/>
      <c r="H737" s="747"/>
      <c r="I737" s="747"/>
      <c r="J737" s="747"/>
      <c r="K737" s="747"/>
      <c r="L737" s="747"/>
      <c r="M737" s="747"/>
    </row>
    <row r="738" spans="1:13" s="4" customFormat="1" ht="15" x14ac:dyDescent="0.25">
      <c r="B738" s="748"/>
      <c r="C738" s="748"/>
      <c r="D738" s="748"/>
      <c r="E738" s="748"/>
      <c r="F738" s="748"/>
      <c r="G738" s="748"/>
      <c r="H738" s="748"/>
      <c r="I738" s="748"/>
      <c r="J738" s="748"/>
      <c r="K738" s="748"/>
      <c r="L738" s="748"/>
      <c r="M738" s="748"/>
    </row>
    <row r="739" spans="1:13" s="4" customFormat="1" ht="15" x14ac:dyDescent="0.25">
      <c r="B739" s="749"/>
      <c r="C739" s="749"/>
      <c r="D739" s="749"/>
      <c r="E739" s="749"/>
      <c r="F739" s="749"/>
      <c r="G739" s="749"/>
      <c r="H739" s="749"/>
      <c r="I739" s="749"/>
      <c r="J739" s="749"/>
      <c r="K739" s="749"/>
      <c r="L739" s="749"/>
      <c r="M739" s="749"/>
    </row>
    <row r="742" spans="1:13" s="4" customFormat="1" ht="15" x14ac:dyDescent="0.25">
      <c r="A742" s="7"/>
      <c r="B742" s="7" t="s">
        <v>229</v>
      </c>
      <c r="C742" s="7"/>
      <c r="D742" s="7"/>
      <c r="E742" s="7"/>
      <c r="F742" s="7"/>
      <c r="G742" s="7"/>
      <c r="H742" s="7"/>
      <c r="I742" s="7"/>
      <c r="J742" s="7"/>
      <c r="K742" s="7"/>
      <c r="L742" s="7"/>
      <c r="M742" s="7"/>
    </row>
    <row r="743" spans="1:13" s="4" customFormat="1" ht="15" x14ac:dyDescent="0.25">
      <c r="A743" s="7"/>
      <c r="B743" s="7" t="s">
        <v>232</v>
      </c>
      <c r="C743" s="7"/>
      <c r="D743" s="7"/>
      <c r="E743" s="7"/>
      <c r="F743" s="7"/>
      <c r="G743" s="7"/>
      <c r="H743" s="7"/>
      <c r="I743" s="7"/>
      <c r="J743" s="7"/>
      <c r="K743" s="7"/>
      <c r="L743" s="7"/>
      <c r="M743" s="7"/>
    </row>
    <row r="744" spans="1:13" s="4" customFormat="1" ht="15" x14ac:dyDescent="0.25">
      <c r="A744" s="7"/>
      <c r="B744" s="7" t="s">
        <v>233</v>
      </c>
      <c r="C744" s="7"/>
      <c r="D744" s="7"/>
      <c r="E744" s="7"/>
      <c r="F744" s="7"/>
      <c r="G744" s="7"/>
      <c r="H744" s="7"/>
      <c r="I744" s="7"/>
      <c r="J744" s="7"/>
      <c r="K744" s="7"/>
      <c r="L744" s="7"/>
      <c r="M744" s="7"/>
    </row>
    <row r="745" spans="1:13" s="4" customFormat="1" ht="15" x14ac:dyDescent="0.25"/>
    <row r="746" spans="1:13" s="4" customFormat="1" ht="15" customHeight="1" x14ac:dyDescent="0.25">
      <c r="B746" s="950" t="s">
        <v>801</v>
      </c>
      <c r="C746" s="950"/>
      <c r="D746" s="950"/>
      <c r="E746" s="950"/>
      <c r="F746" s="950"/>
      <c r="G746" s="951"/>
      <c r="H746" s="959" t="s">
        <v>32</v>
      </c>
      <c r="I746" s="959"/>
      <c r="J746" s="959"/>
      <c r="K746" s="959" t="s">
        <v>669</v>
      </c>
      <c r="L746" s="959"/>
      <c r="M746" s="960"/>
    </row>
    <row r="747" spans="1:13" s="4" customFormat="1" ht="15.5" thickBot="1" x14ac:dyDescent="0.3">
      <c r="B747" s="950"/>
      <c r="C747" s="950"/>
      <c r="D747" s="950"/>
      <c r="E747" s="950"/>
      <c r="F747" s="950"/>
      <c r="G747" s="951"/>
      <c r="H747" s="203">
        <v>2021</v>
      </c>
      <c r="I747" s="204">
        <v>2022</v>
      </c>
      <c r="J747" s="205">
        <v>2023</v>
      </c>
      <c r="K747" s="203">
        <v>2021</v>
      </c>
      <c r="L747" s="204">
        <v>2022</v>
      </c>
      <c r="M747" s="207">
        <v>2023</v>
      </c>
    </row>
    <row r="748" spans="1:13" s="4" customFormat="1" ht="15.5" thickTop="1" x14ac:dyDescent="0.25">
      <c r="B748" s="725" t="s">
        <v>802</v>
      </c>
      <c r="C748" s="725"/>
      <c r="D748" s="725"/>
      <c r="E748" s="725"/>
      <c r="F748" s="725"/>
      <c r="G748" s="726"/>
      <c r="H748" s="25">
        <v>14281</v>
      </c>
      <c r="I748" s="148">
        <f>I690+I697</f>
        <v>14732.33</v>
      </c>
      <c r="J748" s="135">
        <f>J690+J697</f>
        <v>15811.79</v>
      </c>
      <c r="K748" s="25">
        <f>K690+K697</f>
        <v>913.40000000000009</v>
      </c>
      <c r="L748" s="148">
        <f>L690+L697</f>
        <v>520.33999999999992</v>
      </c>
      <c r="M748" s="136">
        <f>M690+M697</f>
        <v>517.09</v>
      </c>
    </row>
    <row r="749" spans="1:13" s="4" customFormat="1" ht="15" x14ac:dyDescent="0.25">
      <c r="B749" s="737" t="s">
        <v>803</v>
      </c>
      <c r="C749" s="737"/>
      <c r="D749" s="737"/>
      <c r="E749" s="737"/>
      <c r="F749" s="737"/>
      <c r="G749" s="738"/>
      <c r="H749" s="20">
        <f t="shared" ref="H749:M749" si="17">H690</f>
        <v>2218.4</v>
      </c>
      <c r="I749" s="11">
        <f t="shared" si="17"/>
        <v>2686.6699999999996</v>
      </c>
      <c r="J749" s="36">
        <f t="shared" si="17"/>
        <v>2254.38</v>
      </c>
      <c r="K749" s="20">
        <f t="shared" si="17"/>
        <v>70.300000000000011</v>
      </c>
      <c r="L749" s="11">
        <f t="shared" si="17"/>
        <v>52.75</v>
      </c>
      <c r="M749" s="37">
        <f t="shared" si="17"/>
        <v>46.730000000000004</v>
      </c>
    </row>
    <row r="750" spans="1:13" s="4" customFormat="1" ht="15" x14ac:dyDescent="0.25">
      <c r="B750" s="768" t="s">
        <v>804</v>
      </c>
      <c r="C750" s="768"/>
      <c r="D750" s="768"/>
      <c r="E750" s="768"/>
      <c r="F750" s="768"/>
      <c r="G750" s="769"/>
      <c r="H750" s="261">
        <f t="shared" ref="H750:M750" si="18">H711</f>
        <v>2034.0720000000001</v>
      </c>
      <c r="I750" s="262">
        <f t="shared" si="18"/>
        <v>2591.8599999999997</v>
      </c>
      <c r="J750" s="263">
        <f t="shared" si="18"/>
        <v>2319.5210000000002</v>
      </c>
      <c r="K750" s="261">
        <f t="shared" si="18"/>
        <v>70.3</v>
      </c>
      <c r="L750" s="262">
        <f t="shared" si="18"/>
        <v>52.7</v>
      </c>
      <c r="M750" s="264">
        <f t="shared" si="18"/>
        <v>46.730000000000004</v>
      </c>
    </row>
    <row r="751" spans="1:13" s="4" customFormat="1" ht="15" customHeight="1" x14ac:dyDescent="0.25">
      <c r="B751" s="747" t="s">
        <v>805</v>
      </c>
      <c r="C751" s="747"/>
      <c r="D751" s="747"/>
      <c r="E751" s="747"/>
      <c r="F751" s="747"/>
      <c r="G751" s="747"/>
      <c r="H751" s="747"/>
      <c r="I751" s="747"/>
      <c r="J751" s="747"/>
      <c r="K751" s="747"/>
      <c r="L751" s="747"/>
      <c r="M751" s="747"/>
    </row>
    <row r="752" spans="1:13" s="4" customFormat="1" ht="15" customHeight="1" x14ac:dyDescent="0.25">
      <c r="B752" s="749"/>
      <c r="C752" s="749"/>
      <c r="D752" s="749"/>
      <c r="E752" s="749"/>
      <c r="F752" s="749"/>
      <c r="G752" s="749"/>
      <c r="H752" s="749"/>
      <c r="I752" s="749"/>
      <c r="J752" s="749"/>
      <c r="K752" s="749"/>
      <c r="L752" s="749"/>
      <c r="M752" s="749"/>
    </row>
    <row r="753" spans="1:13" s="4" customFormat="1" ht="15" x14ac:dyDescent="0.25"/>
    <row r="754" spans="1:13" s="4" customFormat="1" ht="15" x14ac:dyDescent="0.25"/>
    <row r="755" spans="1:13" s="4" customFormat="1" ht="15" x14ac:dyDescent="0.25">
      <c r="A755" s="7"/>
      <c r="B755" s="7" t="s">
        <v>234</v>
      </c>
      <c r="C755" s="7"/>
      <c r="D755" s="7"/>
      <c r="E755" s="7"/>
      <c r="F755" s="7"/>
      <c r="G755" s="7"/>
      <c r="H755" s="7"/>
      <c r="I755" s="7"/>
      <c r="J755" s="7"/>
      <c r="K755" s="7"/>
      <c r="L755" s="7"/>
      <c r="M755" s="7"/>
    </row>
    <row r="756" spans="1:13" s="4" customFormat="1" ht="15" x14ac:dyDescent="0.25"/>
    <row r="757" spans="1:13" s="4" customFormat="1" ht="15" customHeight="1" x14ac:dyDescent="0.25">
      <c r="B757" s="714" t="s">
        <v>806</v>
      </c>
      <c r="C757" s="714"/>
      <c r="D757" s="714"/>
      <c r="E757" s="714"/>
      <c r="F757" s="714"/>
      <c r="G757" s="714"/>
      <c r="H757" s="714"/>
      <c r="I757" s="714"/>
      <c r="J757" s="714"/>
      <c r="K757" s="714"/>
      <c r="L757" s="714"/>
      <c r="M757" s="714"/>
    </row>
    <row r="758" spans="1:13" s="4" customFormat="1" ht="15" x14ac:dyDescent="0.25">
      <c r="B758" s="714"/>
      <c r="C758" s="714"/>
      <c r="D758" s="714"/>
      <c r="E758" s="714"/>
      <c r="F758" s="714"/>
      <c r="G758" s="714"/>
      <c r="H758" s="714"/>
      <c r="I758" s="714"/>
      <c r="J758" s="714"/>
      <c r="K758" s="714"/>
      <c r="L758" s="714"/>
      <c r="M758" s="714"/>
    </row>
    <row r="759" spans="1:13" s="4" customFormat="1" ht="15" x14ac:dyDescent="0.25"/>
    <row r="760" spans="1:13" s="4" customFormat="1" ht="15" x14ac:dyDescent="0.25"/>
    <row r="761" spans="1:13" s="4" customFormat="1" ht="15" x14ac:dyDescent="0.25"/>
    <row r="762" spans="1:13" s="4" customFormat="1" ht="15" x14ac:dyDescent="0.25"/>
    <row r="763" spans="1:13" s="153" customFormat="1" ht="24.5" x14ac:dyDescent="0.25">
      <c r="B763" s="197" t="s">
        <v>280</v>
      </c>
    </row>
    <row r="764" spans="1:13" s="4" customFormat="1" ht="15" x14ac:dyDescent="0.25"/>
    <row r="765" spans="1:13" s="4" customFormat="1" ht="15" x14ac:dyDescent="0.25"/>
    <row r="766" spans="1:13" s="4" customFormat="1" ht="15" customHeight="1" x14ac:dyDescent="0.25">
      <c r="A766" s="7"/>
      <c r="B766" s="7" t="s">
        <v>230</v>
      </c>
      <c r="C766" s="280"/>
      <c r="D766" s="280"/>
      <c r="E766" s="280"/>
      <c r="F766" s="280"/>
      <c r="G766" s="280"/>
      <c r="H766" s="280"/>
      <c r="I766" s="280"/>
      <c r="J766" s="280"/>
      <c r="K766" s="280"/>
      <c r="L766" s="280"/>
      <c r="M766" s="280"/>
    </row>
    <row r="767" spans="1:13" s="4" customFormat="1" ht="15" x14ac:dyDescent="0.25">
      <c r="A767" s="7"/>
      <c r="B767" s="7" t="s">
        <v>231</v>
      </c>
      <c r="C767" s="280"/>
      <c r="D767" s="280"/>
      <c r="E767" s="280"/>
      <c r="F767" s="280"/>
      <c r="G767" s="280"/>
      <c r="H767" s="280"/>
      <c r="I767" s="280"/>
      <c r="J767" s="280"/>
      <c r="K767" s="280"/>
      <c r="L767" s="280"/>
      <c r="M767" s="280"/>
    </row>
    <row r="768" spans="1:13" s="4" customFormat="1" ht="15" x14ac:dyDescent="0.25"/>
    <row r="769" spans="1:16" s="4" customFormat="1" ht="15" customHeight="1" x14ac:dyDescent="0.25">
      <c r="B769" s="950" t="s">
        <v>807</v>
      </c>
      <c r="C769" s="950"/>
      <c r="D769" s="950"/>
      <c r="E769" s="950"/>
      <c r="F769" s="950"/>
      <c r="G769" s="951"/>
      <c r="H769" s="959" t="s">
        <v>32</v>
      </c>
      <c r="I769" s="959"/>
      <c r="J769" s="959"/>
      <c r="K769" s="959" t="s">
        <v>669</v>
      </c>
      <c r="L769" s="959"/>
      <c r="M769" s="960"/>
    </row>
    <row r="770" spans="1:16" s="4" customFormat="1" ht="15.5" thickBot="1" x14ac:dyDescent="0.3">
      <c r="B770" s="952"/>
      <c r="C770" s="952"/>
      <c r="D770" s="952"/>
      <c r="E770" s="952"/>
      <c r="F770" s="952"/>
      <c r="G770" s="953"/>
      <c r="H770" s="203">
        <v>2021</v>
      </c>
      <c r="I770" s="204">
        <v>2022</v>
      </c>
      <c r="J770" s="205">
        <v>2023</v>
      </c>
      <c r="K770" s="203">
        <v>2021</v>
      </c>
      <c r="L770" s="204">
        <v>2022</v>
      </c>
      <c r="M770" s="207">
        <v>2023</v>
      </c>
    </row>
    <row r="771" spans="1:16" s="4" customFormat="1" ht="15.5" thickTop="1" x14ac:dyDescent="0.25">
      <c r="B771" s="948" t="s">
        <v>808</v>
      </c>
      <c r="C771" s="948"/>
      <c r="D771" s="948"/>
      <c r="E771" s="948"/>
      <c r="F771" s="948"/>
      <c r="G771" s="949"/>
      <c r="H771" s="25">
        <v>4486492</v>
      </c>
      <c r="I771" s="148">
        <v>5233000</v>
      </c>
      <c r="J771" s="135">
        <v>6911400</v>
      </c>
      <c r="K771" s="25">
        <v>793000</v>
      </c>
      <c r="L771" s="148">
        <v>712000</v>
      </c>
      <c r="M771" s="136">
        <v>1971247.86</v>
      </c>
      <c r="O771" s="469"/>
      <c r="P771" s="469"/>
    </row>
    <row r="772" spans="1:16" s="4" customFormat="1" ht="15" x14ac:dyDescent="0.25">
      <c r="B772" s="737" t="s">
        <v>809</v>
      </c>
      <c r="C772" s="737"/>
      <c r="D772" s="737"/>
      <c r="E772" s="737"/>
      <c r="F772" s="737"/>
      <c r="G772" s="738"/>
      <c r="H772" s="20">
        <v>26095919</v>
      </c>
      <c r="I772" s="11">
        <v>32502999.499999996</v>
      </c>
      <c r="J772" s="36">
        <v>28117629</v>
      </c>
      <c r="K772" s="20">
        <v>822542</v>
      </c>
      <c r="L772" s="11">
        <v>1620215</v>
      </c>
      <c r="M772" s="37">
        <v>3305738.11</v>
      </c>
      <c r="O772" s="469"/>
      <c r="P772" s="469"/>
    </row>
    <row r="773" spans="1:16" s="4" customFormat="1" ht="15" x14ac:dyDescent="0.25">
      <c r="B773" s="772" t="s">
        <v>810</v>
      </c>
      <c r="C773" s="772"/>
      <c r="D773" s="772"/>
      <c r="E773" s="772"/>
      <c r="F773" s="772"/>
      <c r="G773" s="773"/>
      <c r="H773" s="627">
        <v>30582411</v>
      </c>
      <c r="I773" s="628">
        <v>37736000</v>
      </c>
      <c r="J773" s="629">
        <v>35029029</v>
      </c>
      <c r="K773" s="627">
        <v>1615542</v>
      </c>
      <c r="L773" s="628">
        <v>2332215</v>
      </c>
      <c r="M773" s="630">
        <v>5276985.97</v>
      </c>
      <c r="O773" s="469"/>
      <c r="P773" s="469"/>
    </row>
    <row r="774" spans="1:16" s="4" customFormat="1" ht="15" customHeight="1" x14ac:dyDescent="0.25">
      <c r="B774" s="747" t="s">
        <v>811</v>
      </c>
      <c r="C774" s="747"/>
      <c r="D774" s="747"/>
      <c r="E774" s="747"/>
      <c r="F774" s="747"/>
      <c r="G774" s="747"/>
      <c r="H774" s="747"/>
      <c r="I774" s="747"/>
      <c r="J774" s="747"/>
      <c r="K774" s="747"/>
      <c r="L774" s="747"/>
      <c r="M774" s="747"/>
    </row>
    <row r="775" spans="1:16" s="4" customFormat="1" ht="15" customHeight="1" x14ac:dyDescent="0.25">
      <c r="B775" s="748"/>
      <c r="C775" s="748"/>
      <c r="D775" s="748"/>
      <c r="E775" s="748"/>
      <c r="F775" s="748"/>
      <c r="G775" s="748"/>
      <c r="H775" s="748"/>
      <c r="I775" s="748"/>
      <c r="J775" s="748"/>
      <c r="K775" s="748"/>
      <c r="L775" s="748"/>
      <c r="M775" s="748"/>
    </row>
    <row r="776" spans="1:16" s="4" customFormat="1" ht="15" customHeight="1" x14ac:dyDescent="0.25">
      <c r="B776" s="749"/>
      <c r="C776" s="749"/>
      <c r="D776" s="749"/>
      <c r="E776" s="749"/>
      <c r="F776" s="749"/>
      <c r="G776" s="749"/>
      <c r="H776" s="749"/>
      <c r="I776" s="749"/>
      <c r="J776" s="749"/>
      <c r="K776" s="749"/>
      <c r="L776" s="749"/>
      <c r="M776" s="749"/>
    </row>
    <row r="777" spans="1:16" s="4" customFormat="1" ht="15" x14ac:dyDescent="0.25"/>
    <row r="778" spans="1:16" s="4" customFormat="1" ht="15" x14ac:dyDescent="0.25"/>
    <row r="779" spans="1:16" s="4" customFormat="1" ht="15" customHeight="1" x14ac:dyDescent="0.25">
      <c r="A779" s="7"/>
      <c r="B779" s="812" t="s">
        <v>245</v>
      </c>
      <c r="C779" s="812"/>
      <c r="D779" s="812"/>
      <c r="E779" s="812"/>
      <c r="F779" s="812"/>
      <c r="G779" s="812"/>
      <c r="H779" s="812"/>
      <c r="I779" s="812"/>
      <c r="J779" s="812"/>
      <c r="K779" s="812"/>
      <c r="L779" s="812"/>
      <c r="M779" s="812"/>
    </row>
    <row r="780" spans="1:16" s="4" customFormat="1" ht="15" customHeight="1" x14ac:dyDescent="0.25">
      <c r="A780" s="7"/>
      <c r="B780" s="812"/>
      <c r="C780" s="812"/>
      <c r="D780" s="812"/>
      <c r="E780" s="812"/>
      <c r="F780" s="812"/>
      <c r="G780" s="812"/>
      <c r="H780" s="812"/>
      <c r="I780" s="812"/>
      <c r="J780" s="812"/>
      <c r="K780" s="812"/>
      <c r="L780" s="812"/>
      <c r="M780" s="812"/>
    </row>
    <row r="781" spans="1:16" s="4" customFormat="1" ht="15" customHeight="1" x14ac:dyDescent="0.25">
      <c r="A781" s="7"/>
      <c r="B781" s="812"/>
      <c r="C781" s="812"/>
      <c r="D781" s="812"/>
      <c r="E781" s="812"/>
      <c r="F781" s="812"/>
      <c r="G781" s="812"/>
      <c r="H781" s="812"/>
      <c r="I781" s="812"/>
      <c r="J781" s="812"/>
      <c r="K781" s="812"/>
      <c r="L781" s="812"/>
      <c r="M781" s="812"/>
    </row>
    <row r="782" spans="1:16" s="4" customFormat="1" ht="15" hidden="1" customHeight="1" x14ac:dyDescent="0.25">
      <c r="A782" s="7"/>
      <c r="B782" s="812"/>
      <c r="C782" s="812"/>
      <c r="D782" s="812"/>
      <c r="E782" s="812"/>
      <c r="F782" s="812"/>
      <c r="G782" s="812"/>
      <c r="H782" s="812"/>
      <c r="I782" s="812"/>
      <c r="J782" s="812"/>
      <c r="K782" s="812"/>
      <c r="L782" s="812"/>
      <c r="M782" s="812"/>
    </row>
    <row r="783" spans="1:16" s="4" customFormat="1" ht="15" x14ac:dyDescent="0.25"/>
    <row r="784" spans="1:16" s="4" customFormat="1" ht="68.25" customHeight="1" thickBot="1" x14ac:dyDescent="0.3">
      <c r="B784" s="950" t="s">
        <v>812</v>
      </c>
      <c r="C784" s="951"/>
      <c r="D784" s="981" t="s">
        <v>813</v>
      </c>
      <c r="E784" s="982"/>
      <c r="F784" s="458" t="s">
        <v>814</v>
      </c>
      <c r="G784" s="981" t="s">
        <v>815</v>
      </c>
      <c r="H784" s="982"/>
      <c r="I784" s="458" t="s">
        <v>816</v>
      </c>
      <c r="J784" s="458" t="s">
        <v>817</v>
      </c>
      <c r="K784" s="458" t="s">
        <v>818</v>
      </c>
      <c r="L784" s="458" t="s">
        <v>819</v>
      </c>
      <c r="M784" s="457" t="s">
        <v>820</v>
      </c>
    </row>
    <row r="785" spans="1:13" s="4" customFormat="1" ht="26.25" customHeight="1" thickTop="1" x14ac:dyDescent="0.25">
      <c r="B785" s="846" t="s">
        <v>830</v>
      </c>
      <c r="C785" s="968"/>
      <c r="D785" s="890" t="s">
        <v>828</v>
      </c>
      <c r="E785" s="890"/>
      <c r="F785" s="281" t="s">
        <v>826</v>
      </c>
      <c r="G785" s="939">
        <v>70000</v>
      </c>
      <c r="H785" s="939"/>
      <c r="I785" s="164">
        <v>65374.574999999997</v>
      </c>
      <c r="J785" s="260" t="s">
        <v>824</v>
      </c>
      <c r="K785" s="281" t="s">
        <v>823</v>
      </c>
      <c r="L785" s="281" t="s">
        <v>822</v>
      </c>
      <c r="M785" s="282" t="s">
        <v>821</v>
      </c>
    </row>
    <row r="786" spans="1:13" s="4" customFormat="1" ht="27" x14ac:dyDescent="0.25">
      <c r="B786" s="751" t="s">
        <v>831</v>
      </c>
      <c r="C786" s="970"/>
      <c r="D786" s="970" t="s">
        <v>829</v>
      </c>
      <c r="E786" s="970"/>
      <c r="F786" s="283" t="s">
        <v>827</v>
      </c>
      <c r="G786" s="946">
        <v>13001.8</v>
      </c>
      <c r="H786" s="946"/>
      <c r="I786" s="66">
        <v>13001.821</v>
      </c>
      <c r="J786" s="228" t="s">
        <v>825</v>
      </c>
      <c r="K786" s="283" t="s">
        <v>823</v>
      </c>
      <c r="L786" s="283" t="s">
        <v>822</v>
      </c>
      <c r="M786" s="284" t="s">
        <v>821</v>
      </c>
    </row>
    <row r="787" spans="1:13" s="4" customFormat="1" ht="38.25" customHeight="1" x14ac:dyDescent="0.25">
      <c r="B787" s="838" t="s">
        <v>832</v>
      </c>
      <c r="C787" s="972"/>
      <c r="D787" s="972" t="s">
        <v>829</v>
      </c>
      <c r="E787" s="972"/>
      <c r="F787" s="285" t="s">
        <v>827</v>
      </c>
      <c r="G787" s="983">
        <v>0</v>
      </c>
      <c r="H787" s="983"/>
      <c r="I787" s="64">
        <v>0</v>
      </c>
      <c r="J787" s="235" t="s">
        <v>825</v>
      </c>
      <c r="K787" s="285" t="s">
        <v>823</v>
      </c>
      <c r="L787" s="285" t="s">
        <v>822</v>
      </c>
      <c r="M787" s="286" t="s">
        <v>821</v>
      </c>
    </row>
    <row r="788" spans="1:13" s="4" customFormat="1" ht="15" x14ac:dyDescent="0.25">
      <c r="B788" s="747" t="s">
        <v>833</v>
      </c>
      <c r="C788" s="747"/>
      <c r="D788" s="747"/>
      <c r="E788" s="747"/>
      <c r="F788" s="747"/>
      <c r="G788" s="747"/>
      <c r="H788" s="747"/>
      <c r="I788" s="747"/>
      <c r="J788" s="747"/>
      <c r="K788" s="747"/>
      <c r="L788" s="747"/>
      <c r="M788" s="747"/>
    </row>
    <row r="789" spans="1:13" s="4" customFormat="1" ht="15" x14ac:dyDescent="0.25">
      <c r="B789" s="749"/>
      <c r="C789" s="749"/>
      <c r="D789" s="749"/>
      <c r="E789" s="749"/>
      <c r="F789" s="749"/>
      <c r="G789" s="749"/>
      <c r="H789" s="749"/>
      <c r="I789" s="749"/>
      <c r="J789" s="749"/>
      <c r="K789" s="749"/>
      <c r="L789" s="749"/>
      <c r="M789" s="749"/>
    </row>
    <row r="790" spans="1:13" s="4" customFormat="1" ht="15" x14ac:dyDescent="0.25">
      <c r="A790" s="1"/>
      <c r="B790" s="1"/>
      <c r="C790" s="1"/>
      <c r="D790" s="1"/>
      <c r="E790" s="1"/>
      <c r="F790" s="1"/>
      <c r="G790" s="1"/>
      <c r="H790" s="1"/>
      <c r="I790" s="1"/>
      <c r="J790" s="1"/>
      <c r="K790" s="1"/>
      <c r="L790" s="1"/>
      <c r="M790" s="1"/>
    </row>
    <row r="791" spans="1:13" s="4" customFormat="1" ht="68.25" customHeight="1" thickBot="1" x14ac:dyDescent="0.3">
      <c r="B791" s="950" t="s">
        <v>852</v>
      </c>
      <c r="C791" s="951"/>
      <c r="D791" s="981" t="s">
        <v>813</v>
      </c>
      <c r="E791" s="982"/>
      <c r="F791" s="458" t="s">
        <v>814</v>
      </c>
      <c r="G791" s="981" t="s">
        <v>815</v>
      </c>
      <c r="H791" s="982"/>
      <c r="I791" s="458" t="s">
        <v>816</v>
      </c>
      <c r="J791" s="458" t="s">
        <v>817</v>
      </c>
      <c r="K791" s="458" t="s">
        <v>818</v>
      </c>
      <c r="L791" s="458" t="s">
        <v>819</v>
      </c>
      <c r="M791" s="457" t="s">
        <v>820</v>
      </c>
    </row>
    <row r="792" spans="1:13" s="4" customFormat="1" ht="27.5" thickTop="1" x14ac:dyDescent="0.25">
      <c r="B792" s="726" t="s">
        <v>834</v>
      </c>
      <c r="C792" s="890"/>
      <c r="D792" s="890" t="s">
        <v>828</v>
      </c>
      <c r="E792" s="890"/>
      <c r="F792" s="281" t="s">
        <v>827</v>
      </c>
      <c r="G792" s="939">
        <v>2616.5</v>
      </c>
      <c r="H792" s="939"/>
      <c r="I792" s="164">
        <v>2616.5</v>
      </c>
      <c r="J792" s="260" t="s">
        <v>825</v>
      </c>
      <c r="K792" s="281" t="s">
        <v>823</v>
      </c>
      <c r="L792" s="281" t="s">
        <v>822</v>
      </c>
      <c r="M792" s="282" t="s">
        <v>821</v>
      </c>
    </row>
    <row r="793" spans="1:13" s="4" customFormat="1" ht="25.5" customHeight="1" x14ac:dyDescent="0.25">
      <c r="B793" s="751" t="s">
        <v>835</v>
      </c>
      <c r="C793" s="970"/>
      <c r="D793" s="970" t="s">
        <v>829</v>
      </c>
      <c r="E793" s="970"/>
      <c r="F793" s="283" t="s">
        <v>827</v>
      </c>
      <c r="G793" s="946">
        <v>6700</v>
      </c>
      <c r="H793" s="946"/>
      <c r="I793" s="66">
        <v>4500</v>
      </c>
      <c r="J793" s="228" t="s">
        <v>825</v>
      </c>
      <c r="K793" s="283" t="s">
        <v>823</v>
      </c>
      <c r="L793" s="283" t="s">
        <v>822</v>
      </c>
      <c r="M793" s="284" t="s">
        <v>821</v>
      </c>
    </row>
    <row r="794" spans="1:13" s="4" customFormat="1" ht="25.5" customHeight="1" x14ac:dyDescent="0.25">
      <c r="B794" s="751" t="s">
        <v>76</v>
      </c>
      <c r="C794" s="970"/>
      <c r="D794" s="970" t="s">
        <v>829</v>
      </c>
      <c r="E794" s="970"/>
      <c r="F794" s="283" t="s">
        <v>827</v>
      </c>
      <c r="G794" s="946">
        <v>3918.7528499999999</v>
      </c>
      <c r="H794" s="946"/>
      <c r="I794" s="66">
        <v>3918.7528499999999</v>
      </c>
      <c r="J794" s="228" t="s">
        <v>825</v>
      </c>
      <c r="K794" s="283" t="s">
        <v>823</v>
      </c>
      <c r="L794" s="283" t="s">
        <v>822</v>
      </c>
      <c r="M794" s="284" t="s">
        <v>821</v>
      </c>
    </row>
    <row r="795" spans="1:13" s="4" customFormat="1" ht="25.5" customHeight="1" x14ac:dyDescent="0.25">
      <c r="B795" s="751" t="s">
        <v>77</v>
      </c>
      <c r="C795" s="970"/>
      <c r="D795" s="970" t="s">
        <v>829</v>
      </c>
      <c r="E795" s="970"/>
      <c r="F795" s="283" t="s">
        <v>827</v>
      </c>
      <c r="G795" s="946">
        <v>2796.5972299999999</v>
      </c>
      <c r="H795" s="946"/>
      <c r="I795" s="66">
        <v>2644.80188</v>
      </c>
      <c r="J795" s="228" t="s">
        <v>825</v>
      </c>
      <c r="K795" s="283" t="s">
        <v>823</v>
      </c>
      <c r="L795" s="283" t="s">
        <v>822</v>
      </c>
      <c r="M795" s="284" t="s">
        <v>821</v>
      </c>
    </row>
    <row r="796" spans="1:13" s="4" customFormat="1" ht="25.5" customHeight="1" x14ac:dyDescent="0.25">
      <c r="B796" s="751" t="s">
        <v>78</v>
      </c>
      <c r="C796" s="970"/>
      <c r="D796" s="970" t="s">
        <v>829</v>
      </c>
      <c r="E796" s="970"/>
      <c r="F796" s="283" t="s">
        <v>827</v>
      </c>
      <c r="G796" s="946">
        <v>4177.2150000000001</v>
      </c>
      <c r="H796" s="946"/>
      <c r="I796" s="66">
        <v>2392.2799799999998</v>
      </c>
      <c r="J796" s="228" t="s">
        <v>824</v>
      </c>
      <c r="K796" s="283" t="s">
        <v>823</v>
      </c>
      <c r="L796" s="283" t="s">
        <v>822</v>
      </c>
      <c r="M796" s="284" t="s">
        <v>821</v>
      </c>
    </row>
    <row r="797" spans="1:13" s="4" customFormat="1" ht="25.5" customHeight="1" x14ac:dyDescent="0.25">
      <c r="B797" s="769" t="s">
        <v>79</v>
      </c>
      <c r="C797" s="891"/>
      <c r="D797" s="972" t="s">
        <v>829</v>
      </c>
      <c r="E797" s="972"/>
      <c r="F797" s="285" t="s">
        <v>827</v>
      </c>
      <c r="G797" s="983">
        <v>4519.2577499999998</v>
      </c>
      <c r="H797" s="983"/>
      <c r="I797" s="64">
        <v>2438.45271</v>
      </c>
      <c r="J797" s="235" t="s">
        <v>825</v>
      </c>
      <c r="K797" s="285" t="s">
        <v>823</v>
      </c>
      <c r="L797" s="285" t="s">
        <v>822</v>
      </c>
      <c r="M797" s="286" t="s">
        <v>821</v>
      </c>
    </row>
    <row r="798" spans="1:13" s="4" customFormat="1" ht="15" x14ac:dyDescent="0.25">
      <c r="B798" s="813" t="s">
        <v>740</v>
      </c>
      <c r="C798" s="813"/>
      <c r="D798" s="813"/>
      <c r="E798" s="813"/>
      <c r="F798" s="813"/>
      <c r="G798" s="813"/>
      <c r="H798" s="813"/>
      <c r="I798" s="813"/>
      <c r="J798" s="813"/>
      <c r="K798" s="813"/>
      <c r="L798" s="813"/>
      <c r="M798" s="813"/>
    </row>
    <row r="799" spans="1:13" s="4" customFormat="1" ht="15" x14ac:dyDescent="0.25"/>
    <row r="800" spans="1:13" s="4" customFormat="1" ht="15" x14ac:dyDescent="0.25"/>
    <row r="801" spans="1:13" s="4" customFormat="1" ht="15" x14ac:dyDescent="0.25"/>
    <row r="802" spans="1:13" s="153" customFormat="1" ht="24.5" x14ac:dyDescent="0.25">
      <c r="B802" s="197" t="s">
        <v>277</v>
      </c>
    </row>
    <row r="803" spans="1:13" s="4" customFormat="1" ht="15" x14ac:dyDescent="0.25"/>
    <row r="804" spans="1:13" s="4" customFormat="1" ht="15" x14ac:dyDescent="0.25"/>
    <row r="805" spans="1:13" s="4" customFormat="1" ht="15" customHeight="1" x14ac:dyDescent="0.25">
      <c r="A805" s="7"/>
      <c r="B805" s="812" t="s">
        <v>148</v>
      </c>
      <c r="C805" s="812"/>
      <c r="D805" s="812"/>
      <c r="E805" s="812"/>
      <c r="F805" s="812"/>
      <c r="G805" s="812"/>
      <c r="H805" s="812"/>
      <c r="I805" s="812"/>
      <c r="J805" s="812"/>
      <c r="K805" s="812"/>
      <c r="L805" s="812"/>
      <c r="M805" s="812"/>
    </row>
    <row r="806" spans="1:13" s="4" customFormat="1" ht="15" hidden="1" x14ac:dyDescent="0.25">
      <c r="A806" s="7"/>
      <c r="B806" s="812"/>
      <c r="C806" s="812"/>
      <c r="D806" s="812"/>
      <c r="E806" s="812"/>
      <c r="F806" s="812"/>
      <c r="G806" s="812"/>
      <c r="H806" s="812"/>
      <c r="I806" s="812"/>
      <c r="J806" s="812"/>
      <c r="K806" s="812"/>
      <c r="L806" s="812"/>
      <c r="M806" s="812"/>
    </row>
    <row r="807" spans="1:13" s="4" customFormat="1" ht="15" x14ac:dyDescent="0.25"/>
    <row r="808" spans="1:13" s="4" customFormat="1" ht="15" customHeight="1" thickBot="1" x14ac:dyDescent="0.3">
      <c r="B808" s="950" t="s">
        <v>836</v>
      </c>
      <c r="C808" s="950"/>
      <c r="D808" s="964" t="s">
        <v>837</v>
      </c>
      <c r="E808" s="950"/>
      <c r="F808" s="951"/>
      <c r="G808" s="960" t="s">
        <v>843</v>
      </c>
      <c r="H808" s="967"/>
      <c r="I808" s="967"/>
      <c r="J808" s="967"/>
      <c r="K808" s="967"/>
      <c r="L808" s="967"/>
      <c r="M808" s="967"/>
    </row>
    <row r="809" spans="1:13" s="4" customFormat="1" ht="15.75" customHeight="1" thickTop="1" x14ac:dyDescent="0.25">
      <c r="B809" s="976" t="s">
        <v>32</v>
      </c>
      <c r="C809" s="956"/>
      <c r="D809" s="890" t="s">
        <v>838</v>
      </c>
      <c r="E809" s="890"/>
      <c r="F809" s="890"/>
      <c r="G809" s="968" t="s">
        <v>840</v>
      </c>
      <c r="H809" s="968"/>
      <c r="I809" s="968"/>
      <c r="J809" s="968"/>
      <c r="K809" s="968"/>
      <c r="L809" s="968"/>
      <c r="M809" s="969"/>
    </row>
    <row r="810" spans="1:13" s="4" customFormat="1" ht="15" customHeight="1" x14ac:dyDescent="0.25">
      <c r="B810" s="977"/>
      <c r="C810" s="957"/>
      <c r="D810" s="965" t="s">
        <v>33</v>
      </c>
      <c r="E810" s="965"/>
      <c r="F810" s="965"/>
      <c r="G810" s="970" t="s">
        <v>841</v>
      </c>
      <c r="H810" s="970"/>
      <c r="I810" s="970"/>
      <c r="J810" s="970"/>
      <c r="K810" s="970"/>
      <c r="L810" s="970"/>
      <c r="M810" s="971"/>
    </row>
    <row r="811" spans="1:13" s="4" customFormat="1" ht="15" customHeight="1" x14ac:dyDescent="0.25">
      <c r="B811" s="978"/>
      <c r="C811" s="958"/>
      <c r="D811" s="891" t="s">
        <v>839</v>
      </c>
      <c r="E811" s="891"/>
      <c r="F811" s="891"/>
      <c r="G811" s="972" t="s">
        <v>842</v>
      </c>
      <c r="H811" s="972"/>
      <c r="I811" s="972"/>
      <c r="J811" s="972"/>
      <c r="K811" s="972"/>
      <c r="L811" s="972"/>
      <c r="M811" s="973"/>
    </row>
    <row r="812" spans="1:13" s="4" customFormat="1" ht="15" customHeight="1" x14ac:dyDescent="0.25">
      <c r="B812" s="979" t="s">
        <v>682</v>
      </c>
      <c r="C812" s="980"/>
      <c r="D812" s="966" t="s">
        <v>36</v>
      </c>
      <c r="E812" s="966"/>
      <c r="F812" s="966"/>
      <c r="G812" s="974" t="s">
        <v>844</v>
      </c>
      <c r="H812" s="974"/>
      <c r="I812" s="974"/>
      <c r="J812" s="974"/>
      <c r="K812" s="974"/>
      <c r="L812" s="974"/>
      <c r="M812" s="975"/>
    </row>
    <row r="813" spans="1:13" s="4" customFormat="1" ht="15" customHeight="1" x14ac:dyDescent="0.25">
      <c r="B813" s="978"/>
      <c r="C813" s="958"/>
      <c r="D813" s="891" t="s">
        <v>34</v>
      </c>
      <c r="E813" s="891"/>
      <c r="F813" s="891"/>
      <c r="G813" s="972" t="s">
        <v>845</v>
      </c>
      <c r="H813" s="972"/>
      <c r="I813" s="972"/>
      <c r="J813" s="972"/>
      <c r="K813" s="972"/>
      <c r="L813" s="972"/>
      <c r="M813" s="973"/>
    </row>
    <row r="814" spans="1:13" s="4" customFormat="1" ht="15" customHeight="1" x14ac:dyDescent="0.25">
      <c r="B814" s="747" t="s">
        <v>851</v>
      </c>
      <c r="C814" s="747"/>
      <c r="D814" s="747"/>
      <c r="E814" s="747"/>
      <c r="F814" s="747"/>
      <c r="G814" s="747"/>
      <c r="H814" s="747"/>
      <c r="I814" s="747"/>
      <c r="J814" s="747"/>
      <c r="K814" s="747"/>
      <c r="L814" s="747"/>
      <c r="M814" s="747"/>
    </row>
    <row r="815" spans="1:13" s="4" customFormat="1" ht="15" x14ac:dyDescent="0.25">
      <c r="B815" s="749"/>
      <c r="C815" s="749"/>
      <c r="D815" s="749"/>
      <c r="E815" s="749"/>
      <c r="F815" s="749"/>
      <c r="G815" s="749"/>
      <c r="H815" s="749"/>
      <c r="I815" s="749"/>
      <c r="J815" s="749"/>
      <c r="K815" s="749"/>
      <c r="L815" s="749"/>
      <c r="M815" s="749"/>
    </row>
    <row r="816" spans="1:13" s="4" customFormat="1" ht="15" x14ac:dyDescent="0.25"/>
    <row r="817" spans="1:13" s="4" customFormat="1" ht="15" x14ac:dyDescent="0.25">
      <c r="A817" s="7"/>
      <c r="B817" s="7" t="s">
        <v>149</v>
      </c>
      <c r="C817" s="7"/>
      <c r="D817" s="7"/>
      <c r="E817" s="7"/>
      <c r="F817" s="7"/>
      <c r="G817" s="7"/>
      <c r="H817" s="7"/>
      <c r="I817" s="7"/>
      <c r="J817" s="7"/>
      <c r="K817" s="7"/>
      <c r="L817" s="7"/>
      <c r="M817" s="7"/>
    </row>
    <row r="818" spans="1:13" s="4" customFormat="1" ht="15" x14ac:dyDescent="0.25"/>
    <row r="819" spans="1:13" s="4" customFormat="1" ht="15" x14ac:dyDescent="0.25">
      <c r="B819" s="951" t="s">
        <v>846</v>
      </c>
      <c r="C819" s="963"/>
      <c r="D819" s="963"/>
      <c r="E819" s="963"/>
      <c r="F819" s="959" t="s">
        <v>32</v>
      </c>
      <c r="G819" s="959"/>
      <c r="H819" s="959"/>
      <c r="I819" s="959"/>
      <c r="J819" s="959" t="s">
        <v>669</v>
      </c>
      <c r="K819" s="959"/>
      <c r="L819" s="959"/>
      <c r="M819" s="960"/>
    </row>
    <row r="820" spans="1:13" s="4" customFormat="1" ht="15.5" thickBot="1" x14ac:dyDescent="0.3">
      <c r="B820" s="953"/>
      <c r="C820" s="961"/>
      <c r="D820" s="961"/>
      <c r="E820" s="961"/>
      <c r="F820" s="961" t="s">
        <v>498</v>
      </c>
      <c r="G820" s="961"/>
      <c r="H820" s="961" t="s">
        <v>499</v>
      </c>
      <c r="I820" s="961"/>
      <c r="J820" s="961" t="s">
        <v>498</v>
      </c>
      <c r="K820" s="961"/>
      <c r="L820" s="961" t="s">
        <v>499</v>
      </c>
      <c r="M820" s="962"/>
    </row>
    <row r="821" spans="1:13" s="4" customFormat="1" ht="15.5" thickTop="1" x14ac:dyDescent="0.25">
      <c r="B821" s="725" t="s">
        <v>502</v>
      </c>
      <c r="C821" s="725"/>
      <c r="D821" s="725"/>
      <c r="E821" s="726"/>
      <c r="F821" s="939">
        <v>1061.7</v>
      </c>
      <c r="G821" s="868"/>
      <c r="H821" s="940" t="s">
        <v>35</v>
      </c>
      <c r="I821" s="956"/>
      <c r="J821" s="939">
        <v>21.91</v>
      </c>
      <c r="K821" s="868"/>
      <c r="L821" s="940" t="s">
        <v>847</v>
      </c>
      <c r="M821" s="941"/>
    </row>
    <row r="822" spans="1:13" s="4" customFormat="1" ht="15" x14ac:dyDescent="0.25">
      <c r="B822" s="737" t="s">
        <v>503</v>
      </c>
      <c r="C822" s="737"/>
      <c r="D822" s="737"/>
      <c r="E822" s="738"/>
      <c r="F822" s="946">
        <v>2610.16</v>
      </c>
      <c r="G822" s="859"/>
      <c r="H822" s="942"/>
      <c r="I822" s="957"/>
      <c r="J822" s="946">
        <v>48.43</v>
      </c>
      <c r="K822" s="859"/>
      <c r="L822" s="942"/>
      <c r="M822" s="943"/>
    </row>
    <row r="823" spans="1:13" s="4" customFormat="1" ht="15" x14ac:dyDescent="0.25">
      <c r="B823" s="737" t="s">
        <v>504</v>
      </c>
      <c r="C823" s="737"/>
      <c r="D823" s="737"/>
      <c r="E823" s="738"/>
      <c r="F823" s="946">
        <v>5237.3</v>
      </c>
      <c r="G823" s="859"/>
      <c r="H823" s="942"/>
      <c r="I823" s="957"/>
      <c r="J823" s="946">
        <v>148.08000000000001</v>
      </c>
      <c r="K823" s="859"/>
      <c r="L823" s="942"/>
      <c r="M823" s="943"/>
    </row>
    <row r="824" spans="1:13" s="4" customFormat="1" ht="15" x14ac:dyDescent="0.25">
      <c r="B824" s="737" t="s">
        <v>505</v>
      </c>
      <c r="C824" s="737"/>
      <c r="D824" s="737"/>
      <c r="E824" s="738"/>
      <c r="F824" s="946">
        <v>556.27</v>
      </c>
      <c r="G824" s="859"/>
      <c r="H824" s="942"/>
      <c r="I824" s="957"/>
      <c r="J824" s="946">
        <v>0</v>
      </c>
      <c r="K824" s="859"/>
      <c r="L824" s="942"/>
      <c r="M824" s="943"/>
    </row>
    <row r="825" spans="1:13" s="4" customFormat="1" ht="15" x14ac:dyDescent="0.25">
      <c r="B825" s="743" t="s">
        <v>2</v>
      </c>
      <c r="C825" s="743"/>
      <c r="D825" s="743"/>
      <c r="E825" s="744"/>
      <c r="F825" s="947">
        <v>9465.43</v>
      </c>
      <c r="G825" s="866"/>
      <c r="H825" s="944"/>
      <c r="I825" s="958"/>
      <c r="J825" s="947">
        <v>218.42</v>
      </c>
      <c r="K825" s="866"/>
      <c r="L825" s="944"/>
      <c r="M825" s="945"/>
    </row>
    <row r="826" spans="1:13" s="4" customFormat="1" ht="15" x14ac:dyDescent="0.25">
      <c r="B826" s="747" t="s">
        <v>850</v>
      </c>
      <c r="C826" s="747"/>
      <c r="D826" s="747"/>
      <c r="E826" s="747"/>
      <c r="F826" s="747"/>
      <c r="G826" s="747"/>
      <c r="H826" s="747"/>
      <c r="I826" s="747"/>
      <c r="J826" s="747"/>
      <c r="K826" s="747"/>
      <c r="L826" s="747"/>
      <c r="M826" s="747"/>
    </row>
    <row r="827" spans="1:13" s="4" customFormat="1" ht="15" x14ac:dyDescent="0.25">
      <c r="B827" s="749"/>
      <c r="C827" s="749"/>
      <c r="D827" s="749"/>
      <c r="E827" s="749"/>
      <c r="F827" s="749"/>
      <c r="G827" s="749"/>
      <c r="H827" s="749"/>
      <c r="I827" s="749"/>
      <c r="J827" s="749"/>
      <c r="K827" s="749"/>
      <c r="L827" s="749"/>
      <c r="M827" s="749"/>
    </row>
    <row r="828" spans="1:13" s="4" customFormat="1" ht="15" x14ac:dyDescent="0.25"/>
    <row r="829" spans="1:13" s="4" customFormat="1" ht="15" customHeight="1" x14ac:dyDescent="0.25">
      <c r="B829" s="951" t="s">
        <v>848</v>
      </c>
      <c r="C829" s="963"/>
      <c r="D829" s="963"/>
      <c r="E829" s="963"/>
      <c r="F829" s="959" t="s">
        <v>32</v>
      </c>
      <c r="G829" s="959"/>
      <c r="H829" s="959"/>
      <c r="I829" s="959"/>
      <c r="J829" s="959" t="s">
        <v>669</v>
      </c>
      <c r="K829" s="959"/>
      <c r="L829" s="959"/>
      <c r="M829" s="960"/>
    </row>
    <row r="830" spans="1:13" s="4" customFormat="1" ht="15.75" customHeight="1" thickBot="1" x14ac:dyDescent="0.3">
      <c r="B830" s="953"/>
      <c r="C830" s="961"/>
      <c r="D830" s="961"/>
      <c r="E830" s="961"/>
      <c r="F830" s="961" t="s">
        <v>498</v>
      </c>
      <c r="G830" s="961"/>
      <c r="H830" s="961" t="s">
        <v>499</v>
      </c>
      <c r="I830" s="961"/>
      <c r="J830" s="961" t="s">
        <v>498</v>
      </c>
      <c r="K830" s="961"/>
      <c r="L830" s="961" t="s">
        <v>499</v>
      </c>
      <c r="M830" s="962"/>
    </row>
    <row r="831" spans="1:13" s="4" customFormat="1" ht="15" customHeight="1" thickTop="1" x14ac:dyDescent="0.25">
      <c r="B831" s="725" t="s">
        <v>502</v>
      </c>
      <c r="C831" s="725"/>
      <c r="D831" s="725"/>
      <c r="E831" s="726"/>
      <c r="F831" s="939">
        <v>746.58</v>
      </c>
      <c r="G831" s="868"/>
      <c r="H831" s="940" t="s">
        <v>35</v>
      </c>
      <c r="I831" s="956"/>
      <c r="J831" s="939">
        <v>21.91</v>
      </c>
      <c r="K831" s="868"/>
      <c r="L831" s="940" t="s">
        <v>847</v>
      </c>
      <c r="M831" s="941"/>
    </row>
    <row r="832" spans="1:13" s="4" customFormat="1" ht="15" x14ac:dyDescent="0.25">
      <c r="B832" s="737" t="s">
        <v>503</v>
      </c>
      <c r="C832" s="737"/>
      <c r="D832" s="737"/>
      <c r="E832" s="738"/>
      <c r="F832" s="946">
        <v>1437.37</v>
      </c>
      <c r="G832" s="859"/>
      <c r="H832" s="942"/>
      <c r="I832" s="957"/>
      <c r="J832" s="946">
        <v>48.43</v>
      </c>
      <c r="K832" s="859"/>
      <c r="L832" s="942"/>
      <c r="M832" s="943"/>
    </row>
    <row r="833" spans="1:13" s="4" customFormat="1" ht="15" x14ac:dyDescent="0.25">
      <c r="B833" s="737" t="s">
        <v>504</v>
      </c>
      <c r="C833" s="737"/>
      <c r="D833" s="737"/>
      <c r="E833" s="738"/>
      <c r="F833" s="946">
        <v>6571.42</v>
      </c>
      <c r="G833" s="859"/>
      <c r="H833" s="942"/>
      <c r="I833" s="957"/>
      <c r="J833" s="946">
        <v>148.08000000000001</v>
      </c>
      <c r="K833" s="859"/>
      <c r="L833" s="942"/>
      <c r="M833" s="943"/>
    </row>
    <row r="834" spans="1:13" s="4" customFormat="1" ht="15" x14ac:dyDescent="0.25">
      <c r="B834" s="737" t="s">
        <v>505</v>
      </c>
      <c r="C834" s="737"/>
      <c r="D834" s="737"/>
      <c r="E834" s="738"/>
      <c r="F834" s="946">
        <v>556.28</v>
      </c>
      <c r="G834" s="859"/>
      <c r="H834" s="942"/>
      <c r="I834" s="957"/>
      <c r="J834" s="946">
        <v>705</v>
      </c>
      <c r="K834" s="859"/>
      <c r="L834" s="942"/>
      <c r="M834" s="943"/>
    </row>
    <row r="835" spans="1:13" s="4" customFormat="1" ht="15" x14ac:dyDescent="0.25">
      <c r="B835" s="743" t="s">
        <v>2</v>
      </c>
      <c r="C835" s="743"/>
      <c r="D835" s="743"/>
      <c r="E835" s="744"/>
      <c r="F835" s="947">
        <v>9311.65</v>
      </c>
      <c r="G835" s="866"/>
      <c r="H835" s="944"/>
      <c r="I835" s="958"/>
      <c r="J835" s="947">
        <v>923.42</v>
      </c>
      <c r="K835" s="866"/>
      <c r="L835" s="944"/>
      <c r="M835" s="945"/>
    </row>
    <row r="836" spans="1:13" s="4" customFormat="1" ht="15" customHeight="1" x14ac:dyDescent="0.25">
      <c r="B836" s="747" t="s">
        <v>849</v>
      </c>
      <c r="C836" s="747"/>
      <c r="D836" s="747"/>
      <c r="E836" s="747"/>
      <c r="F836" s="747"/>
      <c r="G836" s="747"/>
      <c r="H836" s="747"/>
      <c r="I836" s="747"/>
      <c r="J836" s="747"/>
      <c r="K836" s="747"/>
      <c r="L836" s="747"/>
      <c r="M836" s="747"/>
    </row>
    <row r="837" spans="1:13" s="4" customFormat="1" ht="15" customHeight="1" x14ac:dyDescent="0.25">
      <c r="B837" s="748"/>
      <c r="C837" s="748"/>
      <c r="D837" s="748"/>
      <c r="E837" s="748"/>
      <c r="F837" s="748"/>
      <c r="G837" s="748"/>
      <c r="H837" s="748"/>
      <c r="I837" s="748"/>
      <c r="J837" s="748"/>
      <c r="K837" s="748"/>
      <c r="L837" s="748"/>
      <c r="M837" s="748"/>
    </row>
    <row r="838" spans="1:13" s="4" customFormat="1" ht="15" x14ac:dyDescent="0.25">
      <c r="B838" s="749"/>
      <c r="C838" s="749"/>
      <c r="D838" s="749"/>
      <c r="E838" s="749"/>
      <c r="F838" s="749"/>
      <c r="G838" s="749"/>
      <c r="H838" s="749"/>
      <c r="I838" s="749"/>
      <c r="J838" s="749"/>
      <c r="K838" s="749"/>
      <c r="L838" s="749"/>
      <c r="M838" s="749"/>
    </row>
    <row r="839" spans="1:13" s="4" customFormat="1" ht="15" x14ac:dyDescent="0.25"/>
    <row r="840" spans="1:13" s="4" customFormat="1" ht="15" x14ac:dyDescent="0.25"/>
    <row r="841" spans="1:13" s="4" customFormat="1" ht="15" customHeight="1" x14ac:dyDescent="0.25">
      <c r="A841" s="7"/>
      <c r="B841" s="812" t="s">
        <v>235</v>
      </c>
      <c r="C841" s="812"/>
      <c r="D841" s="812"/>
      <c r="E841" s="812"/>
      <c r="F841" s="812"/>
      <c r="G841" s="812"/>
      <c r="H841" s="812"/>
      <c r="I841" s="812"/>
      <c r="J841" s="812"/>
      <c r="K841" s="812"/>
      <c r="L841" s="812"/>
      <c r="M841" s="812"/>
    </row>
    <row r="842" spans="1:13" s="4" customFormat="1" ht="15" hidden="1" x14ac:dyDescent="0.25">
      <c r="A842" s="7"/>
      <c r="B842" s="812"/>
      <c r="C842" s="812"/>
      <c r="D842" s="812"/>
      <c r="E842" s="812"/>
      <c r="F842" s="812"/>
      <c r="G842" s="812"/>
      <c r="H842" s="812"/>
      <c r="I842" s="812"/>
      <c r="J842" s="812"/>
      <c r="K842" s="812"/>
      <c r="L842" s="812"/>
      <c r="M842" s="812"/>
    </row>
    <row r="843" spans="1:13" s="4" customFormat="1" ht="15" x14ac:dyDescent="0.25"/>
    <row r="844" spans="1:13" s="4" customFormat="1" ht="15" customHeight="1" x14ac:dyDescent="0.25">
      <c r="B844" s="714" t="s">
        <v>853</v>
      </c>
      <c r="C844" s="714"/>
      <c r="D844" s="714"/>
      <c r="E844" s="714"/>
      <c r="F844" s="714"/>
      <c r="G844" s="714"/>
      <c r="H844" s="714"/>
      <c r="I844" s="714"/>
      <c r="J844" s="714"/>
      <c r="K844" s="714"/>
      <c r="L844" s="714"/>
      <c r="M844" s="714"/>
    </row>
    <row r="845" spans="1:13" s="4" customFormat="1" ht="15" x14ac:dyDescent="0.25"/>
    <row r="846" spans="1:13" s="4" customFormat="1" ht="15" x14ac:dyDescent="0.25"/>
    <row r="847" spans="1:13" s="4" customFormat="1" ht="15" customHeight="1" x14ac:dyDescent="0.25">
      <c r="A847" s="7"/>
      <c r="B847" s="812" t="s">
        <v>236</v>
      </c>
      <c r="C847" s="812"/>
      <c r="D847" s="812"/>
      <c r="E847" s="812"/>
      <c r="F847" s="812"/>
      <c r="G847" s="812"/>
      <c r="H847" s="812"/>
      <c r="I847" s="812"/>
      <c r="J847" s="812"/>
      <c r="K847" s="812"/>
      <c r="L847" s="812"/>
      <c r="M847" s="812"/>
    </row>
    <row r="848" spans="1:13" s="4" customFormat="1" ht="15" hidden="1" x14ac:dyDescent="0.25">
      <c r="A848" s="7"/>
      <c r="B848" s="812"/>
      <c r="C848" s="812"/>
      <c r="D848" s="812"/>
      <c r="E848" s="812"/>
      <c r="F848" s="812"/>
      <c r="G848" s="812"/>
      <c r="H848" s="812"/>
      <c r="I848" s="812"/>
      <c r="J848" s="812"/>
      <c r="K848" s="812"/>
      <c r="L848" s="812"/>
      <c r="M848" s="812"/>
    </row>
    <row r="849" spans="2:13" s="4" customFormat="1" ht="15" x14ac:dyDescent="0.25"/>
    <row r="850" spans="2:13" s="4" customFormat="1" ht="15" customHeight="1" x14ac:dyDescent="0.25">
      <c r="B850" s="1032" t="s">
        <v>854</v>
      </c>
      <c r="C850" s="1028"/>
      <c r="D850" s="1028"/>
      <c r="E850" s="1028"/>
      <c r="F850" s="1028"/>
      <c r="G850" s="1028"/>
      <c r="H850" s="1028"/>
      <c r="I850" s="1028"/>
      <c r="J850" s="1028" t="s">
        <v>2</v>
      </c>
      <c r="K850" s="1028"/>
      <c r="L850" s="1028" t="s">
        <v>855</v>
      </c>
      <c r="M850" s="1029"/>
    </row>
    <row r="851" spans="2:13" s="4" customFormat="1" ht="15" customHeight="1" thickBot="1" x14ac:dyDescent="0.3">
      <c r="B851" s="1033"/>
      <c r="C851" s="1030"/>
      <c r="D851" s="1030"/>
      <c r="E851" s="1030"/>
      <c r="F851" s="1030"/>
      <c r="G851" s="1030"/>
      <c r="H851" s="1030"/>
      <c r="I851" s="1030"/>
      <c r="J851" s="1030"/>
      <c r="K851" s="1030"/>
      <c r="L851" s="1030"/>
      <c r="M851" s="1031"/>
    </row>
    <row r="852" spans="2:13" s="4" customFormat="1" ht="15.5" thickTop="1" x14ac:dyDescent="0.25">
      <c r="B852" s="949" t="s">
        <v>857</v>
      </c>
      <c r="C852" s="1038"/>
      <c r="D852" s="1038"/>
      <c r="E852" s="1038"/>
      <c r="F852" s="1038"/>
      <c r="G852" s="1038"/>
      <c r="H852" s="1038"/>
      <c r="I852" s="1038"/>
      <c r="J852" s="1037">
        <v>122.51</v>
      </c>
      <c r="K852" s="1037"/>
      <c r="L852" s="1037">
        <v>122.51</v>
      </c>
      <c r="M852" s="1037"/>
    </row>
    <row r="853" spans="2:13" s="4" customFormat="1" ht="15" x14ac:dyDescent="0.25">
      <c r="B853" s="738" t="s">
        <v>858</v>
      </c>
      <c r="C853" s="965"/>
      <c r="D853" s="965"/>
      <c r="E853" s="965"/>
      <c r="F853" s="965"/>
      <c r="G853" s="965"/>
      <c r="H853" s="965"/>
      <c r="I853" s="965"/>
      <c r="J853" s="1036">
        <v>0.39400000000000002</v>
      </c>
      <c r="K853" s="1036"/>
      <c r="L853" s="1036">
        <v>0.39400000000000002</v>
      </c>
      <c r="M853" s="1036"/>
    </row>
    <row r="854" spans="2:13" s="4" customFormat="1" ht="15" x14ac:dyDescent="0.25">
      <c r="B854" s="738" t="s">
        <v>859</v>
      </c>
      <c r="C854" s="965"/>
      <c r="D854" s="965"/>
      <c r="E854" s="965"/>
      <c r="F854" s="965"/>
      <c r="G854" s="965"/>
      <c r="H854" s="965"/>
      <c r="I854" s="965"/>
      <c r="J854" s="1039">
        <v>1925.5</v>
      </c>
      <c r="K854" s="1039"/>
      <c r="L854" s="1039">
        <v>1925.5</v>
      </c>
      <c r="M854" s="1039"/>
    </row>
    <row r="855" spans="2:13" s="4" customFormat="1" ht="15" x14ac:dyDescent="0.25">
      <c r="B855" s="738" t="s">
        <v>860</v>
      </c>
      <c r="C855" s="965"/>
      <c r="D855" s="965"/>
      <c r="E855" s="965"/>
      <c r="F855" s="965"/>
      <c r="G855" s="965"/>
      <c r="H855" s="965"/>
      <c r="I855" s="965"/>
      <c r="J855" s="1036">
        <v>0.41070000000000001</v>
      </c>
      <c r="K855" s="1036"/>
      <c r="L855" s="1036">
        <v>0.41070000000000001</v>
      </c>
      <c r="M855" s="1036"/>
    </row>
    <row r="856" spans="2:13" s="4" customFormat="1" ht="15" x14ac:dyDescent="0.25">
      <c r="B856" s="769" t="s">
        <v>861</v>
      </c>
      <c r="C856" s="891"/>
      <c r="D856" s="891"/>
      <c r="E856" s="891"/>
      <c r="F856" s="891"/>
      <c r="G856" s="891"/>
      <c r="H856" s="891"/>
      <c r="I856" s="891"/>
      <c r="J856" s="1034" t="s">
        <v>862</v>
      </c>
      <c r="K856" s="1034"/>
      <c r="L856" s="1034"/>
      <c r="M856" s="1035"/>
    </row>
    <row r="857" spans="2:13" s="4" customFormat="1" ht="15" x14ac:dyDescent="0.25"/>
    <row r="858" spans="2:13" s="4" customFormat="1" ht="15" customHeight="1" x14ac:dyDescent="0.25">
      <c r="B858" s="1032" t="s">
        <v>856</v>
      </c>
      <c r="C858" s="1028"/>
      <c r="D858" s="1028"/>
      <c r="E858" s="1028"/>
      <c r="F858" s="1028"/>
      <c r="G858" s="1028"/>
      <c r="H858" s="1028"/>
      <c r="I858" s="1028"/>
      <c r="J858" s="1028" t="s">
        <v>2</v>
      </c>
      <c r="K858" s="1028"/>
      <c r="L858" s="1028" t="s">
        <v>855</v>
      </c>
      <c r="M858" s="1029"/>
    </row>
    <row r="859" spans="2:13" s="4" customFormat="1" ht="15.5" thickBot="1" x14ac:dyDescent="0.3">
      <c r="B859" s="1033"/>
      <c r="C859" s="1030"/>
      <c r="D859" s="1030"/>
      <c r="E859" s="1030"/>
      <c r="F859" s="1030"/>
      <c r="G859" s="1030"/>
      <c r="H859" s="1030"/>
      <c r="I859" s="1030"/>
      <c r="J859" s="1030"/>
      <c r="K859" s="1030"/>
      <c r="L859" s="1030"/>
      <c r="M859" s="1031"/>
    </row>
    <row r="860" spans="2:13" s="4" customFormat="1" ht="15.5" thickTop="1" x14ac:dyDescent="0.25">
      <c r="B860" s="949" t="s">
        <v>857</v>
      </c>
      <c r="C860" s="1038"/>
      <c r="D860" s="1038"/>
      <c r="E860" s="1038"/>
      <c r="F860" s="1038"/>
      <c r="G860" s="1038"/>
      <c r="H860" s="1038"/>
      <c r="I860" s="1038"/>
      <c r="J860" s="1037">
        <v>75.804823990000003</v>
      </c>
      <c r="K860" s="1037"/>
      <c r="L860" s="1037">
        <v>75.804823990000003</v>
      </c>
      <c r="M860" s="1049">
        <v>0</v>
      </c>
    </row>
    <row r="861" spans="2:13" s="4" customFormat="1" ht="15" x14ac:dyDescent="0.25">
      <c r="B861" s="738" t="s">
        <v>858</v>
      </c>
      <c r="C861" s="965"/>
      <c r="D861" s="965"/>
      <c r="E861" s="965"/>
      <c r="F861" s="965"/>
      <c r="G861" s="965"/>
      <c r="H861" s="965"/>
      <c r="I861" s="965"/>
      <c r="J861" s="1041">
        <v>3.4895403902715201E-4</v>
      </c>
      <c r="K861" s="1041"/>
      <c r="L861" s="1042">
        <v>3.4895403902715201E-4</v>
      </c>
      <c r="M861" s="1043">
        <v>0</v>
      </c>
    </row>
    <row r="862" spans="2:13" s="4" customFormat="1" ht="15" x14ac:dyDescent="0.25">
      <c r="B862" s="738" t="s">
        <v>859</v>
      </c>
      <c r="C862" s="965"/>
      <c r="D862" s="965"/>
      <c r="E862" s="965"/>
      <c r="F862" s="965"/>
      <c r="G862" s="965"/>
      <c r="H862" s="965"/>
      <c r="I862" s="965"/>
      <c r="J862" s="1039">
        <v>62.797426389999998</v>
      </c>
      <c r="K862" s="1039"/>
      <c r="L862" s="1039">
        <v>62.797426389999998</v>
      </c>
      <c r="M862" s="1040">
        <v>0</v>
      </c>
    </row>
    <row r="863" spans="2:13" s="4" customFormat="1" ht="15" x14ac:dyDescent="0.25">
      <c r="B863" s="738" t="s">
        <v>860</v>
      </c>
      <c r="C863" s="965"/>
      <c r="D863" s="965"/>
      <c r="E863" s="965"/>
      <c r="F863" s="965"/>
      <c r="G863" s="965"/>
      <c r="H863" s="965"/>
      <c r="I863" s="965"/>
      <c r="J863" s="1041">
        <v>3.7286454923964502E-4</v>
      </c>
      <c r="K863" s="1041"/>
      <c r="L863" s="1042">
        <v>3.7286454923964502E-4</v>
      </c>
      <c r="M863" s="1043">
        <v>0</v>
      </c>
    </row>
    <row r="864" spans="2:13" s="4" customFormat="1" ht="15" x14ac:dyDescent="0.25">
      <c r="B864" s="886" t="s">
        <v>861</v>
      </c>
      <c r="C864" s="886"/>
      <c r="D864" s="886"/>
      <c r="E864" s="886"/>
      <c r="F864" s="886"/>
      <c r="G864" s="886"/>
      <c r="H864" s="886"/>
      <c r="I864" s="887"/>
      <c r="J864" s="1046" t="s">
        <v>863</v>
      </c>
      <c r="K864" s="1047"/>
      <c r="L864" s="1047"/>
      <c r="M864" s="1047"/>
    </row>
    <row r="865" spans="1:13" s="4" customFormat="1" ht="15" x14ac:dyDescent="0.25">
      <c r="B865" s="1044"/>
      <c r="C865" s="1044"/>
      <c r="D865" s="1044"/>
      <c r="E865" s="1044"/>
      <c r="F865" s="1044"/>
      <c r="G865" s="1044"/>
      <c r="H865" s="1044"/>
      <c r="I865" s="1045"/>
      <c r="J865" s="1048"/>
      <c r="K865" s="872"/>
      <c r="L865" s="872"/>
      <c r="M865" s="872"/>
    </row>
    <row r="866" spans="1:13" s="4" customFormat="1" ht="15" x14ac:dyDescent="0.25"/>
    <row r="867" spans="1:13" s="4" customFormat="1" ht="15" x14ac:dyDescent="0.25"/>
    <row r="868" spans="1:13" s="4" customFormat="1" ht="15" x14ac:dyDescent="0.25"/>
    <row r="869" spans="1:13" s="4" customFormat="1" ht="15" x14ac:dyDescent="0.25"/>
    <row r="870" spans="1:13" s="153" customFormat="1" ht="24.5" x14ac:dyDescent="0.25">
      <c r="B870" s="197" t="s">
        <v>278</v>
      </c>
    </row>
    <row r="871" spans="1:13" s="4" customFormat="1" ht="15" x14ac:dyDescent="0.25"/>
    <row r="872" spans="1:13" s="4" customFormat="1" ht="15" x14ac:dyDescent="0.25"/>
    <row r="873" spans="1:13" s="4" customFormat="1" ht="15" x14ac:dyDescent="0.25">
      <c r="A873" s="7"/>
      <c r="B873" s="7" t="s">
        <v>127</v>
      </c>
      <c r="C873" s="7"/>
      <c r="D873" s="7"/>
      <c r="E873" s="7"/>
      <c r="F873" s="7"/>
      <c r="G873" s="7"/>
      <c r="H873" s="7"/>
      <c r="I873" s="7"/>
      <c r="J873" s="7"/>
      <c r="K873" s="7"/>
      <c r="L873" s="7"/>
      <c r="M873" s="7"/>
    </row>
    <row r="874" spans="1:13" s="4" customFormat="1" ht="15" x14ac:dyDescent="0.25"/>
    <row r="875" spans="1:13" s="4" customFormat="1" ht="15" customHeight="1" x14ac:dyDescent="0.25">
      <c r="B875" s="950" t="s">
        <v>866</v>
      </c>
      <c r="C875" s="950"/>
      <c r="D875" s="950"/>
      <c r="E875" s="950"/>
      <c r="F875" s="950"/>
      <c r="G875" s="951"/>
      <c r="H875" s="959">
        <v>2021</v>
      </c>
      <c r="I875" s="959"/>
      <c r="J875" s="959">
        <v>2022</v>
      </c>
      <c r="K875" s="959"/>
      <c r="L875" s="959">
        <v>2023</v>
      </c>
      <c r="M875" s="960"/>
    </row>
    <row r="876" spans="1:13" s="4" customFormat="1" ht="15.5" thickBot="1" x14ac:dyDescent="0.3">
      <c r="B876" s="950"/>
      <c r="C876" s="950"/>
      <c r="D876" s="950"/>
      <c r="E876" s="950"/>
      <c r="F876" s="950"/>
      <c r="G876" s="951"/>
      <c r="H876" s="203" t="s">
        <v>321</v>
      </c>
      <c r="I876" s="205" t="s">
        <v>322</v>
      </c>
      <c r="J876" s="203" t="s">
        <v>321</v>
      </c>
      <c r="K876" s="205" t="s">
        <v>322</v>
      </c>
      <c r="L876" s="203" t="s">
        <v>321</v>
      </c>
      <c r="M876" s="204" t="s">
        <v>322</v>
      </c>
    </row>
    <row r="877" spans="1:13" s="4" customFormat="1" ht="15.5" thickTop="1" x14ac:dyDescent="0.25">
      <c r="B877" s="725" t="s">
        <v>32</v>
      </c>
      <c r="C877" s="725"/>
      <c r="D877" s="725"/>
      <c r="E877" s="725"/>
      <c r="F877" s="725"/>
      <c r="G877" s="726"/>
      <c r="H877" s="179">
        <v>0.47</v>
      </c>
      <c r="I877" s="106">
        <v>0.47</v>
      </c>
      <c r="J877" s="179">
        <v>0.47</v>
      </c>
      <c r="K877" s="106">
        <v>0.47</v>
      </c>
      <c r="L877" s="179">
        <v>0.47</v>
      </c>
      <c r="M877" s="107">
        <v>0.47</v>
      </c>
    </row>
    <row r="878" spans="1:13" s="4" customFormat="1" ht="15" x14ac:dyDescent="0.25">
      <c r="B878" s="768" t="s">
        <v>682</v>
      </c>
      <c r="C878" s="768"/>
      <c r="D878" s="768"/>
      <c r="E878" s="768"/>
      <c r="F878" s="768"/>
      <c r="G878" s="769"/>
      <c r="H878" s="181">
        <v>1.0369999999999999</v>
      </c>
      <c r="I878" s="91">
        <v>1.05</v>
      </c>
      <c r="J878" s="181">
        <v>0.47</v>
      </c>
      <c r="K878" s="91">
        <v>0.47</v>
      </c>
      <c r="L878" s="181">
        <v>0.47</v>
      </c>
      <c r="M878" s="97">
        <v>0.47</v>
      </c>
    </row>
    <row r="879" spans="1:13" s="4" customFormat="1" ht="15" customHeight="1" x14ac:dyDescent="0.25">
      <c r="B879" s="747" t="s">
        <v>867</v>
      </c>
      <c r="C879" s="747"/>
      <c r="D879" s="747"/>
      <c r="E879" s="747"/>
      <c r="F879" s="747"/>
      <c r="G879" s="747"/>
      <c r="H879" s="747"/>
      <c r="I879" s="747"/>
      <c r="J879" s="747"/>
      <c r="K879" s="747"/>
      <c r="L879" s="747"/>
      <c r="M879" s="747"/>
    </row>
    <row r="880" spans="1:13" s="4" customFormat="1" ht="15" x14ac:dyDescent="0.25">
      <c r="B880" s="748"/>
      <c r="C880" s="748"/>
      <c r="D880" s="748"/>
      <c r="E880" s="748"/>
      <c r="F880" s="748"/>
      <c r="G880" s="748"/>
      <c r="H880" s="748"/>
      <c r="I880" s="748"/>
      <c r="J880" s="748"/>
      <c r="K880" s="748"/>
      <c r="L880" s="748"/>
      <c r="M880" s="748"/>
    </row>
    <row r="881" spans="1:13" s="4" customFormat="1" ht="15" x14ac:dyDescent="0.25">
      <c r="B881" s="749"/>
      <c r="C881" s="749"/>
      <c r="D881" s="749"/>
      <c r="E881" s="749"/>
      <c r="F881" s="749"/>
      <c r="G881" s="749"/>
      <c r="H881" s="749"/>
      <c r="I881" s="749"/>
      <c r="J881" s="749"/>
      <c r="K881" s="749"/>
      <c r="L881" s="749"/>
      <c r="M881" s="749"/>
    </row>
    <row r="882" spans="1:13" s="4" customFormat="1" ht="15" x14ac:dyDescent="0.25">
      <c r="B882" s="1"/>
      <c r="C882" s="1"/>
      <c r="D882" s="1"/>
      <c r="E882" s="1"/>
      <c r="F882" s="1"/>
      <c r="G882" s="1"/>
      <c r="H882" s="1"/>
      <c r="I882" s="1"/>
      <c r="J882" s="1"/>
      <c r="K882" s="1"/>
      <c r="L882" s="1"/>
      <c r="M882" s="1"/>
    </row>
    <row r="883" spans="1:13" s="4" customFormat="1" ht="15" x14ac:dyDescent="0.25"/>
    <row r="884" spans="1:13" s="4" customFormat="1" ht="15" x14ac:dyDescent="0.25">
      <c r="A884" s="7"/>
      <c r="B884" s="7" t="s">
        <v>137</v>
      </c>
      <c r="C884" s="7"/>
      <c r="D884" s="7"/>
      <c r="E884" s="7"/>
      <c r="F884" s="7"/>
      <c r="G884" s="7"/>
      <c r="H884" s="7"/>
      <c r="I884" s="7"/>
      <c r="J884" s="7"/>
      <c r="K884" s="7"/>
      <c r="L884" s="7"/>
      <c r="M884" s="7"/>
    </row>
    <row r="885" spans="1:13" s="4" customFormat="1" ht="15" x14ac:dyDescent="0.25">
      <c r="A885" s="186"/>
      <c r="B885" s="7" t="s">
        <v>138</v>
      </c>
      <c r="C885" s="186"/>
      <c r="D885" s="186"/>
      <c r="E885" s="186"/>
      <c r="F885" s="186"/>
      <c r="G885" s="186"/>
      <c r="H885" s="186"/>
      <c r="I885" s="186"/>
      <c r="J885" s="186"/>
      <c r="K885" s="186"/>
      <c r="L885" s="186"/>
      <c r="M885" s="186"/>
    </row>
    <row r="886" spans="1:13" s="4" customFormat="1" ht="15" x14ac:dyDescent="0.25"/>
    <row r="887" spans="1:13" s="4" customFormat="1" ht="15" customHeight="1" x14ac:dyDescent="0.25">
      <c r="B887" s="950" t="s">
        <v>870</v>
      </c>
      <c r="C887" s="950"/>
      <c r="D887" s="950"/>
      <c r="E887" s="950"/>
      <c r="F887" s="950"/>
      <c r="G887" s="951"/>
      <c r="H887" s="959" t="s">
        <v>32</v>
      </c>
      <c r="I887" s="959"/>
      <c r="J887" s="959"/>
      <c r="K887" s="959" t="s">
        <v>712</v>
      </c>
      <c r="L887" s="959"/>
      <c r="M887" s="960"/>
    </row>
    <row r="888" spans="1:13" s="4" customFormat="1" ht="15.5" thickBot="1" x14ac:dyDescent="0.3">
      <c r="B888" s="952"/>
      <c r="C888" s="952"/>
      <c r="D888" s="952"/>
      <c r="E888" s="952"/>
      <c r="F888" s="952"/>
      <c r="G888" s="953"/>
      <c r="H888" s="203">
        <v>2021</v>
      </c>
      <c r="I888" s="204">
        <v>2022</v>
      </c>
      <c r="J888" s="205">
        <v>2023</v>
      </c>
      <c r="K888" s="203">
        <v>2021</v>
      </c>
      <c r="L888" s="204">
        <v>2022</v>
      </c>
      <c r="M888" s="207">
        <v>2023</v>
      </c>
    </row>
    <row r="889" spans="1:13" s="4" customFormat="1" ht="15.5" thickTop="1" x14ac:dyDescent="0.25">
      <c r="B889" s="948" t="s">
        <v>515</v>
      </c>
      <c r="C889" s="948"/>
      <c r="D889" s="948"/>
      <c r="E889" s="948"/>
      <c r="F889" s="948"/>
      <c r="G889" s="949"/>
      <c r="H889" s="25">
        <v>10562</v>
      </c>
      <c r="I889" s="148">
        <v>11519</v>
      </c>
      <c r="J889" s="135">
        <v>12103.567281200001</v>
      </c>
      <c r="K889" s="25">
        <v>297</v>
      </c>
      <c r="L889" s="148">
        <v>526</v>
      </c>
      <c r="M889" s="136">
        <v>800.16</v>
      </c>
    </row>
    <row r="890" spans="1:13" s="4" customFormat="1" ht="15" x14ac:dyDescent="0.25">
      <c r="B890" s="737" t="s">
        <v>516</v>
      </c>
      <c r="C890" s="737"/>
      <c r="D890" s="737"/>
      <c r="E890" s="737"/>
      <c r="F890" s="737"/>
      <c r="G890" s="738"/>
      <c r="H890" s="20">
        <v>0</v>
      </c>
      <c r="I890" s="11">
        <v>0</v>
      </c>
      <c r="J890" s="36">
        <v>0</v>
      </c>
      <c r="K890" s="20">
        <v>0</v>
      </c>
      <c r="L890" s="11">
        <v>0</v>
      </c>
      <c r="M890" s="37">
        <v>0</v>
      </c>
    </row>
    <row r="891" spans="1:13" s="4" customFormat="1" ht="15" x14ac:dyDescent="0.25">
      <c r="B891" s="772" t="s">
        <v>517</v>
      </c>
      <c r="C891" s="772"/>
      <c r="D891" s="772"/>
      <c r="E891" s="772"/>
      <c r="F891" s="772"/>
      <c r="G891" s="773"/>
      <c r="H891" s="210">
        <v>10562</v>
      </c>
      <c r="I891" s="269">
        <v>11519</v>
      </c>
      <c r="J891" s="21">
        <v>12103.567281200001</v>
      </c>
      <c r="K891" s="210">
        <v>297</v>
      </c>
      <c r="L891" s="269">
        <v>526</v>
      </c>
      <c r="M891" s="12">
        <v>800.16</v>
      </c>
    </row>
    <row r="892" spans="1:13" s="4" customFormat="1" ht="15" x14ac:dyDescent="0.25">
      <c r="B892" s="772" t="s">
        <v>872</v>
      </c>
      <c r="C892" s="772"/>
      <c r="D892" s="772"/>
      <c r="E892" s="772"/>
      <c r="F892" s="772"/>
      <c r="G892" s="773"/>
      <c r="H892" s="210">
        <v>0</v>
      </c>
      <c r="I892" s="269">
        <v>0</v>
      </c>
      <c r="J892" s="21">
        <v>0</v>
      </c>
      <c r="K892" s="210">
        <v>0</v>
      </c>
      <c r="L892" s="269">
        <v>0</v>
      </c>
      <c r="M892" s="12">
        <v>0</v>
      </c>
    </row>
    <row r="893" spans="1:13" s="4" customFormat="1" ht="15" x14ac:dyDescent="0.25">
      <c r="B893" s="954" t="s">
        <v>519</v>
      </c>
      <c r="C893" s="954"/>
      <c r="D893" s="954"/>
      <c r="E893" s="954"/>
      <c r="F893" s="954"/>
      <c r="G893" s="955"/>
      <c r="H893" s="256">
        <v>10562</v>
      </c>
      <c r="I893" s="293">
        <v>11519</v>
      </c>
      <c r="J893" s="521">
        <v>12103.567281200001</v>
      </c>
      <c r="K893" s="256">
        <v>297</v>
      </c>
      <c r="L893" s="293">
        <v>526</v>
      </c>
      <c r="M893" s="522">
        <v>800.16</v>
      </c>
    </row>
    <row r="894" spans="1:13" s="4" customFormat="1" ht="15" customHeight="1" x14ac:dyDescent="0.25">
      <c r="B894" s="813" t="s">
        <v>740</v>
      </c>
      <c r="C894" s="813"/>
      <c r="D894" s="813"/>
      <c r="E894" s="813"/>
      <c r="F894" s="813"/>
      <c r="G894" s="813"/>
      <c r="H894" s="813"/>
      <c r="I894" s="813"/>
      <c r="J894" s="813"/>
      <c r="K894" s="813"/>
      <c r="L894" s="813"/>
      <c r="M894" s="813"/>
    </row>
    <row r="895" spans="1:13" s="4" customFormat="1" ht="15" x14ac:dyDescent="0.25"/>
    <row r="896" spans="1:13" s="4" customFormat="1" ht="15" x14ac:dyDescent="0.25"/>
    <row r="897" spans="1:13" s="4" customFormat="1" ht="15" x14ac:dyDescent="0.25">
      <c r="A897" s="7"/>
      <c r="B897" s="7" t="s">
        <v>246</v>
      </c>
      <c r="C897" s="7"/>
      <c r="D897" s="7"/>
      <c r="E897" s="7"/>
      <c r="F897" s="7"/>
      <c r="G897" s="7"/>
      <c r="H897" s="7"/>
      <c r="I897" s="7"/>
      <c r="J897" s="7"/>
      <c r="K897" s="7"/>
      <c r="L897" s="7"/>
      <c r="M897" s="7"/>
    </row>
    <row r="898" spans="1:13" s="4" customFormat="1" ht="15" x14ac:dyDescent="0.25"/>
    <row r="899" spans="1:13" s="4" customFormat="1" ht="15" customHeight="1" x14ac:dyDescent="0.25">
      <c r="B899" s="950" t="s">
        <v>873</v>
      </c>
      <c r="C899" s="950"/>
      <c r="D899" s="950"/>
      <c r="E899" s="950"/>
      <c r="F899" s="950"/>
      <c r="G899" s="951"/>
      <c r="H899" s="959" t="s">
        <v>32</v>
      </c>
      <c r="I899" s="959"/>
      <c r="J899" s="959"/>
      <c r="K899" s="959" t="s">
        <v>712</v>
      </c>
      <c r="L899" s="959"/>
      <c r="M899" s="960"/>
    </row>
    <row r="900" spans="1:13" s="4" customFormat="1" ht="15.5" thickBot="1" x14ac:dyDescent="0.3">
      <c r="B900" s="952"/>
      <c r="C900" s="952"/>
      <c r="D900" s="952"/>
      <c r="E900" s="952"/>
      <c r="F900" s="952"/>
      <c r="G900" s="953"/>
      <c r="H900" s="203">
        <v>2021</v>
      </c>
      <c r="I900" s="204">
        <v>2022</v>
      </c>
      <c r="J900" s="205">
        <v>2023</v>
      </c>
      <c r="K900" s="203">
        <v>2021</v>
      </c>
      <c r="L900" s="204">
        <v>2022</v>
      </c>
      <c r="M900" s="207">
        <v>2023</v>
      </c>
    </row>
    <row r="901" spans="1:13" s="4" customFormat="1" ht="15.5" thickTop="1" x14ac:dyDescent="0.25">
      <c r="B901" s="948" t="s">
        <v>874</v>
      </c>
      <c r="C901" s="948"/>
      <c r="D901" s="948"/>
      <c r="E901" s="948"/>
      <c r="F901" s="948"/>
      <c r="G901" s="949"/>
      <c r="H901" s="130">
        <v>27239252</v>
      </c>
      <c r="I901" s="124">
        <v>24279000</v>
      </c>
      <c r="J901" s="295">
        <v>28240000</v>
      </c>
      <c r="K901" s="130">
        <v>865000</v>
      </c>
      <c r="L901" s="124">
        <v>574000</v>
      </c>
      <c r="M901" s="125">
        <v>611906</v>
      </c>
    </row>
    <row r="902" spans="1:13" s="4" customFormat="1" ht="15" x14ac:dyDescent="0.25">
      <c r="B902" s="737" t="s">
        <v>875</v>
      </c>
      <c r="C902" s="737"/>
      <c r="D902" s="737"/>
      <c r="E902" s="737"/>
      <c r="F902" s="737"/>
      <c r="G902" s="738"/>
      <c r="H902" s="634" t="s">
        <v>17</v>
      </c>
      <c r="I902" s="632" t="s">
        <v>17</v>
      </c>
      <c r="J902" s="633" t="s">
        <v>17</v>
      </c>
      <c r="K902" s="634">
        <v>285</v>
      </c>
      <c r="L902" s="632">
        <v>471</v>
      </c>
      <c r="M902" s="635">
        <v>517.59</v>
      </c>
    </row>
    <row r="903" spans="1:13" s="4" customFormat="1" ht="15" customHeight="1" x14ac:dyDescent="0.25">
      <c r="B903" s="813" t="s">
        <v>740</v>
      </c>
      <c r="C903" s="813"/>
      <c r="D903" s="813"/>
      <c r="E903" s="813"/>
      <c r="F903" s="813"/>
      <c r="G903" s="813"/>
      <c r="H903" s="813"/>
      <c r="I903" s="813"/>
      <c r="J903" s="813"/>
      <c r="K903" s="813"/>
      <c r="L903" s="813"/>
      <c r="M903" s="813"/>
    </row>
    <row r="904" spans="1:13" s="4" customFormat="1" ht="15" x14ac:dyDescent="0.25"/>
    <row r="905" spans="1:13" s="4" customFormat="1" ht="15" x14ac:dyDescent="0.25"/>
    <row r="916" s="4" customFormat="1" ht="15" x14ac:dyDescent="0.25"/>
    <row r="917" s="4" customFormat="1" ht="15" x14ac:dyDescent="0.25"/>
    <row r="918" s="4" customFormat="1" ht="15" x14ac:dyDescent="0.25"/>
    <row r="919" s="4" customFormat="1" ht="15" x14ac:dyDescent="0.25"/>
    <row r="920" s="4" customFormat="1" ht="15" x14ac:dyDescent="0.25"/>
    <row r="921" s="4" customFormat="1" ht="15" x14ac:dyDescent="0.25"/>
    <row r="922" s="4" customFormat="1" ht="15" x14ac:dyDescent="0.25"/>
    <row r="923" s="4" customFormat="1" ht="15" x14ac:dyDescent="0.25"/>
    <row r="924" s="4" customFormat="1" ht="15" x14ac:dyDescent="0.25"/>
  </sheetData>
  <sheetProtection algorithmName="SHA-512" hashValue="DjhMNTNtKLmxalPzexuqGL5GOwptXOyoZui8/tbpgARGhUDf4xMnYshfFUfq4VgI+FALbMwGn8CZYROTMWoFVg==" saltValue="BHrVhCwibsBQ6XLxXEKC7g==" spinCount="100000" sheet="1" formatCells="0" formatColumns="0" formatRows="0"/>
  <mergeCells count="817">
    <mergeCell ref="B145:M146"/>
    <mergeCell ref="B862:I862"/>
    <mergeCell ref="J862:K862"/>
    <mergeCell ref="L862:M862"/>
    <mergeCell ref="B863:I863"/>
    <mergeCell ref="J863:K863"/>
    <mergeCell ref="L863:M863"/>
    <mergeCell ref="B864:I865"/>
    <mergeCell ref="J864:M865"/>
    <mergeCell ref="B858:I859"/>
    <mergeCell ref="J858:K859"/>
    <mergeCell ref="L858:M859"/>
    <mergeCell ref="B860:I860"/>
    <mergeCell ref="J860:K860"/>
    <mergeCell ref="L860:M860"/>
    <mergeCell ref="B861:I861"/>
    <mergeCell ref="J861:K861"/>
    <mergeCell ref="L861:M861"/>
    <mergeCell ref="J852:K852"/>
    <mergeCell ref="J853:K853"/>
    <mergeCell ref="J854:K854"/>
    <mergeCell ref="J855:K855"/>
    <mergeCell ref="L855:M855"/>
    <mergeCell ref="L854:M854"/>
    <mergeCell ref="L852:M852"/>
    <mergeCell ref="B411:M413"/>
    <mergeCell ref="B774:M776"/>
    <mergeCell ref="B788:M789"/>
    <mergeCell ref="B852:I852"/>
    <mergeCell ref="B853:I853"/>
    <mergeCell ref="B854:I854"/>
    <mergeCell ref="B855:I855"/>
    <mergeCell ref="B678:M679"/>
    <mergeCell ref="B698:M700"/>
    <mergeCell ref="B715:G715"/>
    <mergeCell ref="K664:K665"/>
    <mergeCell ref="J664:J665"/>
    <mergeCell ref="I664:I665"/>
    <mergeCell ref="B639:G639"/>
    <mergeCell ref="L676:M676"/>
    <mergeCell ref="L677:M677"/>
    <mergeCell ref="B664:H665"/>
    <mergeCell ref="B666:H666"/>
    <mergeCell ref="B667:H667"/>
    <mergeCell ref="B668:H668"/>
    <mergeCell ref="B669:H669"/>
    <mergeCell ref="B712:M712"/>
    <mergeCell ref="B707:M707"/>
    <mergeCell ref="B856:I856"/>
    <mergeCell ref="L850:M851"/>
    <mergeCell ref="J850:K851"/>
    <mergeCell ref="B850:I851"/>
    <mergeCell ref="B312:M313"/>
    <mergeCell ref="B623:G623"/>
    <mergeCell ref="B627:G627"/>
    <mergeCell ref="B640:M641"/>
    <mergeCell ref="B656:M657"/>
    <mergeCell ref="B672:H672"/>
    <mergeCell ref="L672:M672"/>
    <mergeCell ref="B476:G476"/>
    <mergeCell ref="B477:G477"/>
    <mergeCell ref="B478:M478"/>
    <mergeCell ref="H746:J746"/>
    <mergeCell ref="K746:M746"/>
    <mergeCell ref="H705:J705"/>
    <mergeCell ref="K705:M705"/>
    <mergeCell ref="B696:G696"/>
    <mergeCell ref="J856:M856"/>
    <mergeCell ref="B638:G638"/>
    <mergeCell ref="H684:J684"/>
    <mergeCell ref="K684:M684"/>
    <mergeCell ref="L853:M853"/>
    <mergeCell ref="B705:G706"/>
    <mergeCell ref="B708:G708"/>
    <mergeCell ref="B709:G709"/>
    <mergeCell ref="B710:G710"/>
    <mergeCell ref="B711:G711"/>
    <mergeCell ref="B733:G733"/>
    <mergeCell ref="B734:G734"/>
    <mergeCell ref="K195:M195"/>
    <mergeCell ref="B410:G410"/>
    <mergeCell ref="B415:G416"/>
    <mergeCell ref="B695:G695"/>
    <mergeCell ref="B697:G697"/>
    <mergeCell ref="B620:M620"/>
    <mergeCell ref="L675:M675"/>
    <mergeCell ref="B693:G693"/>
    <mergeCell ref="L670:M670"/>
    <mergeCell ref="L671:M671"/>
    <mergeCell ref="L673:M673"/>
    <mergeCell ref="L674:M674"/>
    <mergeCell ref="B677:H677"/>
    <mergeCell ref="L666:M666"/>
    <mergeCell ref="L667:M667"/>
    <mergeCell ref="L668:M668"/>
    <mergeCell ref="L669:M669"/>
    <mergeCell ref="B694:G694"/>
    <mergeCell ref="B691:M691"/>
    <mergeCell ref="B686:M686"/>
    <mergeCell ref="H18:J18"/>
    <mergeCell ref="K18:M18"/>
    <mergeCell ref="I60:I61"/>
    <mergeCell ref="J60:J61"/>
    <mergeCell ref="K60:K61"/>
    <mergeCell ref="L60:L61"/>
    <mergeCell ref="M60:M61"/>
    <mergeCell ref="E60:E61"/>
    <mergeCell ref="F60:F61"/>
    <mergeCell ref="G60:G61"/>
    <mergeCell ref="H60:H61"/>
    <mergeCell ref="E56:G56"/>
    <mergeCell ref="B618:G619"/>
    <mergeCell ref="B621:G621"/>
    <mergeCell ref="H636:J636"/>
    <mergeCell ref="K636:M636"/>
    <mergeCell ref="B629:M631"/>
    <mergeCell ref="B625:M625"/>
    <mergeCell ref="B622:G622"/>
    <mergeCell ref="B624:G624"/>
    <mergeCell ref="B626:G626"/>
    <mergeCell ref="B628:G628"/>
    <mergeCell ref="B636:G637"/>
    <mergeCell ref="H618:J618"/>
    <mergeCell ref="K618:M618"/>
    <mergeCell ref="B611:M613"/>
    <mergeCell ref="B608:M608"/>
    <mergeCell ref="B605:G605"/>
    <mergeCell ref="B606:G606"/>
    <mergeCell ref="B607:G607"/>
    <mergeCell ref="B609:G609"/>
    <mergeCell ref="B610:G610"/>
    <mergeCell ref="B575:G575"/>
    <mergeCell ref="B576:G576"/>
    <mergeCell ref="B577:G577"/>
    <mergeCell ref="B578:M578"/>
    <mergeCell ref="B583:G584"/>
    <mergeCell ref="B602:M602"/>
    <mergeCell ref="B600:G601"/>
    <mergeCell ref="B603:G603"/>
    <mergeCell ref="B604:G604"/>
    <mergeCell ref="H600:J600"/>
    <mergeCell ref="K600:M600"/>
    <mergeCell ref="K583:M583"/>
    <mergeCell ref="B585:G585"/>
    <mergeCell ref="B586:G586"/>
    <mergeCell ref="B587:G587"/>
    <mergeCell ref="B588:G588"/>
    <mergeCell ref="B589:G589"/>
    <mergeCell ref="B590:M590"/>
    <mergeCell ref="B529:D530"/>
    <mergeCell ref="F529:F530"/>
    <mergeCell ref="G529:G530"/>
    <mergeCell ref="E529:E530"/>
    <mergeCell ref="H548:J548"/>
    <mergeCell ref="K548:M548"/>
    <mergeCell ref="H541:J541"/>
    <mergeCell ref="K541:M541"/>
    <mergeCell ref="B531:D532"/>
    <mergeCell ref="F531:F532"/>
    <mergeCell ref="G531:G532"/>
    <mergeCell ref="E531:E532"/>
    <mergeCell ref="B533:G534"/>
    <mergeCell ref="B546:M546"/>
    <mergeCell ref="B541:G542"/>
    <mergeCell ref="B543:G543"/>
    <mergeCell ref="B544:G544"/>
    <mergeCell ref="B545:G545"/>
    <mergeCell ref="B550:G550"/>
    <mergeCell ref="B551:G551"/>
    <mergeCell ref="B548:G549"/>
    <mergeCell ref="B558:I559"/>
    <mergeCell ref="B560:I560"/>
    <mergeCell ref="B524:G524"/>
    <mergeCell ref="B522:D522"/>
    <mergeCell ref="B523:D523"/>
    <mergeCell ref="J399:K399"/>
    <mergeCell ref="B401:G401"/>
    <mergeCell ref="B402:G402"/>
    <mergeCell ref="B403:G403"/>
    <mergeCell ref="B404:G404"/>
    <mergeCell ref="B405:G405"/>
    <mergeCell ref="B406:G406"/>
    <mergeCell ref="B407:G407"/>
    <mergeCell ref="B408:G408"/>
    <mergeCell ref="B409:G409"/>
    <mergeCell ref="B426:G426"/>
    <mergeCell ref="B427:M429"/>
    <mergeCell ref="B439:G440"/>
    <mergeCell ref="B441:G441"/>
    <mergeCell ref="B442:G442"/>
    <mergeCell ref="H415:I415"/>
    <mergeCell ref="F385:F386"/>
    <mergeCell ref="G385:G386"/>
    <mergeCell ref="H385:H386"/>
    <mergeCell ref="I385:I386"/>
    <mergeCell ref="J385:J386"/>
    <mergeCell ref="K385:K386"/>
    <mergeCell ref="L385:L386"/>
    <mergeCell ref="B396:M397"/>
    <mergeCell ref="B399:G400"/>
    <mergeCell ref="L399:M399"/>
    <mergeCell ref="H399:I399"/>
    <mergeCell ref="M385:M386"/>
    <mergeCell ref="E387:E388"/>
    <mergeCell ref="F387:F388"/>
    <mergeCell ref="G387:G388"/>
    <mergeCell ref="H387:H388"/>
    <mergeCell ref="I387:I388"/>
    <mergeCell ref="J387:J388"/>
    <mergeCell ref="K387:K388"/>
    <mergeCell ref="L387:L388"/>
    <mergeCell ref="M387:M388"/>
    <mergeCell ref="E385:E386"/>
    <mergeCell ref="L383:L384"/>
    <mergeCell ref="M383:M384"/>
    <mergeCell ref="B465:G465"/>
    <mergeCell ref="B519:D521"/>
    <mergeCell ref="E519:E521"/>
    <mergeCell ref="F519:F521"/>
    <mergeCell ref="G519:G521"/>
    <mergeCell ref="H498:J498"/>
    <mergeCell ref="K498:M498"/>
    <mergeCell ref="H461:J461"/>
    <mergeCell ref="K461:M461"/>
    <mergeCell ref="H473:J473"/>
    <mergeCell ref="K473:M473"/>
    <mergeCell ref="B488:M488"/>
    <mergeCell ref="B463:G463"/>
    <mergeCell ref="B464:G464"/>
    <mergeCell ref="B466:M468"/>
    <mergeCell ref="B473:G474"/>
    <mergeCell ref="B475:G475"/>
    <mergeCell ref="J415:K415"/>
    <mergeCell ref="L415:M415"/>
    <mergeCell ref="H439:J439"/>
    <mergeCell ref="K439:M439"/>
    <mergeCell ref="B461:G462"/>
    <mergeCell ref="M380:M381"/>
    <mergeCell ref="E378:E379"/>
    <mergeCell ref="F378:F379"/>
    <mergeCell ref="G378:G379"/>
    <mergeCell ref="H378:H379"/>
    <mergeCell ref="I378:I379"/>
    <mergeCell ref="J378:J379"/>
    <mergeCell ref="K378:K379"/>
    <mergeCell ref="L378:L379"/>
    <mergeCell ref="H380:H381"/>
    <mergeCell ref="I380:I381"/>
    <mergeCell ref="J380:J381"/>
    <mergeCell ref="K380:K381"/>
    <mergeCell ref="L380:L381"/>
    <mergeCell ref="E383:E384"/>
    <mergeCell ref="F383:F384"/>
    <mergeCell ref="G383:G384"/>
    <mergeCell ref="H383:H384"/>
    <mergeCell ref="I383:I384"/>
    <mergeCell ref="J383:J384"/>
    <mergeCell ref="K383:K384"/>
    <mergeCell ref="M365:M366"/>
    <mergeCell ref="E367:E368"/>
    <mergeCell ref="F367:F368"/>
    <mergeCell ref="G367:G368"/>
    <mergeCell ref="H367:H368"/>
    <mergeCell ref="I367:I368"/>
    <mergeCell ref="J367:J368"/>
    <mergeCell ref="K367:K368"/>
    <mergeCell ref="L367:L368"/>
    <mergeCell ref="M367:M368"/>
    <mergeCell ref="E365:E366"/>
    <mergeCell ref="F365:F366"/>
    <mergeCell ref="G365:G366"/>
    <mergeCell ref="H365:H366"/>
    <mergeCell ref="I365:I366"/>
    <mergeCell ref="J365:J366"/>
    <mergeCell ref="K365:K366"/>
    <mergeCell ref="B318:M319"/>
    <mergeCell ref="L365:L366"/>
    <mergeCell ref="B297:G297"/>
    <mergeCell ref="B298:G298"/>
    <mergeCell ref="B299:M302"/>
    <mergeCell ref="E355:G355"/>
    <mergeCell ref="H355:J355"/>
    <mergeCell ref="K355:M355"/>
    <mergeCell ref="M358:M359"/>
    <mergeCell ref="E360:E361"/>
    <mergeCell ref="F360:F361"/>
    <mergeCell ref="G360:G361"/>
    <mergeCell ref="H360:H361"/>
    <mergeCell ref="I360:I361"/>
    <mergeCell ref="J360:J361"/>
    <mergeCell ref="K360:K361"/>
    <mergeCell ref="L360:L361"/>
    <mergeCell ref="M360:M361"/>
    <mergeCell ref="E358:E359"/>
    <mergeCell ref="F358:F359"/>
    <mergeCell ref="G358:G359"/>
    <mergeCell ref="H358:H359"/>
    <mergeCell ref="I358:I359"/>
    <mergeCell ref="J358:J359"/>
    <mergeCell ref="B288:G288"/>
    <mergeCell ref="B289:G289"/>
    <mergeCell ref="B290:G290"/>
    <mergeCell ref="B291:G291"/>
    <mergeCell ref="B292:G292"/>
    <mergeCell ref="B293:G293"/>
    <mergeCell ref="B294:G294"/>
    <mergeCell ref="B295:G295"/>
    <mergeCell ref="B296:G296"/>
    <mergeCell ref="B270:D270"/>
    <mergeCell ref="H286:J286"/>
    <mergeCell ref="K286:M286"/>
    <mergeCell ref="B279:M281"/>
    <mergeCell ref="B271:D271"/>
    <mergeCell ref="B272:D272"/>
    <mergeCell ref="B273:D273"/>
    <mergeCell ref="B274:D274"/>
    <mergeCell ref="B275:D275"/>
    <mergeCell ref="B276:D276"/>
    <mergeCell ref="B277:D277"/>
    <mergeCell ref="B278:D278"/>
    <mergeCell ref="B286:G287"/>
    <mergeCell ref="I267:I269"/>
    <mergeCell ref="B261:G261"/>
    <mergeCell ref="B262:M264"/>
    <mergeCell ref="B266:D269"/>
    <mergeCell ref="J267:J269"/>
    <mergeCell ref="K267:K269"/>
    <mergeCell ref="L267:L269"/>
    <mergeCell ref="M267:M269"/>
    <mergeCell ref="E266:G266"/>
    <mergeCell ref="H266:J266"/>
    <mergeCell ref="K266:M266"/>
    <mergeCell ref="E267:E269"/>
    <mergeCell ref="F267:F269"/>
    <mergeCell ref="G267:G269"/>
    <mergeCell ref="H267:H269"/>
    <mergeCell ref="B249:M249"/>
    <mergeCell ref="B239:D239"/>
    <mergeCell ref="B240:D240"/>
    <mergeCell ref="B241:D241"/>
    <mergeCell ref="B242:D242"/>
    <mergeCell ref="B243:D243"/>
    <mergeCell ref="B244:D244"/>
    <mergeCell ref="B245:D245"/>
    <mergeCell ref="B246:D246"/>
    <mergeCell ref="B247:D247"/>
    <mergeCell ref="B248:D248"/>
    <mergeCell ref="B253:G253"/>
    <mergeCell ref="B254:G254"/>
    <mergeCell ref="B255:G255"/>
    <mergeCell ref="B256:G256"/>
    <mergeCell ref="B257:G257"/>
    <mergeCell ref="B258:G258"/>
    <mergeCell ref="B259:G259"/>
    <mergeCell ref="B260:G260"/>
    <mergeCell ref="L251:M251"/>
    <mergeCell ref="H251:I251"/>
    <mergeCell ref="J251:K251"/>
    <mergeCell ref="B251:G252"/>
    <mergeCell ref="H148:I148"/>
    <mergeCell ref="J148:K148"/>
    <mergeCell ref="L148:M148"/>
    <mergeCell ref="B157:M157"/>
    <mergeCell ref="B161:M163"/>
    <mergeCell ref="B154:G154"/>
    <mergeCell ref="K168:M168"/>
    <mergeCell ref="H168:J168"/>
    <mergeCell ref="B155:G155"/>
    <mergeCell ref="B156:G156"/>
    <mergeCell ref="B158:G158"/>
    <mergeCell ref="B159:G159"/>
    <mergeCell ref="B160:G160"/>
    <mergeCell ref="B168:G169"/>
    <mergeCell ref="B105:M105"/>
    <mergeCell ref="B108:M108"/>
    <mergeCell ref="B109:G109"/>
    <mergeCell ref="B106:G106"/>
    <mergeCell ref="B107:G107"/>
    <mergeCell ref="H117:I117"/>
    <mergeCell ref="J117:K117"/>
    <mergeCell ref="L117:M117"/>
    <mergeCell ref="B125:G125"/>
    <mergeCell ref="B110:G110"/>
    <mergeCell ref="B111:G111"/>
    <mergeCell ref="B112:G112"/>
    <mergeCell ref="B117:G118"/>
    <mergeCell ref="B120:G120"/>
    <mergeCell ref="B121:G121"/>
    <mergeCell ref="B123:G123"/>
    <mergeCell ref="B124:G124"/>
    <mergeCell ref="B113:M115"/>
    <mergeCell ref="B93:D93"/>
    <mergeCell ref="B94:D94"/>
    <mergeCell ref="B95:D95"/>
    <mergeCell ref="H103:I103"/>
    <mergeCell ref="J103:K103"/>
    <mergeCell ref="L103:M103"/>
    <mergeCell ref="B89:M91"/>
    <mergeCell ref="B103:G104"/>
    <mergeCell ref="B96:G98"/>
    <mergeCell ref="A1:A2"/>
    <mergeCell ref="B1:B2"/>
    <mergeCell ref="C1:C2"/>
    <mergeCell ref="D1:D2"/>
    <mergeCell ref="E1:E2"/>
    <mergeCell ref="F1:F2"/>
    <mergeCell ref="H56:J56"/>
    <mergeCell ref="K56:M56"/>
    <mergeCell ref="G1:G2"/>
    <mergeCell ref="H1:H2"/>
    <mergeCell ref="I1:I2"/>
    <mergeCell ref="J1:J2"/>
    <mergeCell ref="K1:K2"/>
    <mergeCell ref="B37:M40"/>
    <mergeCell ref="B45:M46"/>
    <mergeCell ref="L1:L2"/>
    <mergeCell ref="M1:M2"/>
    <mergeCell ref="B11:M16"/>
    <mergeCell ref="B18:G19"/>
    <mergeCell ref="B23:M25"/>
    <mergeCell ref="B20:G20"/>
    <mergeCell ref="B21:G21"/>
    <mergeCell ref="B22:G22"/>
    <mergeCell ref="B30:M32"/>
    <mergeCell ref="B63:M65"/>
    <mergeCell ref="B56:D57"/>
    <mergeCell ref="B58:D58"/>
    <mergeCell ref="B60:D61"/>
    <mergeCell ref="B59:D59"/>
    <mergeCell ref="B67:D68"/>
    <mergeCell ref="B69:M69"/>
    <mergeCell ref="B73:M73"/>
    <mergeCell ref="B77:M77"/>
    <mergeCell ref="E67:G67"/>
    <mergeCell ref="H67:J67"/>
    <mergeCell ref="K67:M67"/>
    <mergeCell ref="B62:D62"/>
    <mergeCell ref="B82:M84"/>
    <mergeCell ref="B78:D78"/>
    <mergeCell ref="B79:D79"/>
    <mergeCell ref="B80:D80"/>
    <mergeCell ref="B74:D74"/>
    <mergeCell ref="B75:D75"/>
    <mergeCell ref="B76:D76"/>
    <mergeCell ref="B70:D70"/>
    <mergeCell ref="B71:D71"/>
    <mergeCell ref="B72:D72"/>
    <mergeCell ref="B81:D81"/>
    <mergeCell ref="B132:G133"/>
    <mergeCell ref="B119:M119"/>
    <mergeCell ref="B122:M122"/>
    <mergeCell ref="B134:M134"/>
    <mergeCell ref="B137:M137"/>
    <mergeCell ref="B141:M141"/>
    <mergeCell ref="B153:M153"/>
    <mergeCell ref="B150:M150"/>
    <mergeCell ref="B148:G149"/>
    <mergeCell ref="B135:G135"/>
    <mergeCell ref="B136:G136"/>
    <mergeCell ref="B138:G138"/>
    <mergeCell ref="B139:G139"/>
    <mergeCell ref="B140:G140"/>
    <mergeCell ref="B142:G142"/>
    <mergeCell ref="B143:G143"/>
    <mergeCell ref="B144:G144"/>
    <mergeCell ref="B151:G151"/>
    <mergeCell ref="B152:G152"/>
    <mergeCell ref="B126:G126"/>
    <mergeCell ref="B127:M130"/>
    <mergeCell ref="H132:I132"/>
    <mergeCell ref="J132:K132"/>
    <mergeCell ref="L132:M132"/>
    <mergeCell ref="B170:M170"/>
    <mergeCell ref="B171:G171"/>
    <mergeCell ref="B172:G172"/>
    <mergeCell ref="B174:G174"/>
    <mergeCell ref="B175:G175"/>
    <mergeCell ref="B176:G176"/>
    <mergeCell ref="B177:G177"/>
    <mergeCell ref="B178:G178"/>
    <mergeCell ref="B179:G179"/>
    <mergeCell ref="B173:M173"/>
    <mergeCell ref="H218:I218"/>
    <mergeCell ref="J218:K218"/>
    <mergeCell ref="B222:G222"/>
    <mergeCell ref="B223:G223"/>
    <mergeCell ref="B224:G224"/>
    <mergeCell ref="B225:G225"/>
    <mergeCell ref="B186:M190"/>
    <mergeCell ref="B211:M213"/>
    <mergeCell ref="B221:G221"/>
    <mergeCell ref="B238:D238"/>
    <mergeCell ref="B180:G180"/>
    <mergeCell ref="B181:G181"/>
    <mergeCell ref="B182:G182"/>
    <mergeCell ref="B183:G183"/>
    <mergeCell ref="B184:G184"/>
    <mergeCell ref="B185:G185"/>
    <mergeCell ref="B218:G219"/>
    <mergeCell ref="B220:G220"/>
    <mergeCell ref="B199:G199"/>
    <mergeCell ref="B201:G201"/>
    <mergeCell ref="B202:G202"/>
    <mergeCell ref="B203:G203"/>
    <mergeCell ref="B204:G204"/>
    <mergeCell ref="B205:G205"/>
    <mergeCell ref="B206:G206"/>
    <mergeCell ref="B207:G207"/>
    <mergeCell ref="B208:G208"/>
    <mergeCell ref="B209:G209"/>
    <mergeCell ref="B210:G210"/>
    <mergeCell ref="B195:G196"/>
    <mergeCell ref="B231:M232"/>
    <mergeCell ref="H195:J195"/>
    <mergeCell ref="B227:G227"/>
    <mergeCell ref="B228:G228"/>
    <mergeCell ref="B229:G229"/>
    <mergeCell ref="I235:I237"/>
    <mergeCell ref="J235:J237"/>
    <mergeCell ref="K235:K237"/>
    <mergeCell ref="L235:L237"/>
    <mergeCell ref="M235:M237"/>
    <mergeCell ref="E234:G234"/>
    <mergeCell ref="H234:J234"/>
    <mergeCell ref="K234:M234"/>
    <mergeCell ref="E235:E237"/>
    <mergeCell ref="F235:F237"/>
    <mergeCell ref="G235:G237"/>
    <mergeCell ref="H235:H237"/>
    <mergeCell ref="B230:G230"/>
    <mergeCell ref="B234:D237"/>
    <mergeCell ref="B226:G226"/>
    <mergeCell ref="B197:M197"/>
    <mergeCell ref="B200:M200"/>
    <mergeCell ref="B198:G198"/>
    <mergeCell ref="L218:M218"/>
    <mergeCell ref="F363:F364"/>
    <mergeCell ref="G363:G364"/>
    <mergeCell ref="H363:H364"/>
    <mergeCell ref="I363:I364"/>
    <mergeCell ref="J363:J364"/>
    <mergeCell ref="K363:K364"/>
    <mergeCell ref="B340:M341"/>
    <mergeCell ref="B329:M331"/>
    <mergeCell ref="B336:M337"/>
    <mergeCell ref="B343:M345"/>
    <mergeCell ref="B355:D356"/>
    <mergeCell ref="B357:D357"/>
    <mergeCell ref="L363:L364"/>
    <mergeCell ref="M363:M364"/>
    <mergeCell ref="B358:D359"/>
    <mergeCell ref="B360:D361"/>
    <mergeCell ref="B362:D362"/>
    <mergeCell ref="B363:D364"/>
    <mergeCell ref="L358:L359"/>
    <mergeCell ref="K358:K359"/>
    <mergeCell ref="B365:D366"/>
    <mergeCell ref="B367:D368"/>
    <mergeCell ref="B369:D369"/>
    <mergeCell ref="B370:D370"/>
    <mergeCell ref="E363:E364"/>
    <mergeCell ref="B371:M373"/>
    <mergeCell ref="B375:D376"/>
    <mergeCell ref="B391:M393"/>
    <mergeCell ref="B377:D377"/>
    <mergeCell ref="B378:D379"/>
    <mergeCell ref="B380:D381"/>
    <mergeCell ref="B382:D382"/>
    <mergeCell ref="B383:D384"/>
    <mergeCell ref="B385:D386"/>
    <mergeCell ref="B387:D388"/>
    <mergeCell ref="B389:D389"/>
    <mergeCell ref="B390:D390"/>
    <mergeCell ref="E375:G375"/>
    <mergeCell ref="H375:J375"/>
    <mergeCell ref="K375:M375"/>
    <mergeCell ref="M378:M379"/>
    <mergeCell ref="E380:E381"/>
    <mergeCell ref="F380:F381"/>
    <mergeCell ref="G380:G381"/>
    <mergeCell ref="B417:G417"/>
    <mergeCell ref="B418:G418"/>
    <mergeCell ref="B419:G419"/>
    <mergeCell ref="B420:G420"/>
    <mergeCell ref="B421:G421"/>
    <mergeCell ref="B422:G422"/>
    <mergeCell ref="B423:G423"/>
    <mergeCell ref="B424:G424"/>
    <mergeCell ref="B425:G425"/>
    <mergeCell ref="B443:M445"/>
    <mergeCell ref="B513:M514"/>
    <mergeCell ref="B508:M508"/>
    <mergeCell ref="B500:M500"/>
    <mergeCell ref="B498:G499"/>
    <mergeCell ref="B501:G501"/>
    <mergeCell ref="B502:G502"/>
    <mergeCell ref="B503:G503"/>
    <mergeCell ref="B504:G504"/>
    <mergeCell ref="B505:G505"/>
    <mergeCell ref="B506:G506"/>
    <mergeCell ref="B507:G507"/>
    <mergeCell ref="B509:G509"/>
    <mergeCell ref="B510:G510"/>
    <mergeCell ref="B511:G511"/>
    <mergeCell ref="B512:G512"/>
    <mergeCell ref="B561:I561"/>
    <mergeCell ref="B562:I562"/>
    <mergeCell ref="B567:G568"/>
    <mergeCell ref="B552:M552"/>
    <mergeCell ref="H567:J567"/>
    <mergeCell ref="L558:L559"/>
    <mergeCell ref="M558:M559"/>
    <mergeCell ref="J558:J559"/>
    <mergeCell ref="K558:K559"/>
    <mergeCell ref="K567:M567"/>
    <mergeCell ref="B569:G569"/>
    <mergeCell ref="B570:G570"/>
    <mergeCell ref="B571:G571"/>
    <mergeCell ref="B572:G572"/>
    <mergeCell ref="B573:G573"/>
    <mergeCell ref="B574:G574"/>
    <mergeCell ref="B727:G727"/>
    <mergeCell ref="H724:J724"/>
    <mergeCell ref="K724:M724"/>
    <mergeCell ref="B717:M719"/>
    <mergeCell ref="H583:J583"/>
    <mergeCell ref="L664:M665"/>
    <mergeCell ref="B684:G685"/>
    <mergeCell ref="B687:G687"/>
    <mergeCell ref="B688:G688"/>
    <mergeCell ref="B689:G689"/>
    <mergeCell ref="B690:G690"/>
    <mergeCell ref="B692:G692"/>
    <mergeCell ref="B670:H670"/>
    <mergeCell ref="B671:H671"/>
    <mergeCell ref="B673:H673"/>
    <mergeCell ref="B674:H674"/>
    <mergeCell ref="B675:H675"/>
    <mergeCell ref="B676:H676"/>
    <mergeCell ref="B735:G735"/>
    <mergeCell ref="B736:G736"/>
    <mergeCell ref="B737:M739"/>
    <mergeCell ref="B713:G713"/>
    <mergeCell ref="B714:G714"/>
    <mergeCell ref="B716:G716"/>
    <mergeCell ref="B732:M732"/>
    <mergeCell ref="B726:M726"/>
    <mergeCell ref="B724:G725"/>
    <mergeCell ref="B728:G728"/>
    <mergeCell ref="B729:G729"/>
    <mergeCell ref="B730:G730"/>
    <mergeCell ref="B731:G731"/>
    <mergeCell ref="B647:G648"/>
    <mergeCell ref="B649:G649"/>
    <mergeCell ref="B650:G650"/>
    <mergeCell ref="B651:G651"/>
    <mergeCell ref="B652:G652"/>
    <mergeCell ref="B653:G653"/>
    <mergeCell ref="B654:G654"/>
    <mergeCell ref="B655:G655"/>
    <mergeCell ref="K647:M647"/>
    <mergeCell ref="H647:J647"/>
    <mergeCell ref="B746:G747"/>
    <mergeCell ref="B748:G748"/>
    <mergeCell ref="B749:G749"/>
    <mergeCell ref="B750:G750"/>
    <mergeCell ref="B757:M758"/>
    <mergeCell ref="B769:G770"/>
    <mergeCell ref="B771:G771"/>
    <mergeCell ref="B772:G772"/>
    <mergeCell ref="B773:G773"/>
    <mergeCell ref="B751:M752"/>
    <mergeCell ref="H769:J769"/>
    <mergeCell ref="K769:M769"/>
    <mergeCell ref="G796:H796"/>
    <mergeCell ref="G787:H787"/>
    <mergeCell ref="D784:E784"/>
    <mergeCell ref="D785:E785"/>
    <mergeCell ref="D786:E786"/>
    <mergeCell ref="D787:E787"/>
    <mergeCell ref="B784:C784"/>
    <mergeCell ref="B785:C785"/>
    <mergeCell ref="B786:C786"/>
    <mergeCell ref="B787:C787"/>
    <mergeCell ref="G784:H784"/>
    <mergeCell ref="G785:H785"/>
    <mergeCell ref="G786:H786"/>
    <mergeCell ref="B808:C808"/>
    <mergeCell ref="B809:C811"/>
    <mergeCell ref="B812:C813"/>
    <mergeCell ref="B805:M806"/>
    <mergeCell ref="B791:C791"/>
    <mergeCell ref="G791:H791"/>
    <mergeCell ref="G792:H792"/>
    <mergeCell ref="G797:H797"/>
    <mergeCell ref="D791:E791"/>
    <mergeCell ref="D792:E792"/>
    <mergeCell ref="D797:E797"/>
    <mergeCell ref="B792:C792"/>
    <mergeCell ref="B797:C797"/>
    <mergeCell ref="B793:C793"/>
    <mergeCell ref="D793:E793"/>
    <mergeCell ref="G793:H793"/>
    <mergeCell ref="B794:C794"/>
    <mergeCell ref="D794:E794"/>
    <mergeCell ref="G794:H794"/>
    <mergeCell ref="B795:C795"/>
    <mergeCell ref="D795:E795"/>
    <mergeCell ref="G795:H795"/>
    <mergeCell ref="B796:C796"/>
    <mergeCell ref="D796:E796"/>
    <mergeCell ref="D808:F808"/>
    <mergeCell ref="D809:F809"/>
    <mergeCell ref="D810:F810"/>
    <mergeCell ref="D811:F811"/>
    <mergeCell ref="D812:F812"/>
    <mergeCell ref="D813:F813"/>
    <mergeCell ref="G808:M808"/>
    <mergeCell ref="G809:M809"/>
    <mergeCell ref="G810:M810"/>
    <mergeCell ref="G811:M811"/>
    <mergeCell ref="G812:M812"/>
    <mergeCell ref="G813:M813"/>
    <mergeCell ref="B829:E830"/>
    <mergeCell ref="J829:M829"/>
    <mergeCell ref="F829:I829"/>
    <mergeCell ref="B819:E820"/>
    <mergeCell ref="F819:I819"/>
    <mergeCell ref="J819:M819"/>
    <mergeCell ref="F820:G820"/>
    <mergeCell ref="H820:I820"/>
    <mergeCell ref="J820:K820"/>
    <mergeCell ref="L820:M820"/>
    <mergeCell ref="B821:E821"/>
    <mergeCell ref="F821:G821"/>
    <mergeCell ref="H821:I825"/>
    <mergeCell ref="F831:G831"/>
    <mergeCell ref="F832:G832"/>
    <mergeCell ref="F833:G833"/>
    <mergeCell ref="F834:G834"/>
    <mergeCell ref="F835:G835"/>
    <mergeCell ref="F830:G830"/>
    <mergeCell ref="H830:I830"/>
    <mergeCell ref="J830:K830"/>
    <mergeCell ref="L830:M830"/>
    <mergeCell ref="B903:M903"/>
    <mergeCell ref="K899:M899"/>
    <mergeCell ref="H899:J899"/>
    <mergeCell ref="H887:J887"/>
    <mergeCell ref="K887:M887"/>
    <mergeCell ref="H307:J307"/>
    <mergeCell ref="K307:M307"/>
    <mergeCell ref="B875:G876"/>
    <mergeCell ref="B877:G877"/>
    <mergeCell ref="B878:G878"/>
    <mergeCell ref="B879:M881"/>
    <mergeCell ref="B450:G451"/>
    <mergeCell ref="B452:G452"/>
    <mergeCell ref="B453:G453"/>
    <mergeCell ref="B454:G454"/>
    <mergeCell ref="H450:J450"/>
    <mergeCell ref="K450:M450"/>
    <mergeCell ref="H875:I875"/>
    <mergeCell ref="J875:K875"/>
    <mergeCell ref="L875:M875"/>
    <mergeCell ref="J831:K831"/>
    <mergeCell ref="J832:K832"/>
    <mergeCell ref="J833:K833"/>
    <mergeCell ref="B901:G901"/>
    <mergeCell ref="B902:G902"/>
    <mergeCell ref="B309:G309"/>
    <mergeCell ref="B310:G310"/>
    <mergeCell ref="B311:G311"/>
    <mergeCell ref="B307:G308"/>
    <mergeCell ref="B899:G900"/>
    <mergeCell ref="B455:M456"/>
    <mergeCell ref="B894:M894"/>
    <mergeCell ref="B887:G888"/>
    <mergeCell ref="B889:G889"/>
    <mergeCell ref="B890:G890"/>
    <mergeCell ref="B891:G891"/>
    <mergeCell ref="B892:G892"/>
    <mergeCell ref="B893:G893"/>
    <mergeCell ref="J834:K834"/>
    <mergeCell ref="J835:K835"/>
    <mergeCell ref="H831:I835"/>
    <mergeCell ref="L831:M835"/>
    <mergeCell ref="B836:M838"/>
    <mergeCell ref="B844:M844"/>
    <mergeCell ref="B831:E831"/>
    <mergeCell ref="B832:E832"/>
    <mergeCell ref="B833:E833"/>
    <mergeCell ref="B834:E834"/>
    <mergeCell ref="B644:M645"/>
    <mergeCell ref="B661:M662"/>
    <mergeCell ref="B779:M782"/>
    <mergeCell ref="B841:M842"/>
    <mergeCell ref="B847:M848"/>
    <mergeCell ref="B563:M563"/>
    <mergeCell ref="B814:M815"/>
    <mergeCell ref="B798:M798"/>
    <mergeCell ref="B826:M827"/>
    <mergeCell ref="J821:K821"/>
    <mergeCell ref="L821:M825"/>
    <mergeCell ref="B822:E822"/>
    <mergeCell ref="F822:G822"/>
    <mergeCell ref="J822:K822"/>
    <mergeCell ref="B823:E823"/>
    <mergeCell ref="F823:G823"/>
    <mergeCell ref="J823:K823"/>
    <mergeCell ref="B824:E824"/>
    <mergeCell ref="F824:G824"/>
    <mergeCell ref="J824:K824"/>
    <mergeCell ref="B825:E825"/>
    <mergeCell ref="F825:G825"/>
    <mergeCell ref="J825:K825"/>
    <mergeCell ref="B835:E835"/>
  </mergeCells>
  <hyperlinks>
    <hyperlink ref="B37:K40" r:id="rId1" display="O Programa de Compliance está alinhado aos principais referenciais e frameworks de mercado, entre eles as Normas da Extractive Industry Transparency Initiative (EITI), as Diretrizes da Organização para a Cooperação e Desenvolvimento Econômico (OECD), as Rules of Conduct and Recommendations to Combat Extortion and Bribery da International Chamber of Commerce (ICC), os Princípios Empresariais para Combater o Suborno da Transparência Internacional (TI), os Princípios do Pacto Global da ONU (10º Princípio) e o Partnering Against Corruption Initiative (PACI) do Fórum Econômico Mundial. Para mais informações sobre as práticas abrangidas pelo Programa, consulte a versão PDF do Relato Integrado (clique aqui)." xr:uid="{24773790-682A-4482-957A-832EA555DAE8}"/>
    <hyperlink ref="B343:K345" r:id="rId2" display="Atualmente, a avaliação de riscos relacionados a aspectos de direitos humanos está incorporada ao Programa de Compliance do Grupo CSN, abrangendo 100% das operações. Norteada pelos Princípios Orientadores das Nações Unidas sobre Empresas e Direitos Humanos, a Companhia vem aprimorando seus mecanismos para esse tipo de avaliação. Em 2023, a metodologia e Due Diligence em Direitos Humanos (DDDH) foi implementada na CSN Mineração (saiba mais na versão PDF do Relato Integrado - clique aqui)." xr:uid="{1DE3E389-EB4D-4342-B57A-756668CC3D94}"/>
    <hyperlink ref="I1:I2" location="'GRI Index'!A3" display="GRI Index" xr:uid="{A5073D93-5BA1-4815-BE03-B0BECE835CF2}"/>
    <hyperlink ref="J1:J2" location="'SASB Index'!A3" display="SASB Index" xr:uid="{E6C39105-7364-419F-93DE-A8C9C24C85F2}"/>
    <hyperlink ref="D1:D2" location="'Steel Industry'!A3" display="Steel Industry" xr:uid="{45466FA2-FF54-473C-AF50-4F05B79BDC78}"/>
    <hyperlink ref="B1:B2" location="Home!A3" display="Home" xr:uid="{F35FAEE4-1139-405C-B60B-BB935F4DA6F1}"/>
    <hyperlink ref="C1:C2" location="'CSN Group'!A3" display="CSN Group" xr:uid="{27CC0FDC-8011-4015-99CE-A6F2F95D35B4}"/>
    <hyperlink ref="E1:E2" location="Mining!A3" display="Mining" xr:uid="{1C1FED40-64A8-40C6-9B0C-F2609257C399}"/>
    <hyperlink ref="F1:F2" location="Cement!A3" display="Cement" xr:uid="{7D9E8EA0-8EBF-4664-9048-583C7FAE26E8}"/>
    <hyperlink ref="G1:G2" location="Logistics!A3" display="Logistics" xr:uid="{3D074C9B-FB3E-4940-A80F-A805F58EBA75}"/>
    <hyperlink ref="H1:H2" location="Energy!A3" display="Energy" xr:uid="{2D147209-3229-4334-A839-9B0B04D5F819}"/>
    <hyperlink ref="K1:K2" location="Materiality!A3" display="Materiality" xr:uid="{4550B7F9-1C4D-41E1-94FB-AB4952355B34}"/>
    <hyperlink ref="L1:L2" location="TCFD_TNFD!A3" display="TCFD e TNFD" xr:uid="{84F1A8BF-846A-4000-9062-48933CB5992D}"/>
    <hyperlink ref="M1:M2" location="Ratings!A3" display="Ratings" xr:uid="{91BB12FB-7933-42DB-B3BF-5A116C090DA0}"/>
    <hyperlink ref="B37:M40" r:id="rId3" display="O Programa de Compliance está alinhado aos principais referenciais e frameworks de mercado, entre eles as Normas da Extractive Industry Transparency Initiative (EITI), as Diretrizes da Organização para a Cooperação e Desenvolvimento Econômico (OECD), as Rules of Conduct and Recommendations to Combat Extortion and Bribery da International Chamber of Commerce (ICC), os Princípios Empresariais para Combater o Suborno da Transparência Internacional (TI), os Princípios do Pacto Global da ONU (10º Princípio) e o Partnering Against Corruption Initiative (PACI) do Fórum Econômico Mundial. Para mais informações sobre as práticas abrangidas pelo Programa, consulte a versão PDF do Relato Integrado (clique aqui)." xr:uid="{5B197645-5122-40DE-A0B1-B0D400347FCD}"/>
    <hyperlink ref="B89:K91" r:id="rId4"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C30D8B59-EB29-4D76-BF9D-0931391BC146}"/>
    <hyperlink ref="B89:M91" r:id="rId5"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D113EDD4-18F8-44E6-AB31-AD85D90DB86E}"/>
    <hyperlink ref="B343:M345" r:id="rId6" display="Atualmente, a avaliação de riscos relacionados a aspectos de direitos humanos está incorporada ao Programa de Compliance do Grupo CSN, abrangendo 100% das operações. Norteada pelos Princípios Orientadores das Nações Unidas sobre Empresas e Direitos Humanos, a Companhia vem aprimorando seus mecanismos para esse tipo de avaliação. Em 2023, a metodologia e Due Diligence em Direitos Humanos (DDDH) foi implementada na CSN Mineração (saiba mais na versão PDF do Relato Integrado - clique aqui)." xr:uid="{5D697B64-82AA-4837-AD5C-49AE19E68B24}"/>
  </hyperlinks>
  <pageMargins left="0.25" right="0.25" top="0.75" bottom="0.75" header="0.3" footer="0.3"/>
  <pageSetup paperSize="9"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5567B-ECA1-4028-97D1-6F67E72AD64C}">
  <dimension ref="A1:Q678"/>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296" t="s">
        <v>269</v>
      </c>
    </row>
    <row r="6" spans="1:13" s="4" customFormat="1" ht="15" x14ac:dyDescent="0.25"/>
    <row r="7" spans="1:13" s="4" customFormat="1" ht="15" x14ac:dyDescent="0.25"/>
    <row r="8" spans="1:13" s="4" customFormat="1" ht="15" x14ac:dyDescent="0.25">
      <c r="A8" s="7"/>
      <c r="B8" s="7" t="s">
        <v>124</v>
      </c>
      <c r="C8" s="7"/>
      <c r="D8" s="7"/>
      <c r="E8" s="7"/>
      <c r="F8" s="7"/>
      <c r="G8" s="7"/>
      <c r="H8" s="7"/>
      <c r="I8" s="7"/>
      <c r="J8" s="7"/>
      <c r="K8" s="7"/>
      <c r="L8" s="7"/>
      <c r="M8" s="7"/>
    </row>
    <row r="9" spans="1:13" s="4" customFormat="1" ht="15" x14ac:dyDescent="0.25">
      <c r="A9" s="7"/>
      <c r="B9" s="7" t="s">
        <v>133</v>
      </c>
      <c r="C9" s="7"/>
      <c r="D9" s="7"/>
      <c r="E9" s="7"/>
      <c r="F9" s="7"/>
      <c r="G9" s="7"/>
      <c r="H9" s="7"/>
      <c r="I9" s="7"/>
      <c r="J9" s="7"/>
      <c r="K9" s="7"/>
      <c r="L9" s="7"/>
      <c r="M9" s="7"/>
    </row>
    <row r="10" spans="1:13" s="4" customFormat="1" ht="15" x14ac:dyDescent="0.25">
      <c r="A10" s="7"/>
      <c r="B10" s="1099" t="s">
        <v>211</v>
      </c>
      <c r="C10" s="1099"/>
      <c r="D10" s="1099"/>
      <c r="E10" s="1099"/>
      <c r="F10" s="1099"/>
      <c r="G10" s="1099"/>
      <c r="H10" s="1099"/>
      <c r="I10" s="1099"/>
      <c r="J10" s="1099"/>
      <c r="K10" s="1099"/>
      <c r="L10" s="1099"/>
      <c r="M10" s="1099"/>
    </row>
    <row r="11" spans="1:13" s="4" customFormat="1" ht="15" hidden="1" x14ac:dyDescent="0.25">
      <c r="A11" s="7"/>
      <c r="B11" s="1099"/>
      <c r="C11" s="1099"/>
      <c r="D11" s="1099"/>
      <c r="E11" s="1099"/>
      <c r="F11" s="1099"/>
      <c r="G11" s="1099"/>
      <c r="H11" s="1099"/>
      <c r="I11" s="1099"/>
      <c r="J11" s="1099"/>
      <c r="K11" s="1099"/>
      <c r="L11" s="1099"/>
      <c r="M11" s="1099"/>
    </row>
    <row r="12" spans="1:13" s="4" customFormat="1" ht="15" x14ac:dyDescent="0.25"/>
    <row r="13" spans="1:13" s="4" customFormat="1" ht="15" customHeight="1" x14ac:dyDescent="0.25">
      <c r="B13" s="1087" t="s">
        <v>876</v>
      </c>
      <c r="C13" s="1087"/>
      <c r="D13" s="1087"/>
      <c r="E13" s="1087"/>
      <c r="F13" s="1087"/>
      <c r="G13" s="1087"/>
      <c r="H13" s="1087"/>
      <c r="I13" s="1087"/>
      <c r="J13" s="1087"/>
      <c r="K13" s="1087"/>
      <c r="L13" s="1087"/>
      <c r="M13" s="1087"/>
    </row>
    <row r="14" spans="1:13" s="4" customFormat="1" ht="15" x14ac:dyDescent="0.25">
      <c r="B14" s="1087"/>
      <c r="C14" s="1087"/>
      <c r="D14" s="1087"/>
      <c r="E14" s="1087"/>
      <c r="F14" s="1087"/>
      <c r="G14" s="1087"/>
      <c r="H14" s="1087"/>
      <c r="I14" s="1087"/>
      <c r="J14" s="1087"/>
      <c r="K14" s="1087"/>
      <c r="L14" s="1087"/>
      <c r="M14" s="1087"/>
    </row>
    <row r="15" spans="1:13" s="4" customFormat="1" ht="15" x14ac:dyDescent="0.25">
      <c r="B15" s="1087"/>
      <c r="C15" s="1087"/>
      <c r="D15" s="1087"/>
      <c r="E15" s="1087"/>
      <c r="F15" s="1087"/>
      <c r="G15" s="1087"/>
      <c r="H15" s="1087"/>
      <c r="I15" s="1087"/>
      <c r="J15" s="1087"/>
      <c r="K15" s="1087"/>
      <c r="L15" s="1087"/>
      <c r="M15" s="1087"/>
    </row>
    <row r="16" spans="1:13" s="4" customFormat="1" ht="15" x14ac:dyDescent="0.25">
      <c r="B16" s="1087"/>
      <c r="C16" s="1087"/>
      <c r="D16" s="1087"/>
      <c r="E16" s="1087"/>
      <c r="F16" s="1087"/>
      <c r="G16" s="1087"/>
      <c r="H16" s="1087"/>
      <c r="I16" s="1087"/>
      <c r="J16" s="1087"/>
      <c r="K16" s="1087"/>
      <c r="L16" s="1087"/>
      <c r="M16" s="1087"/>
    </row>
    <row r="17" spans="1:13" s="4" customFormat="1" ht="15" x14ac:dyDescent="0.25">
      <c r="B17" s="1087"/>
      <c r="C17" s="1087"/>
      <c r="D17" s="1087"/>
      <c r="E17" s="1087"/>
      <c r="F17" s="1087"/>
      <c r="G17" s="1087"/>
      <c r="H17" s="1087"/>
      <c r="I17" s="1087"/>
      <c r="J17" s="1087"/>
      <c r="K17" s="1087"/>
      <c r="L17" s="1087"/>
      <c r="M17" s="1087"/>
    </row>
    <row r="18" spans="1:13" s="4" customFormat="1" ht="15" x14ac:dyDescent="0.25">
      <c r="B18" s="1087"/>
      <c r="C18" s="1087"/>
      <c r="D18" s="1087"/>
      <c r="E18" s="1087"/>
      <c r="F18" s="1087"/>
      <c r="G18" s="1087"/>
      <c r="H18" s="1087"/>
      <c r="I18" s="1087"/>
      <c r="J18" s="1087"/>
      <c r="K18" s="1087"/>
      <c r="L18" s="1087"/>
      <c r="M18" s="1087"/>
    </row>
    <row r="19" spans="1:13" s="4" customFormat="1" ht="15" x14ac:dyDescent="0.25">
      <c r="B19" s="1087"/>
      <c r="C19" s="1087"/>
      <c r="D19" s="1087"/>
      <c r="E19" s="1087"/>
      <c r="F19" s="1087"/>
      <c r="G19" s="1087"/>
      <c r="H19" s="1087"/>
      <c r="I19" s="1087"/>
      <c r="J19" s="1087"/>
      <c r="K19" s="1087"/>
      <c r="L19" s="1087"/>
      <c r="M19" s="1087"/>
    </row>
    <row r="20" spans="1:13" s="4" customFormat="1" ht="15" x14ac:dyDescent="0.25">
      <c r="B20" s="1087"/>
      <c r="C20" s="1087"/>
      <c r="D20" s="1087"/>
      <c r="E20" s="1087"/>
      <c r="F20" s="1087"/>
      <c r="G20" s="1087"/>
      <c r="H20" s="1087"/>
      <c r="I20" s="1087"/>
      <c r="J20" s="1087"/>
      <c r="K20" s="1087"/>
      <c r="L20" s="1087"/>
      <c r="M20" s="1087"/>
    </row>
    <row r="21" spans="1:13" s="4" customFormat="1" ht="15" x14ac:dyDescent="0.25"/>
    <row r="22" spans="1:13" s="4" customFormat="1" ht="15" customHeight="1" x14ac:dyDescent="0.25">
      <c r="B22" s="1058" t="s">
        <v>877</v>
      </c>
      <c r="C22" s="1058"/>
      <c r="D22" s="1050"/>
      <c r="E22" s="1062">
        <v>2021</v>
      </c>
      <c r="F22" s="1062">
        <v>2022</v>
      </c>
      <c r="G22" s="1054">
        <v>2023</v>
      </c>
    </row>
    <row r="23" spans="1:13" s="4" customFormat="1" ht="15" customHeight="1" thickBot="1" x14ac:dyDescent="0.3">
      <c r="B23" s="1059"/>
      <c r="C23" s="1059"/>
      <c r="D23" s="1052"/>
      <c r="E23" s="1063"/>
      <c r="F23" s="1063"/>
      <c r="G23" s="1070"/>
    </row>
    <row r="24" spans="1:13" s="4" customFormat="1" ht="15" customHeight="1" thickTop="1" x14ac:dyDescent="0.25">
      <c r="B24" s="725" t="s">
        <v>521</v>
      </c>
      <c r="C24" s="725"/>
      <c r="D24" s="726"/>
      <c r="E24" s="297">
        <v>0</v>
      </c>
      <c r="F24" s="297">
        <v>1</v>
      </c>
      <c r="G24" s="512">
        <v>0</v>
      </c>
    </row>
    <row r="25" spans="1:13" s="4" customFormat="1" ht="15" customHeight="1" x14ac:dyDescent="0.25">
      <c r="B25" s="931" t="s">
        <v>522</v>
      </c>
      <c r="C25" s="931"/>
      <c r="D25" s="932"/>
      <c r="E25" s="935">
        <v>0</v>
      </c>
      <c r="F25" s="935">
        <v>1384.6</v>
      </c>
      <c r="G25" s="937">
        <v>0</v>
      </c>
    </row>
    <row r="26" spans="1:13" s="4" customFormat="1" ht="15" customHeight="1" x14ac:dyDescent="0.25">
      <c r="B26" s="933"/>
      <c r="C26" s="933"/>
      <c r="D26" s="934"/>
      <c r="E26" s="936"/>
      <c r="F26" s="936"/>
      <c r="G26" s="938"/>
    </row>
    <row r="27" spans="1:13" s="4" customFormat="1" ht="15" customHeight="1" x14ac:dyDescent="0.25">
      <c r="B27" s="768" t="s">
        <v>523</v>
      </c>
      <c r="C27" s="768"/>
      <c r="D27" s="769"/>
      <c r="E27" s="28">
        <v>0</v>
      </c>
      <c r="F27" s="28">
        <v>3</v>
      </c>
      <c r="G27" s="29">
        <v>3</v>
      </c>
    </row>
    <row r="28" spans="1:13" s="4" customFormat="1" ht="15" customHeight="1" x14ac:dyDescent="0.25">
      <c r="B28" s="747" t="s">
        <v>524</v>
      </c>
      <c r="C28" s="747"/>
      <c r="D28" s="747"/>
      <c r="E28" s="747"/>
      <c r="F28" s="747"/>
      <c r="G28" s="747"/>
    </row>
    <row r="29" spans="1:13" s="4" customFormat="1" ht="15" customHeight="1" x14ac:dyDescent="0.25">
      <c r="B29" s="749"/>
      <c r="C29" s="749"/>
      <c r="D29" s="749"/>
      <c r="E29" s="749"/>
      <c r="F29" s="749"/>
      <c r="G29" s="749"/>
    </row>
    <row r="30" spans="1:13" s="4" customFormat="1" ht="15" customHeight="1" x14ac:dyDescent="0.25">
      <c r="B30" s="24"/>
      <c r="C30" s="24"/>
      <c r="D30" s="24"/>
      <c r="E30" s="24"/>
      <c r="F30" s="24"/>
      <c r="G30" s="24"/>
      <c r="H30" s="24"/>
      <c r="I30" s="24"/>
      <c r="J30" s="24"/>
      <c r="K30" s="24"/>
      <c r="L30" s="24"/>
      <c r="M30" s="24"/>
    </row>
    <row r="31" spans="1:13" s="4" customFormat="1" ht="15" x14ac:dyDescent="0.25"/>
    <row r="32" spans="1:13" s="4" customFormat="1" ht="15" x14ac:dyDescent="0.25">
      <c r="A32" s="7"/>
      <c r="B32" s="7" t="s">
        <v>125</v>
      </c>
      <c r="C32" s="7"/>
      <c r="D32" s="7"/>
      <c r="E32" s="7"/>
      <c r="F32" s="7"/>
      <c r="G32" s="7"/>
      <c r="H32" s="7"/>
      <c r="I32" s="7"/>
      <c r="J32" s="7"/>
      <c r="K32" s="7"/>
      <c r="L32" s="7"/>
      <c r="M32" s="7"/>
    </row>
    <row r="33" spans="1:13" s="4" customFormat="1" ht="15" x14ac:dyDescent="0.25"/>
    <row r="34" spans="1:13" s="4" customFormat="1" ht="15" customHeight="1" x14ac:dyDescent="0.25">
      <c r="B34" s="714" t="s">
        <v>878</v>
      </c>
      <c r="C34" s="714"/>
      <c r="D34" s="714"/>
      <c r="E34" s="714"/>
      <c r="F34" s="714"/>
      <c r="G34" s="714"/>
      <c r="H34" s="714"/>
      <c r="I34" s="714"/>
      <c r="J34" s="714"/>
      <c r="K34" s="714"/>
      <c r="L34" s="714"/>
      <c r="M34" s="714"/>
    </row>
    <row r="35" spans="1:13" s="4" customFormat="1" ht="15" x14ac:dyDescent="0.25"/>
    <row r="36" spans="1:13" s="4" customFormat="1" ht="15" x14ac:dyDescent="0.25"/>
    <row r="37" spans="1:13" s="4" customFormat="1" ht="15" x14ac:dyDescent="0.25"/>
    <row r="38" spans="1:13" s="4" customFormat="1" ht="15" x14ac:dyDescent="0.25"/>
    <row r="39" spans="1:13" s="153" customFormat="1" ht="24.5" x14ac:dyDescent="0.25">
      <c r="B39" s="296" t="s">
        <v>271</v>
      </c>
    </row>
    <row r="40" spans="1:13" s="4" customFormat="1" ht="15" x14ac:dyDescent="0.25"/>
    <row r="41" spans="1:13" s="4" customFormat="1" ht="15" x14ac:dyDescent="0.25"/>
    <row r="42" spans="1:13" s="4" customFormat="1" ht="15" x14ac:dyDescent="0.25">
      <c r="A42" s="7"/>
      <c r="B42" s="7" t="s">
        <v>121</v>
      </c>
      <c r="C42" s="7"/>
      <c r="D42" s="7"/>
      <c r="E42" s="7"/>
      <c r="F42" s="7"/>
      <c r="G42" s="7"/>
      <c r="H42" s="7"/>
      <c r="I42" s="7"/>
      <c r="J42" s="7"/>
      <c r="K42" s="7"/>
      <c r="L42" s="7"/>
      <c r="M42" s="7"/>
    </row>
    <row r="43" spans="1:13" s="4" customFormat="1" ht="15" x14ac:dyDescent="0.25"/>
    <row r="44" spans="1:13" s="4" customFormat="1" ht="15" customHeight="1" x14ac:dyDescent="0.25">
      <c r="B44" s="1058" t="s">
        <v>1052</v>
      </c>
      <c r="C44" s="1058"/>
      <c r="D44" s="1050"/>
      <c r="E44" s="1088">
        <v>2021</v>
      </c>
      <c r="F44" s="1088"/>
      <c r="G44" s="1088"/>
      <c r="H44" s="1088">
        <v>2022</v>
      </c>
      <c r="I44" s="1088"/>
      <c r="J44" s="1088"/>
      <c r="K44" s="1088">
        <v>2023</v>
      </c>
      <c r="L44" s="1088"/>
      <c r="M44" s="1089"/>
    </row>
    <row r="45" spans="1:13" s="4" customFormat="1" ht="15" hidden="1" x14ac:dyDescent="0.25">
      <c r="B45" s="1058"/>
      <c r="C45" s="1058"/>
      <c r="D45" s="1050"/>
      <c r="E45" s="1090"/>
      <c r="F45" s="1090"/>
      <c r="G45" s="1090"/>
      <c r="H45" s="1090"/>
      <c r="I45" s="1090"/>
      <c r="J45" s="1090"/>
      <c r="K45" s="1090"/>
      <c r="L45" s="1090"/>
      <c r="M45" s="1091"/>
    </row>
    <row r="46" spans="1:13" s="4" customFormat="1" ht="15.5" thickBot="1" x14ac:dyDescent="0.3">
      <c r="B46" s="1058"/>
      <c r="C46" s="1058"/>
      <c r="D46" s="1050"/>
      <c r="E46" s="1092" t="s">
        <v>321</v>
      </c>
      <c r="F46" s="1097" t="s">
        <v>322</v>
      </c>
      <c r="G46" s="1095" t="s">
        <v>2</v>
      </c>
      <c r="H46" s="1092" t="s">
        <v>321</v>
      </c>
      <c r="I46" s="1097" t="s">
        <v>322</v>
      </c>
      <c r="J46" s="1095" t="s">
        <v>2</v>
      </c>
      <c r="K46" s="1092" t="s">
        <v>321</v>
      </c>
      <c r="L46" s="1097" t="s">
        <v>322</v>
      </c>
      <c r="M46" s="1100" t="s">
        <v>2</v>
      </c>
    </row>
    <row r="47" spans="1:13" s="4" customFormat="1" ht="15.5" hidden="1" thickBot="1" x14ac:dyDescent="0.3">
      <c r="B47" s="1059"/>
      <c r="C47" s="1059"/>
      <c r="D47" s="1052"/>
      <c r="E47" s="1093"/>
      <c r="F47" s="1098"/>
      <c r="G47" s="1096"/>
      <c r="H47" s="1093"/>
      <c r="I47" s="1098"/>
      <c r="J47" s="1096"/>
      <c r="K47" s="1093"/>
      <c r="L47" s="1098"/>
      <c r="M47" s="1101"/>
    </row>
    <row r="48" spans="1:13" s="4" customFormat="1" ht="15.5" thickTop="1" x14ac:dyDescent="0.25">
      <c r="B48" s="1094" t="s">
        <v>323</v>
      </c>
      <c r="C48" s="1094"/>
      <c r="D48" s="1094"/>
      <c r="E48" s="1094"/>
      <c r="F48" s="1094"/>
      <c r="G48" s="1094"/>
      <c r="H48" s="1094"/>
      <c r="I48" s="1094"/>
      <c r="J48" s="1094"/>
      <c r="K48" s="1094"/>
      <c r="L48" s="1094"/>
      <c r="M48" s="1094"/>
    </row>
    <row r="49" spans="2:17" s="4" customFormat="1" ht="15" x14ac:dyDescent="0.25">
      <c r="B49" s="763" t="s">
        <v>286</v>
      </c>
      <c r="C49" s="763"/>
      <c r="D49" s="764"/>
      <c r="E49" s="300" t="s">
        <v>17</v>
      </c>
      <c r="F49" s="301" t="s">
        <v>17</v>
      </c>
      <c r="G49" s="302" t="s">
        <v>17</v>
      </c>
      <c r="H49" s="15">
        <v>267</v>
      </c>
      <c r="I49" s="9">
        <v>45</v>
      </c>
      <c r="J49" s="19">
        <f>SUM(H49:I49)</f>
        <v>312</v>
      </c>
      <c r="K49" s="18">
        <v>501</v>
      </c>
      <c r="L49" s="9">
        <v>70</v>
      </c>
      <c r="M49" s="10">
        <f>SUM(K49:L49)</f>
        <v>571</v>
      </c>
      <c r="O49" s="469"/>
      <c r="P49" s="469"/>
      <c r="Q49" s="469"/>
    </row>
    <row r="50" spans="2:17" s="4" customFormat="1" ht="15" x14ac:dyDescent="0.25">
      <c r="B50" s="737" t="s">
        <v>287</v>
      </c>
      <c r="C50" s="737"/>
      <c r="D50" s="738"/>
      <c r="E50" s="400" t="s">
        <v>17</v>
      </c>
      <c r="F50" s="446" t="s">
        <v>17</v>
      </c>
      <c r="G50" s="445" t="s">
        <v>17</v>
      </c>
      <c r="H50" s="400" t="s">
        <v>17</v>
      </c>
      <c r="I50" s="446" t="s">
        <v>17</v>
      </c>
      <c r="J50" s="445" t="s">
        <v>17</v>
      </c>
      <c r="K50" s="143">
        <v>50</v>
      </c>
      <c r="L50" s="162">
        <v>6</v>
      </c>
      <c r="M50" s="12">
        <f t="shared" ref="M50:M51" si="0">SUM(K50:L50)</f>
        <v>56</v>
      </c>
      <c r="O50" s="469"/>
      <c r="P50" s="469"/>
      <c r="Q50" s="469"/>
    </row>
    <row r="51" spans="2:17" s="4" customFormat="1" ht="15" x14ac:dyDescent="0.25">
      <c r="B51" s="737" t="s">
        <v>288</v>
      </c>
      <c r="C51" s="737"/>
      <c r="D51" s="738"/>
      <c r="E51" s="20">
        <v>719</v>
      </c>
      <c r="F51" s="11">
        <v>173</v>
      </c>
      <c r="G51" s="21">
        <f t="shared" ref="G51" si="1">SUM(E51:F51)</f>
        <v>892</v>
      </c>
      <c r="H51" s="16">
        <v>723</v>
      </c>
      <c r="I51" s="11">
        <v>201</v>
      </c>
      <c r="J51" s="21">
        <f t="shared" ref="J51" si="2">SUM(H51:I51)</f>
        <v>924</v>
      </c>
      <c r="K51" s="20">
        <v>1789</v>
      </c>
      <c r="L51" s="11">
        <v>473</v>
      </c>
      <c r="M51" s="12">
        <f t="shared" si="0"/>
        <v>2262</v>
      </c>
      <c r="O51" s="469"/>
      <c r="P51" s="469"/>
      <c r="Q51" s="469"/>
    </row>
    <row r="52" spans="2:17" s="4" customFormat="1" ht="15" x14ac:dyDescent="0.25">
      <c r="B52" s="743" t="s">
        <v>2</v>
      </c>
      <c r="C52" s="743"/>
      <c r="D52" s="744"/>
      <c r="E52" s="22">
        <f t="shared" ref="E52:M52" si="3">SUM(E49:E51)</f>
        <v>719</v>
      </c>
      <c r="F52" s="13">
        <f t="shared" si="3"/>
        <v>173</v>
      </c>
      <c r="G52" s="23">
        <f t="shared" si="3"/>
        <v>892</v>
      </c>
      <c r="H52" s="17">
        <f t="shared" si="3"/>
        <v>990</v>
      </c>
      <c r="I52" s="13">
        <f t="shared" si="3"/>
        <v>246</v>
      </c>
      <c r="J52" s="23">
        <f t="shared" si="3"/>
        <v>1236</v>
      </c>
      <c r="K52" s="22">
        <f t="shared" si="3"/>
        <v>2340</v>
      </c>
      <c r="L52" s="13">
        <f t="shared" si="3"/>
        <v>549</v>
      </c>
      <c r="M52" s="14">
        <f t="shared" si="3"/>
        <v>2889</v>
      </c>
      <c r="O52" s="469"/>
      <c r="P52" s="469"/>
      <c r="Q52" s="469"/>
    </row>
    <row r="53" spans="2:17" s="4" customFormat="1" ht="15" x14ac:dyDescent="0.25">
      <c r="B53" s="1086" t="s">
        <v>328</v>
      </c>
      <c r="C53" s="1086"/>
      <c r="D53" s="1086"/>
      <c r="E53" s="1086"/>
      <c r="F53" s="1086"/>
      <c r="G53" s="1086"/>
      <c r="H53" s="1086"/>
      <c r="I53" s="1086"/>
      <c r="J53" s="1086"/>
      <c r="K53" s="1086"/>
      <c r="L53" s="1086"/>
      <c r="M53" s="1086"/>
    </row>
    <row r="54" spans="2:17" s="4" customFormat="1" ht="15" x14ac:dyDescent="0.25">
      <c r="B54" s="763" t="s">
        <v>286</v>
      </c>
      <c r="C54" s="763"/>
      <c r="D54" s="764"/>
      <c r="E54" s="300" t="s">
        <v>17</v>
      </c>
      <c r="F54" s="301" t="s">
        <v>17</v>
      </c>
      <c r="G54" s="302" t="s">
        <v>17</v>
      </c>
      <c r="H54" s="18">
        <v>2</v>
      </c>
      <c r="I54" s="9">
        <v>2</v>
      </c>
      <c r="J54" s="19">
        <f>SUM(H54:I54)</f>
        <v>4</v>
      </c>
      <c r="K54" s="18">
        <v>0</v>
      </c>
      <c r="L54" s="9">
        <v>12</v>
      </c>
      <c r="M54" s="10">
        <f>SUM(K54:L54)</f>
        <v>12</v>
      </c>
      <c r="O54" s="469"/>
      <c r="P54" s="469"/>
      <c r="Q54" s="469"/>
    </row>
    <row r="55" spans="2:17" s="4" customFormat="1" ht="15" x14ac:dyDescent="0.25">
      <c r="B55" s="737" t="s">
        <v>287</v>
      </c>
      <c r="C55" s="737"/>
      <c r="D55" s="738"/>
      <c r="E55" s="400" t="s">
        <v>17</v>
      </c>
      <c r="F55" s="446" t="s">
        <v>17</v>
      </c>
      <c r="G55" s="445" t="s">
        <v>17</v>
      </c>
      <c r="H55" s="400" t="s">
        <v>17</v>
      </c>
      <c r="I55" s="446" t="s">
        <v>17</v>
      </c>
      <c r="J55" s="445" t="s">
        <v>17</v>
      </c>
      <c r="K55" s="143">
        <v>0</v>
      </c>
      <c r="L55" s="162">
        <v>0</v>
      </c>
      <c r="M55" s="12">
        <f t="shared" ref="M55:M56" si="4">SUM(K55:L55)</f>
        <v>0</v>
      </c>
      <c r="O55" s="469"/>
      <c r="P55" s="469"/>
      <c r="Q55" s="469"/>
    </row>
    <row r="56" spans="2:17" s="4" customFormat="1" ht="15" x14ac:dyDescent="0.25">
      <c r="B56" s="737" t="s">
        <v>288</v>
      </c>
      <c r="C56" s="737"/>
      <c r="D56" s="738"/>
      <c r="E56" s="20">
        <v>7</v>
      </c>
      <c r="F56" s="11">
        <v>4</v>
      </c>
      <c r="G56" s="21">
        <f t="shared" ref="G56" si="5">SUM(E56:F56)</f>
        <v>11</v>
      </c>
      <c r="H56" s="20">
        <v>9</v>
      </c>
      <c r="I56" s="11">
        <v>0</v>
      </c>
      <c r="J56" s="21">
        <f t="shared" ref="J56" si="6">SUM(H56:I56)</f>
        <v>9</v>
      </c>
      <c r="K56" s="20">
        <v>15</v>
      </c>
      <c r="L56" s="11">
        <v>13</v>
      </c>
      <c r="M56" s="12">
        <f t="shared" si="4"/>
        <v>28</v>
      </c>
      <c r="O56" s="469"/>
      <c r="P56" s="469"/>
      <c r="Q56" s="469"/>
    </row>
    <row r="57" spans="2:17" s="4" customFormat="1" ht="15" x14ac:dyDescent="0.25">
      <c r="B57" s="743" t="s">
        <v>2</v>
      </c>
      <c r="C57" s="743"/>
      <c r="D57" s="744"/>
      <c r="E57" s="22">
        <f t="shared" ref="E57:M57" si="7">SUM(E54:E56)</f>
        <v>7</v>
      </c>
      <c r="F57" s="13">
        <f t="shared" si="7"/>
        <v>4</v>
      </c>
      <c r="G57" s="23">
        <f t="shared" si="7"/>
        <v>11</v>
      </c>
      <c r="H57" s="22">
        <f t="shared" si="7"/>
        <v>11</v>
      </c>
      <c r="I57" s="13">
        <f t="shared" si="7"/>
        <v>2</v>
      </c>
      <c r="J57" s="23">
        <f t="shared" si="7"/>
        <v>13</v>
      </c>
      <c r="K57" s="22">
        <f t="shared" si="7"/>
        <v>15</v>
      </c>
      <c r="L57" s="13">
        <f t="shared" si="7"/>
        <v>25</v>
      </c>
      <c r="M57" s="14">
        <f t="shared" si="7"/>
        <v>40</v>
      </c>
      <c r="O57" s="469"/>
      <c r="P57" s="469"/>
      <c r="Q57" s="469"/>
    </row>
    <row r="58" spans="2:17" s="4" customFormat="1" ht="15" x14ac:dyDescent="0.25">
      <c r="B58" s="1086" t="s">
        <v>526</v>
      </c>
      <c r="C58" s="1086"/>
      <c r="D58" s="1086"/>
      <c r="E58" s="1086"/>
      <c r="F58" s="1086"/>
      <c r="G58" s="1086"/>
      <c r="H58" s="1086"/>
      <c r="I58" s="1086"/>
      <c r="J58" s="1086"/>
      <c r="K58" s="1086"/>
      <c r="L58" s="1086"/>
      <c r="M58" s="1086"/>
    </row>
    <row r="59" spans="2:17" s="4" customFormat="1" ht="15" x14ac:dyDescent="0.25">
      <c r="B59" s="763" t="s">
        <v>286</v>
      </c>
      <c r="C59" s="763"/>
      <c r="D59" s="764"/>
      <c r="E59" s="300" t="s">
        <v>17</v>
      </c>
      <c r="F59" s="301" t="s">
        <v>17</v>
      </c>
      <c r="G59" s="302" t="s">
        <v>17</v>
      </c>
      <c r="H59" s="18">
        <v>3</v>
      </c>
      <c r="I59" s="9">
        <v>8</v>
      </c>
      <c r="J59" s="19">
        <f>SUM(H59:I59)</f>
        <v>11</v>
      </c>
      <c r="K59" s="18">
        <v>3</v>
      </c>
      <c r="L59" s="9">
        <v>17</v>
      </c>
      <c r="M59" s="10">
        <f>SUM(K59:L59)</f>
        <v>20</v>
      </c>
      <c r="O59" s="469"/>
      <c r="P59" s="469"/>
      <c r="Q59" s="469"/>
    </row>
    <row r="60" spans="2:17" s="4" customFormat="1" ht="15" x14ac:dyDescent="0.25">
      <c r="B60" s="737" t="s">
        <v>287</v>
      </c>
      <c r="C60" s="737"/>
      <c r="D60" s="738"/>
      <c r="E60" s="400" t="s">
        <v>17</v>
      </c>
      <c r="F60" s="446" t="s">
        <v>17</v>
      </c>
      <c r="G60" s="445" t="s">
        <v>17</v>
      </c>
      <c r="H60" s="400" t="s">
        <v>17</v>
      </c>
      <c r="I60" s="446" t="s">
        <v>17</v>
      </c>
      <c r="J60" s="445" t="s">
        <v>17</v>
      </c>
      <c r="K60" s="143">
        <v>1</v>
      </c>
      <c r="L60" s="162">
        <v>0</v>
      </c>
      <c r="M60" s="12">
        <f t="shared" ref="M60:M61" si="8">SUM(K60:L60)</f>
        <v>1</v>
      </c>
      <c r="O60" s="469"/>
      <c r="P60" s="469"/>
      <c r="Q60" s="469"/>
    </row>
    <row r="61" spans="2:17" s="4" customFormat="1" ht="15" x14ac:dyDescent="0.25">
      <c r="B61" s="737" t="s">
        <v>288</v>
      </c>
      <c r="C61" s="737"/>
      <c r="D61" s="738"/>
      <c r="E61" s="20">
        <v>0</v>
      </c>
      <c r="F61" s="11">
        <v>6</v>
      </c>
      <c r="G61" s="21">
        <f t="shared" ref="G61" si="9">SUM(E61:F61)</f>
        <v>6</v>
      </c>
      <c r="H61" s="20">
        <v>13</v>
      </c>
      <c r="I61" s="11">
        <v>18</v>
      </c>
      <c r="J61" s="21">
        <f t="shared" ref="J61" si="10">SUM(H61:I61)</f>
        <v>31</v>
      </c>
      <c r="K61" s="20">
        <v>13</v>
      </c>
      <c r="L61" s="11">
        <v>26</v>
      </c>
      <c r="M61" s="12">
        <f t="shared" si="8"/>
        <v>39</v>
      </c>
      <c r="O61" s="469"/>
      <c r="P61" s="469"/>
      <c r="Q61" s="469"/>
    </row>
    <row r="62" spans="2:17" s="4" customFormat="1" ht="15" x14ac:dyDescent="0.25">
      <c r="B62" s="791" t="s">
        <v>2</v>
      </c>
      <c r="C62" s="791"/>
      <c r="D62" s="792"/>
      <c r="E62" s="416">
        <f t="shared" ref="E62:M62" si="11">SUM(E59:E61)</f>
        <v>0</v>
      </c>
      <c r="F62" s="417">
        <f t="shared" si="11"/>
        <v>6</v>
      </c>
      <c r="G62" s="418">
        <f t="shared" si="11"/>
        <v>6</v>
      </c>
      <c r="H62" s="416">
        <f t="shared" si="11"/>
        <v>16</v>
      </c>
      <c r="I62" s="417">
        <f t="shared" si="11"/>
        <v>26</v>
      </c>
      <c r="J62" s="418">
        <f t="shared" si="11"/>
        <v>42</v>
      </c>
      <c r="K62" s="416">
        <f t="shared" si="11"/>
        <v>17</v>
      </c>
      <c r="L62" s="417">
        <f t="shared" si="11"/>
        <v>43</v>
      </c>
      <c r="M62" s="419">
        <f t="shared" si="11"/>
        <v>60</v>
      </c>
      <c r="O62" s="469"/>
      <c r="P62" s="469"/>
      <c r="Q62" s="469"/>
    </row>
    <row r="63" spans="2:17" s="4" customFormat="1" ht="15" x14ac:dyDescent="0.25">
      <c r="B63" s="814" t="s">
        <v>879</v>
      </c>
      <c r="C63" s="814"/>
      <c r="D63" s="815"/>
      <c r="E63" s="256">
        <f t="shared" ref="E63:M63" si="12">E52+E57+E62</f>
        <v>726</v>
      </c>
      <c r="F63" s="293">
        <f t="shared" si="12"/>
        <v>183</v>
      </c>
      <c r="G63" s="521">
        <f t="shared" si="12"/>
        <v>909</v>
      </c>
      <c r="H63" s="256">
        <f t="shared" si="12"/>
        <v>1017</v>
      </c>
      <c r="I63" s="293">
        <f t="shared" si="12"/>
        <v>274</v>
      </c>
      <c r="J63" s="521">
        <f t="shared" si="12"/>
        <v>1291</v>
      </c>
      <c r="K63" s="256">
        <f t="shared" si="12"/>
        <v>2372</v>
      </c>
      <c r="L63" s="293">
        <f t="shared" si="12"/>
        <v>617</v>
      </c>
      <c r="M63" s="522">
        <f t="shared" si="12"/>
        <v>2989</v>
      </c>
      <c r="O63" s="469"/>
      <c r="P63" s="469"/>
      <c r="Q63" s="469"/>
    </row>
    <row r="64" spans="2:17" s="4" customFormat="1" ht="15" customHeight="1" x14ac:dyDescent="0.25">
      <c r="B64" s="747" t="s">
        <v>880</v>
      </c>
      <c r="C64" s="747"/>
      <c r="D64" s="747"/>
      <c r="E64" s="747"/>
      <c r="F64" s="747"/>
      <c r="G64" s="747"/>
      <c r="H64" s="747"/>
      <c r="I64" s="747"/>
      <c r="J64" s="747"/>
      <c r="K64" s="747"/>
      <c r="L64" s="747"/>
      <c r="M64" s="747"/>
    </row>
    <row r="65" spans="1:13" s="4" customFormat="1" ht="15" x14ac:dyDescent="0.25">
      <c r="B65" s="748"/>
      <c r="C65" s="748"/>
      <c r="D65" s="748"/>
      <c r="E65" s="748"/>
      <c r="F65" s="748"/>
      <c r="G65" s="748"/>
      <c r="H65" s="748"/>
      <c r="I65" s="748"/>
      <c r="J65" s="748"/>
      <c r="K65" s="748"/>
      <c r="L65" s="748"/>
      <c r="M65" s="748"/>
    </row>
    <row r="66" spans="1:13" s="4" customFormat="1" ht="15" x14ac:dyDescent="0.25">
      <c r="B66" s="749"/>
      <c r="C66" s="749"/>
      <c r="D66" s="749"/>
      <c r="E66" s="749"/>
      <c r="F66" s="749"/>
      <c r="G66" s="749"/>
      <c r="H66" s="749"/>
      <c r="I66" s="749"/>
      <c r="J66" s="749"/>
      <c r="K66" s="749"/>
      <c r="L66" s="749"/>
      <c r="M66" s="749"/>
    </row>
    <row r="67" spans="1:13" s="4" customFormat="1" ht="15" x14ac:dyDescent="0.25"/>
    <row r="68" spans="1:13" s="4" customFormat="1" ht="15" x14ac:dyDescent="0.25"/>
    <row r="69" spans="1:13" s="4" customFormat="1" ht="15" x14ac:dyDescent="0.25">
      <c r="A69" s="7"/>
      <c r="B69" s="7" t="s">
        <v>122</v>
      </c>
      <c r="C69" s="7"/>
      <c r="D69" s="7"/>
      <c r="E69" s="7"/>
      <c r="F69" s="7"/>
      <c r="G69" s="7"/>
      <c r="H69" s="7"/>
      <c r="I69" s="7"/>
      <c r="J69" s="7"/>
      <c r="K69" s="7"/>
      <c r="L69" s="7"/>
      <c r="M69" s="7"/>
    </row>
    <row r="70" spans="1:13" s="4" customFormat="1" ht="15" x14ac:dyDescent="0.25"/>
    <row r="71" spans="1:13" s="4" customFormat="1" ht="15" customHeight="1" x14ac:dyDescent="0.25">
      <c r="B71" s="842" t="s">
        <v>332</v>
      </c>
      <c r="C71" s="842"/>
      <c r="D71" s="842"/>
      <c r="E71" s="842"/>
      <c r="F71" s="842"/>
      <c r="G71" s="842"/>
      <c r="H71" s="842"/>
      <c r="I71" s="842"/>
      <c r="J71" s="842"/>
      <c r="K71" s="842"/>
      <c r="L71" s="842"/>
      <c r="M71" s="842"/>
    </row>
    <row r="72" spans="1:13" s="4" customFormat="1" ht="15" x14ac:dyDescent="0.25">
      <c r="B72" s="842"/>
      <c r="C72" s="842"/>
      <c r="D72" s="842"/>
      <c r="E72" s="842"/>
      <c r="F72" s="842"/>
      <c r="G72" s="842"/>
      <c r="H72" s="842"/>
      <c r="I72" s="842"/>
      <c r="J72" s="842"/>
      <c r="K72" s="842"/>
      <c r="L72" s="842"/>
      <c r="M72" s="842"/>
    </row>
    <row r="73" spans="1:13" s="4" customFormat="1" ht="15" x14ac:dyDescent="0.25">
      <c r="B73" s="842"/>
      <c r="C73" s="842"/>
      <c r="D73" s="842"/>
      <c r="E73" s="842"/>
      <c r="F73" s="842"/>
      <c r="G73" s="842"/>
      <c r="H73" s="842"/>
      <c r="I73" s="842"/>
      <c r="J73" s="842"/>
      <c r="K73" s="842"/>
      <c r="L73" s="842"/>
      <c r="M73" s="842"/>
    </row>
    <row r="74" spans="1:13" s="4" customFormat="1" ht="15" x14ac:dyDescent="0.25">
      <c r="B74" s="1"/>
      <c r="C74" s="1"/>
      <c r="D74" s="1"/>
      <c r="E74" s="1"/>
      <c r="F74" s="1"/>
      <c r="G74" s="1"/>
      <c r="H74" s="1"/>
      <c r="I74" s="1"/>
      <c r="J74" s="1"/>
      <c r="K74" s="1"/>
      <c r="L74" s="1"/>
      <c r="M74" s="1"/>
    </row>
    <row r="75" spans="1:13" s="4" customFormat="1" ht="15.5" thickBot="1" x14ac:dyDescent="0.3">
      <c r="B75" s="1072" t="s">
        <v>881</v>
      </c>
      <c r="C75" s="1063"/>
      <c r="D75" s="1063"/>
      <c r="E75" s="298">
        <v>2021</v>
      </c>
      <c r="F75" s="298">
        <v>2022</v>
      </c>
      <c r="G75" s="299">
        <v>2023</v>
      </c>
      <c r="H75" s="1"/>
      <c r="I75" s="1"/>
      <c r="J75" s="1"/>
      <c r="K75" s="1"/>
      <c r="L75" s="1"/>
      <c r="M75" s="1"/>
    </row>
    <row r="76" spans="1:13" s="4" customFormat="1" ht="15.5" thickTop="1" x14ac:dyDescent="0.25">
      <c r="B76" s="823" t="s">
        <v>882</v>
      </c>
      <c r="C76" s="844"/>
      <c r="D76" s="844"/>
      <c r="E76" s="303">
        <v>892</v>
      </c>
      <c r="F76" s="303">
        <v>650</v>
      </c>
      <c r="G76" s="304">
        <v>3004</v>
      </c>
      <c r="H76" s="1"/>
      <c r="I76" s="1"/>
      <c r="J76" s="1"/>
      <c r="K76" s="1"/>
      <c r="L76" s="1"/>
      <c r="M76" s="1"/>
    </row>
    <row r="77" spans="1:13" s="4" customFormat="1" ht="15" x14ac:dyDescent="0.25">
      <c r="B77" s="747" t="s">
        <v>883</v>
      </c>
      <c r="C77" s="747"/>
      <c r="D77" s="747"/>
      <c r="E77" s="747"/>
      <c r="F77" s="747"/>
      <c r="G77" s="747"/>
      <c r="H77" s="1"/>
      <c r="I77" s="1"/>
      <c r="J77" s="1"/>
      <c r="K77" s="1"/>
      <c r="L77" s="1"/>
      <c r="M77" s="1"/>
    </row>
    <row r="78" spans="1:13" s="4" customFormat="1" ht="15" x14ac:dyDescent="0.25">
      <c r="B78" s="749"/>
      <c r="C78" s="749"/>
      <c r="D78" s="749"/>
      <c r="E78" s="749"/>
      <c r="F78" s="749"/>
      <c r="G78" s="749"/>
      <c r="H78" s="1"/>
      <c r="I78" s="1"/>
      <c r="J78" s="1"/>
      <c r="K78" s="1"/>
      <c r="L78" s="1"/>
      <c r="M78" s="1"/>
    </row>
    <row r="79" spans="1:13" s="4" customFormat="1" ht="15" x14ac:dyDescent="0.25"/>
    <row r="80" spans="1:13" s="4" customFormat="1" ht="15" x14ac:dyDescent="0.25"/>
    <row r="81" spans="1:16" s="4" customFormat="1" ht="15" x14ac:dyDescent="0.25">
      <c r="A81" s="7"/>
      <c r="B81" s="7" t="s">
        <v>165</v>
      </c>
      <c r="C81" s="7"/>
      <c r="D81" s="7"/>
      <c r="E81" s="7"/>
      <c r="F81" s="7"/>
      <c r="G81" s="7"/>
      <c r="H81" s="7"/>
      <c r="I81" s="7"/>
      <c r="J81" s="7"/>
      <c r="K81" s="7"/>
      <c r="L81" s="7"/>
      <c r="M81" s="7"/>
    </row>
    <row r="82" spans="1:16" s="4" customFormat="1" ht="15" x14ac:dyDescent="0.25"/>
    <row r="83" spans="1:16" s="4" customFormat="1" ht="15" customHeight="1" x14ac:dyDescent="0.25">
      <c r="A83" s="1"/>
      <c r="B83" s="1058" t="s">
        <v>884</v>
      </c>
      <c r="C83" s="1058"/>
      <c r="D83" s="1058"/>
      <c r="E83" s="1058"/>
      <c r="F83" s="1058"/>
      <c r="G83" s="1050"/>
      <c r="H83" s="1062">
        <v>2021</v>
      </c>
      <c r="I83" s="1062"/>
      <c r="J83" s="1062" t="s">
        <v>90</v>
      </c>
      <c r="K83" s="1062"/>
      <c r="L83" s="1062">
        <v>2023</v>
      </c>
      <c r="M83" s="1054"/>
    </row>
    <row r="84" spans="1:16" s="4" customFormat="1" ht="15.5" thickBot="1" x14ac:dyDescent="0.3">
      <c r="A84" s="1"/>
      <c r="B84" s="1059"/>
      <c r="C84" s="1059"/>
      <c r="D84" s="1059"/>
      <c r="E84" s="1059"/>
      <c r="F84" s="1059"/>
      <c r="G84" s="1052"/>
      <c r="H84" s="307" t="s">
        <v>340</v>
      </c>
      <c r="I84" s="308" t="s">
        <v>341</v>
      </c>
      <c r="J84" s="307" t="s">
        <v>340</v>
      </c>
      <c r="K84" s="308" t="s">
        <v>341</v>
      </c>
      <c r="L84" s="307" t="s">
        <v>340</v>
      </c>
      <c r="M84" s="309" t="s">
        <v>341</v>
      </c>
    </row>
    <row r="85" spans="1:16" s="4" customFormat="1" ht="15.5" thickTop="1" x14ac:dyDescent="0.25">
      <c r="A85" s="1"/>
      <c r="B85" s="1094" t="s">
        <v>342</v>
      </c>
      <c r="C85" s="1094"/>
      <c r="D85" s="1094"/>
      <c r="E85" s="1094"/>
      <c r="F85" s="1094"/>
      <c r="G85" s="1094"/>
      <c r="H85" s="1094"/>
      <c r="I85" s="1094"/>
      <c r="J85" s="1094"/>
      <c r="K85" s="1094"/>
      <c r="L85" s="1094"/>
      <c r="M85" s="1094"/>
    </row>
    <row r="86" spans="1:16" s="4" customFormat="1" ht="15" x14ac:dyDescent="0.25">
      <c r="A86" s="1"/>
      <c r="B86" s="763" t="s">
        <v>321</v>
      </c>
      <c r="C86" s="763"/>
      <c r="D86" s="763"/>
      <c r="E86" s="763"/>
      <c r="F86" s="763"/>
      <c r="G86" s="764"/>
      <c r="H86" s="18">
        <v>107</v>
      </c>
      <c r="I86" s="30">
        <v>874</v>
      </c>
      <c r="J86" s="15">
        <v>160</v>
      </c>
      <c r="K86" s="30">
        <v>157</v>
      </c>
      <c r="L86" s="18">
        <v>198</v>
      </c>
      <c r="M86" s="31">
        <v>157</v>
      </c>
      <c r="O86" s="469"/>
      <c r="P86" s="469"/>
    </row>
    <row r="87" spans="1:16" s="4" customFormat="1" ht="15" x14ac:dyDescent="0.25">
      <c r="A87" s="1"/>
      <c r="B87" s="768" t="s">
        <v>322</v>
      </c>
      <c r="C87" s="768"/>
      <c r="D87" s="768"/>
      <c r="E87" s="768"/>
      <c r="F87" s="768"/>
      <c r="G87" s="769"/>
      <c r="H87" s="32">
        <v>39</v>
      </c>
      <c r="I87" s="33">
        <v>326</v>
      </c>
      <c r="J87" s="34">
        <v>98</v>
      </c>
      <c r="K87" s="33">
        <v>58</v>
      </c>
      <c r="L87" s="32">
        <v>144</v>
      </c>
      <c r="M87" s="35">
        <v>83</v>
      </c>
      <c r="O87" s="469"/>
      <c r="P87" s="469"/>
    </row>
    <row r="88" spans="1:16" s="4" customFormat="1" ht="15" x14ac:dyDescent="0.25">
      <c r="A88" s="1"/>
      <c r="B88" s="1086" t="s">
        <v>343</v>
      </c>
      <c r="C88" s="1086"/>
      <c r="D88" s="1086"/>
      <c r="E88" s="1086"/>
      <c r="F88" s="1086"/>
      <c r="G88" s="1086"/>
      <c r="H88" s="1086"/>
      <c r="I88" s="1086"/>
      <c r="J88" s="1086"/>
      <c r="K88" s="1086"/>
      <c r="L88" s="1086"/>
      <c r="M88" s="1086"/>
    </row>
    <row r="89" spans="1:16" s="4" customFormat="1" ht="15" x14ac:dyDescent="0.25">
      <c r="A89" s="1"/>
      <c r="B89" s="762" t="s">
        <v>344</v>
      </c>
      <c r="C89" s="763"/>
      <c r="D89" s="763"/>
      <c r="E89" s="763"/>
      <c r="F89" s="763"/>
      <c r="G89" s="764"/>
      <c r="H89" s="18">
        <v>72</v>
      </c>
      <c r="I89" s="30">
        <v>561</v>
      </c>
      <c r="J89" s="15">
        <v>131</v>
      </c>
      <c r="K89" s="30">
        <v>79</v>
      </c>
      <c r="L89" s="18">
        <v>159</v>
      </c>
      <c r="M89" s="31">
        <v>94</v>
      </c>
      <c r="O89" s="469"/>
      <c r="P89" s="469"/>
    </row>
    <row r="90" spans="1:16" s="4" customFormat="1" ht="15" x14ac:dyDescent="0.25">
      <c r="A90" s="1"/>
      <c r="B90" s="737" t="s">
        <v>345</v>
      </c>
      <c r="C90" s="737"/>
      <c r="D90" s="737"/>
      <c r="E90" s="737"/>
      <c r="F90" s="737"/>
      <c r="G90" s="738"/>
      <c r="H90" s="20">
        <v>65</v>
      </c>
      <c r="I90" s="36">
        <v>576</v>
      </c>
      <c r="J90" s="16">
        <v>112</v>
      </c>
      <c r="K90" s="36">
        <v>123</v>
      </c>
      <c r="L90" s="20">
        <v>172</v>
      </c>
      <c r="M90" s="37">
        <v>133</v>
      </c>
      <c r="O90" s="469"/>
      <c r="P90" s="469"/>
    </row>
    <row r="91" spans="1:16" s="4" customFormat="1" ht="15" x14ac:dyDescent="0.25">
      <c r="A91" s="1"/>
      <c r="B91" s="768" t="s">
        <v>346</v>
      </c>
      <c r="C91" s="768"/>
      <c r="D91" s="768"/>
      <c r="E91" s="768"/>
      <c r="F91" s="768"/>
      <c r="G91" s="769"/>
      <c r="H91" s="32">
        <v>9</v>
      </c>
      <c r="I91" s="33">
        <v>63</v>
      </c>
      <c r="J91" s="34">
        <v>15</v>
      </c>
      <c r="K91" s="33">
        <v>13</v>
      </c>
      <c r="L91" s="32">
        <v>11</v>
      </c>
      <c r="M91" s="35">
        <v>13</v>
      </c>
      <c r="O91" s="469"/>
      <c r="P91" s="469"/>
    </row>
    <row r="92" spans="1:16" s="4" customFormat="1" ht="15" x14ac:dyDescent="0.25">
      <c r="A92" s="1"/>
      <c r="B92" s="1086" t="s">
        <v>284</v>
      </c>
      <c r="C92" s="1086"/>
      <c r="D92" s="1086"/>
      <c r="E92" s="1086"/>
      <c r="F92" s="1086"/>
      <c r="G92" s="1086"/>
      <c r="H92" s="1086"/>
      <c r="I92" s="1086"/>
      <c r="J92" s="1086"/>
      <c r="K92" s="1086"/>
      <c r="L92" s="1086"/>
      <c r="M92" s="1086"/>
    </row>
    <row r="93" spans="1:16" s="4" customFormat="1" ht="15" x14ac:dyDescent="0.25">
      <c r="A93" s="1"/>
      <c r="B93" s="763" t="s">
        <v>286</v>
      </c>
      <c r="C93" s="763"/>
      <c r="D93" s="763"/>
      <c r="E93" s="763"/>
      <c r="F93" s="763"/>
      <c r="G93" s="764"/>
      <c r="H93" s="300" t="s">
        <v>17</v>
      </c>
      <c r="I93" s="664" t="s">
        <v>17</v>
      </c>
      <c r="J93" s="15">
        <v>35</v>
      </c>
      <c r="K93" s="30">
        <v>29</v>
      </c>
      <c r="L93" s="18">
        <v>58</v>
      </c>
      <c r="M93" s="31">
        <v>36</v>
      </c>
      <c r="O93" s="469"/>
      <c r="P93" s="469"/>
    </row>
    <row r="94" spans="1:16" s="4" customFormat="1" ht="15" x14ac:dyDescent="0.25">
      <c r="A94" s="1"/>
      <c r="B94" s="737" t="s">
        <v>287</v>
      </c>
      <c r="C94" s="737"/>
      <c r="D94" s="737"/>
      <c r="E94" s="737"/>
      <c r="F94" s="737"/>
      <c r="G94" s="738"/>
      <c r="H94" s="665" t="s">
        <v>17</v>
      </c>
      <c r="I94" s="666" t="s">
        <v>17</v>
      </c>
      <c r="J94" s="665" t="s">
        <v>17</v>
      </c>
      <c r="K94" s="666" t="s">
        <v>17</v>
      </c>
      <c r="L94" s="20">
        <v>2</v>
      </c>
      <c r="M94" s="37">
        <v>1</v>
      </c>
      <c r="O94" s="469"/>
      <c r="P94" s="469"/>
    </row>
    <row r="95" spans="1:16" s="4" customFormat="1" ht="15" x14ac:dyDescent="0.25">
      <c r="A95" s="1"/>
      <c r="B95" s="737" t="s">
        <v>288</v>
      </c>
      <c r="C95" s="737"/>
      <c r="D95" s="737"/>
      <c r="E95" s="737"/>
      <c r="F95" s="737"/>
      <c r="G95" s="738"/>
      <c r="H95" s="20">
        <v>146</v>
      </c>
      <c r="I95" s="36">
        <v>131</v>
      </c>
      <c r="J95" s="16">
        <v>223</v>
      </c>
      <c r="K95" s="36">
        <v>186</v>
      </c>
      <c r="L95" s="20">
        <v>282</v>
      </c>
      <c r="M95" s="37">
        <v>203</v>
      </c>
      <c r="O95" s="469"/>
      <c r="P95" s="469"/>
    </row>
    <row r="96" spans="1:16" s="4" customFormat="1" ht="15" x14ac:dyDescent="0.25">
      <c r="A96" s="1"/>
      <c r="B96" s="743" t="s">
        <v>2</v>
      </c>
      <c r="C96" s="743"/>
      <c r="D96" s="743"/>
      <c r="E96" s="743"/>
      <c r="F96" s="743"/>
      <c r="G96" s="744"/>
      <c r="H96" s="58">
        <v>146</v>
      </c>
      <c r="I96" s="59">
        <v>131</v>
      </c>
      <c r="J96" s="667">
        <v>258</v>
      </c>
      <c r="K96" s="59">
        <v>215</v>
      </c>
      <c r="L96" s="58">
        <v>342</v>
      </c>
      <c r="M96" s="206">
        <v>240</v>
      </c>
      <c r="O96" s="469"/>
      <c r="P96" s="469"/>
    </row>
    <row r="97" spans="1:16" s="4" customFormat="1" ht="15" customHeight="1" x14ac:dyDescent="0.25">
      <c r="A97" s="1"/>
      <c r="B97" s="747" t="s">
        <v>885</v>
      </c>
      <c r="C97" s="747"/>
      <c r="D97" s="747"/>
      <c r="E97" s="747"/>
      <c r="F97" s="747"/>
      <c r="G97" s="747"/>
      <c r="H97" s="747"/>
      <c r="I97" s="747"/>
      <c r="J97" s="747"/>
      <c r="K97" s="747"/>
      <c r="L97" s="747"/>
      <c r="M97" s="747"/>
    </row>
    <row r="98" spans="1:16" s="4" customFormat="1" ht="15" customHeight="1" x14ac:dyDescent="0.25">
      <c r="A98" s="1"/>
      <c r="B98" s="748"/>
      <c r="C98" s="748"/>
      <c r="D98" s="748"/>
      <c r="E98" s="748"/>
      <c r="F98" s="748"/>
      <c r="G98" s="748"/>
      <c r="H98" s="748"/>
      <c r="I98" s="748"/>
      <c r="J98" s="748"/>
      <c r="K98" s="748"/>
      <c r="L98" s="748"/>
      <c r="M98" s="748"/>
    </row>
    <row r="99" spans="1:16" s="4" customFormat="1" ht="15" customHeight="1" x14ac:dyDescent="0.25">
      <c r="A99" s="1"/>
      <c r="B99" s="749"/>
      <c r="C99" s="749"/>
      <c r="D99" s="749"/>
      <c r="E99" s="749"/>
      <c r="F99" s="749"/>
      <c r="G99" s="749"/>
      <c r="H99" s="749"/>
      <c r="I99" s="749"/>
      <c r="J99" s="749"/>
      <c r="K99" s="749"/>
      <c r="L99" s="749"/>
      <c r="M99" s="749"/>
    </row>
    <row r="100" spans="1:16" s="4" customFormat="1" ht="15" x14ac:dyDescent="0.25">
      <c r="A100" s="1"/>
      <c r="B100" s="1"/>
      <c r="C100" s="1"/>
      <c r="D100" s="1"/>
      <c r="E100" s="1"/>
      <c r="F100" s="1"/>
      <c r="G100" s="1"/>
      <c r="H100" s="1"/>
      <c r="I100" s="1"/>
      <c r="J100" s="1"/>
      <c r="K100" s="1"/>
      <c r="L100" s="1"/>
      <c r="M100" s="1"/>
    </row>
    <row r="101" spans="1:16" s="4" customFormat="1" ht="15" customHeight="1" x14ac:dyDescent="0.25">
      <c r="A101" s="1"/>
      <c r="B101" s="1058" t="s">
        <v>890</v>
      </c>
      <c r="C101" s="1058"/>
      <c r="D101" s="1058"/>
      <c r="E101" s="1058"/>
      <c r="F101" s="1058"/>
      <c r="G101" s="1050"/>
      <c r="H101" s="1062">
        <v>2021</v>
      </c>
      <c r="I101" s="1062"/>
      <c r="J101" s="1062" t="s">
        <v>90</v>
      </c>
      <c r="K101" s="1062"/>
      <c r="L101" s="1062">
        <v>2023</v>
      </c>
      <c r="M101" s="1054"/>
    </row>
    <row r="102" spans="1:16" s="4" customFormat="1" ht="28.5" thickBot="1" x14ac:dyDescent="0.3">
      <c r="A102" s="1"/>
      <c r="B102" s="1059"/>
      <c r="C102" s="1059"/>
      <c r="D102" s="1059"/>
      <c r="E102" s="1059"/>
      <c r="F102" s="1059"/>
      <c r="G102" s="1052"/>
      <c r="H102" s="657" t="s">
        <v>891</v>
      </c>
      <c r="I102" s="696" t="s">
        <v>892</v>
      </c>
      <c r="J102" s="657" t="s">
        <v>891</v>
      </c>
      <c r="K102" s="696" t="s">
        <v>892</v>
      </c>
      <c r="L102" s="657" t="s">
        <v>891</v>
      </c>
      <c r="M102" s="658" t="s">
        <v>892</v>
      </c>
    </row>
    <row r="103" spans="1:16" s="4" customFormat="1" ht="15" customHeight="1" thickTop="1" x14ac:dyDescent="0.25">
      <c r="A103" s="1"/>
      <c r="B103" s="1094" t="s">
        <v>342</v>
      </c>
      <c r="C103" s="1094"/>
      <c r="D103" s="1094"/>
      <c r="E103" s="1094"/>
      <c r="F103" s="1094"/>
      <c r="G103" s="1094"/>
      <c r="H103" s="1094"/>
      <c r="I103" s="1094"/>
      <c r="J103" s="1094"/>
      <c r="K103" s="1094"/>
      <c r="L103" s="1094"/>
      <c r="M103" s="1094"/>
    </row>
    <row r="104" spans="1:16" s="4" customFormat="1" ht="15" customHeight="1" x14ac:dyDescent="0.25">
      <c r="A104" s="1"/>
      <c r="B104" s="763" t="s">
        <v>321</v>
      </c>
      <c r="C104" s="763"/>
      <c r="D104" s="763"/>
      <c r="E104" s="763"/>
      <c r="F104" s="763"/>
      <c r="G104" s="764"/>
      <c r="H104" s="38">
        <v>0.14699999999999999</v>
      </c>
      <c r="I104" s="39">
        <v>0.14699999999999999</v>
      </c>
      <c r="J104" s="40">
        <v>0.187</v>
      </c>
      <c r="K104" s="39">
        <v>0.188</v>
      </c>
      <c r="L104" s="38">
        <v>0.14836498312344695</v>
      </c>
      <c r="M104" s="41">
        <v>0.1179944197895967</v>
      </c>
      <c r="O104" s="469"/>
      <c r="P104" s="469"/>
    </row>
    <row r="105" spans="1:16" s="4" customFormat="1" ht="15" customHeight="1" x14ac:dyDescent="0.25">
      <c r="A105" s="1"/>
      <c r="B105" s="768" t="s">
        <v>322</v>
      </c>
      <c r="C105" s="768"/>
      <c r="D105" s="768"/>
      <c r="E105" s="768"/>
      <c r="F105" s="768"/>
      <c r="G105" s="769"/>
      <c r="H105" s="668">
        <v>0.222</v>
      </c>
      <c r="I105" s="669">
        <v>0.13700000000000001</v>
      </c>
      <c r="J105" s="670">
        <v>0.42199999999999999</v>
      </c>
      <c r="K105" s="669">
        <v>0.247</v>
      </c>
      <c r="L105" s="668">
        <v>0.37123537319089794</v>
      </c>
      <c r="M105" s="671">
        <v>0.22255092103547022</v>
      </c>
      <c r="O105" s="469"/>
      <c r="P105" s="469"/>
    </row>
    <row r="106" spans="1:16" s="4" customFormat="1" ht="15" customHeight="1" x14ac:dyDescent="0.25">
      <c r="A106" s="1"/>
      <c r="B106" s="1086" t="s">
        <v>343</v>
      </c>
      <c r="C106" s="1086"/>
      <c r="D106" s="1086"/>
      <c r="E106" s="1086"/>
      <c r="F106" s="1086"/>
      <c r="G106" s="1086"/>
      <c r="H106" s="1086"/>
      <c r="I106" s="1086"/>
      <c r="J106" s="1086"/>
      <c r="K106" s="1086"/>
      <c r="L106" s="1086"/>
      <c r="M106" s="1086"/>
    </row>
    <row r="107" spans="1:16" s="4" customFormat="1" ht="15" customHeight="1" x14ac:dyDescent="0.25">
      <c r="A107" s="1"/>
      <c r="B107" s="762" t="s">
        <v>344</v>
      </c>
      <c r="C107" s="763"/>
      <c r="D107" s="763"/>
      <c r="E107" s="763"/>
      <c r="F107" s="763"/>
      <c r="G107" s="764"/>
      <c r="H107" s="52">
        <v>0.3</v>
      </c>
      <c r="I107" s="53">
        <v>0.21</v>
      </c>
      <c r="J107" s="40">
        <v>0.46200000000000002</v>
      </c>
      <c r="K107" s="39">
        <v>0.27100000000000002</v>
      </c>
      <c r="L107" s="38">
        <v>0.39398267567242712</v>
      </c>
      <c r="M107" s="41">
        <v>0.24318632774041396</v>
      </c>
      <c r="O107" s="469"/>
      <c r="P107" s="469"/>
    </row>
    <row r="108" spans="1:16" s="4" customFormat="1" ht="15" customHeight="1" x14ac:dyDescent="0.25">
      <c r="A108" s="1"/>
      <c r="B108" s="737" t="s">
        <v>345</v>
      </c>
      <c r="C108" s="737"/>
      <c r="D108" s="737"/>
      <c r="E108" s="737"/>
      <c r="F108" s="737"/>
      <c r="G108" s="738"/>
      <c r="H108" s="54">
        <v>0.113</v>
      </c>
      <c r="I108" s="55">
        <v>0.123</v>
      </c>
      <c r="J108" s="48">
        <v>0.161</v>
      </c>
      <c r="K108" s="47">
        <v>0.19</v>
      </c>
      <c r="L108" s="46">
        <v>0.15694777931374901</v>
      </c>
      <c r="M108" s="49">
        <v>0.12279118077481257</v>
      </c>
      <c r="O108" s="469"/>
      <c r="P108" s="469"/>
    </row>
    <row r="109" spans="1:16" s="4" customFormat="1" ht="15" x14ac:dyDescent="0.25">
      <c r="A109" s="1"/>
      <c r="B109" s="768" t="s">
        <v>346</v>
      </c>
      <c r="C109" s="768"/>
      <c r="D109" s="768"/>
      <c r="E109" s="768"/>
      <c r="F109" s="768"/>
      <c r="G109" s="769"/>
      <c r="H109" s="672">
        <v>0.105</v>
      </c>
      <c r="I109" s="673">
        <v>0.112</v>
      </c>
      <c r="J109" s="670">
        <v>0.10299999999999999</v>
      </c>
      <c r="K109" s="669">
        <v>9.4E-2</v>
      </c>
      <c r="L109" s="668">
        <v>4.9647055388313169E-2</v>
      </c>
      <c r="M109" s="671">
        <v>4.5270263016728783E-2</v>
      </c>
      <c r="O109" s="469"/>
      <c r="P109" s="469"/>
    </row>
    <row r="110" spans="1:16" s="4" customFormat="1" ht="15" x14ac:dyDescent="0.25">
      <c r="A110" s="1"/>
      <c r="B110" s="1086" t="s">
        <v>284</v>
      </c>
      <c r="C110" s="1086"/>
      <c r="D110" s="1086"/>
      <c r="E110" s="1086"/>
      <c r="F110" s="1086"/>
      <c r="G110" s="1086"/>
      <c r="H110" s="1086"/>
      <c r="I110" s="1086"/>
      <c r="J110" s="1086"/>
      <c r="K110" s="1086"/>
      <c r="L110" s="1086"/>
      <c r="M110" s="1086"/>
    </row>
    <row r="111" spans="1:16" s="4" customFormat="1" ht="15" x14ac:dyDescent="0.25">
      <c r="A111" s="1"/>
      <c r="B111" s="763" t="s">
        <v>286</v>
      </c>
      <c r="C111" s="763"/>
      <c r="D111" s="763"/>
      <c r="E111" s="763"/>
      <c r="F111" s="763"/>
      <c r="G111" s="764"/>
      <c r="H111" s="501" t="s">
        <v>17</v>
      </c>
      <c r="I111" s="503" t="s">
        <v>17</v>
      </c>
      <c r="J111" s="493">
        <v>0.153</v>
      </c>
      <c r="K111" s="495">
        <v>9.0999999999999998E-2</v>
      </c>
      <c r="L111" s="493">
        <v>0.14399762376510919</v>
      </c>
      <c r="M111" s="496">
        <v>9.6345292016151135E-2</v>
      </c>
      <c r="O111" s="469"/>
      <c r="P111" s="469"/>
    </row>
    <row r="112" spans="1:16" s="4" customFormat="1" ht="15" x14ac:dyDescent="0.25">
      <c r="A112" s="1"/>
      <c r="B112" s="737" t="s">
        <v>287</v>
      </c>
      <c r="C112" s="737"/>
      <c r="D112" s="737"/>
      <c r="E112" s="737"/>
      <c r="F112" s="737"/>
      <c r="G112" s="738"/>
      <c r="H112" s="665" t="s">
        <v>17</v>
      </c>
      <c r="I112" s="666" t="s">
        <v>17</v>
      </c>
      <c r="J112" s="665" t="s">
        <v>17</v>
      </c>
      <c r="K112" s="666" t="s">
        <v>17</v>
      </c>
      <c r="L112" s="674">
        <v>3.5087719298245612E-2</v>
      </c>
      <c r="M112" s="675">
        <v>1.7543859649122806E-2</v>
      </c>
      <c r="O112" s="469"/>
      <c r="P112" s="469"/>
    </row>
    <row r="113" spans="1:16" s="4" customFormat="1" ht="15" x14ac:dyDescent="0.25">
      <c r="A113" s="1"/>
      <c r="B113" s="737" t="s">
        <v>288</v>
      </c>
      <c r="C113" s="737"/>
      <c r="D113" s="737"/>
      <c r="E113" s="737"/>
      <c r="F113" s="737"/>
      <c r="G113" s="738"/>
      <c r="H113" s="524">
        <v>0.16200000000000001</v>
      </c>
      <c r="I113" s="582">
        <v>0.14499999999999999</v>
      </c>
      <c r="J113" s="524">
        <v>0.24</v>
      </c>
      <c r="K113" s="582">
        <v>0.20100000000000001</v>
      </c>
      <c r="L113" s="524">
        <v>0.21255929174726154</v>
      </c>
      <c r="M113" s="523">
        <v>0.15387040401139659</v>
      </c>
      <c r="O113" s="469"/>
      <c r="P113" s="469"/>
    </row>
    <row r="114" spans="1:16" s="4" customFormat="1" ht="15" x14ac:dyDescent="0.25">
      <c r="A114" s="1"/>
      <c r="B114" s="743" t="s">
        <v>2</v>
      </c>
      <c r="C114" s="743"/>
      <c r="D114" s="743"/>
      <c r="E114" s="743"/>
      <c r="F114" s="743"/>
      <c r="G114" s="744"/>
      <c r="H114" s="676">
        <v>0.16200000000000001</v>
      </c>
      <c r="I114" s="677">
        <v>0.14499999999999999</v>
      </c>
      <c r="J114" s="676">
        <v>0.23599999999999999</v>
      </c>
      <c r="K114" s="677">
        <v>0.2</v>
      </c>
      <c r="L114" s="676">
        <v>0.19590357224355026</v>
      </c>
      <c r="M114" s="678">
        <v>0.14012154137713179</v>
      </c>
      <c r="O114" s="469"/>
      <c r="P114" s="469"/>
    </row>
    <row r="115" spans="1:16" s="4" customFormat="1" ht="15" customHeight="1" x14ac:dyDescent="0.25">
      <c r="A115" s="1"/>
      <c r="B115" s="747" t="s">
        <v>893</v>
      </c>
      <c r="C115" s="747"/>
      <c r="D115" s="747"/>
      <c r="E115" s="747"/>
      <c r="F115" s="747"/>
      <c r="G115" s="747"/>
      <c r="H115" s="747"/>
      <c r="I115" s="747"/>
      <c r="J115" s="747"/>
      <c r="K115" s="747"/>
      <c r="L115" s="747"/>
      <c r="M115" s="747"/>
    </row>
    <row r="116" spans="1:16" s="4" customFormat="1" ht="15" x14ac:dyDescent="0.25">
      <c r="A116" s="1"/>
      <c r="B116" s="748"/>
      <c r="C116" s="748"/>
      <c r="D116" s="748"/>
      <c r="E116" s="748"/>
      <c r="F116" s="748"/>
      <c r="G116" s="748"/>
      <c r="H116" s="748"/>
      <c r="I116" s="748"/>
      <c r="J116" s="748"/>
      <c r="K116" s="748"/>
      <c r="L116" s="748"/>
      <c r="M116" s="748"/>
    </row>
    <row r="117" spans="1:16" s="4" customFormat="1" ht="15" x14ac:dyDescent="0.25">
      <c r="A117" s="1"/>
      <c r="B117" s="749"/>
      <c r="C117" s="749"/>
      <c r="D117" s="749"/>
      <c r="E117" s="749"/>
      <c r="F117" s="749"/>
      <c r="G117" s="749"/>
      <c r="H117" s="749"/>
      <c r="I117" s="749"/>
      <c r="J117" s="749"/>
      <c r="K117" s="749"/>
      <c r="L117" s="749"/>
      <c r="M117" s="749"/>
    </row>
    <row r="118" spans="1:16" s="4" customFormat="1" ht="15" x14ac:dyDescent="0.25"/>
    <row r="119" spans="1:16" s="4" customFormat="1" ht="15" customHeight="1" x14ac:dyDescent="0.25"/>
    <row r="120" spans="1:16" s="4" customFormat="1" ht="15" x14ac:dyDescent="0.25">
      <c r="A120" s="7"/>
      <c r="B120" s="7" t="s">
        <v>170</v>
      </c>
      <c r="C120" s="7"/>
      <c r="D120" s="7"/>
      <c r="E120" s="7"/>
      <c r="F120" s="7"/>
      <c r="G120" s="7"/>
      <c r="H120" s="7"/>
      <c r="I120" s="7"/>
      <c r="J120" s="7"/>
      <c r="K120" s="7"/>
      <c r="L120" s="7"/>
      <c r="M120" s="7"/>
    </row>
    <row r="121" spans="1:16" s="4" customFormat="1" ht="15" x14ac:dyDescent="0.25"/>
    <row r="122" spans="1:16" s="4" customFormat="1" ht="15" customHeight="1" x14ac:dyDescent="0.25">
      <c r="B122" s="1058" t="s">
        <v>894</v>
      </c>
      <c r="C122" s="1058"/>
      <c r="D122" s="1050"/>
      <c r="E122" s="1062">
        <v>2021</v>
      </c>
      <c r="F122" s="1062">
        <v>2022</v>
      </c>
      <c r="G122" s="1054">
        <v>2023</v>
      </c>
    </row>
    <row r="123" spans="1:16" s="4" customFormat="1" ht="15.5" thickBot="1" x14ac:dyDescent="0.3">
      <c r="B123" s="1059"/>
      <c r="C123" s="1059"/>
      <c r="D123" s="1052"/>
      <c r="E123" s="1063"/>
      <c r="F123" s="1063"/>
      <c r="G123" s="1070"/>
    </row>
    <row r="124" spans="1:16" s="4" customFormat="1" ht="15.5" thickTop="1" x14ac:dyDescent="0.25">
      <c r="B124" s="1094" t="s">
        <v>342</v>
      </c>
      <c r="C124" s="1094"/>
      <c r="D124" s="1094"/>
      <c r="E124" s="1094"/>
      <c r="F124" s="1094"/>
      <c r="G124" s="1094"/>
    </row>
    <row r="125" spans="1:16" s="4" customFormat="1" ht="15" x14ac:dyDescent="0.25">
      <c r="B125" s="763" t="s">
        <v>321</v>
      </c>
      <c r="C125" s="763"/>
      <c r="D125" s="764"/>
      <c r="E125" s="62">
        <v>13.4</v>
      </c>
      <c r="F125" s="62">
        <v>11.4</v>
      </c>
      <c r="G125" s="63">
        <v>8.2038649544324755</v>
      </c>
      <c r="I125" s="469"/>
    </row>
    <row r="126" spans="1:16" s="4" customFormat="1" ht="15" x14ac:dyDescent="0.25">
      <c r="B126" s="768" t="s">
        <v>322</v>
      </c>
      <c r="C126" s="768"/>
      <c r="D126" s="769"/>
      <c r="E126" s="64">
        <v>7.2</v>
      </c>
      <c r="F126" s="64">
        <v>10.8</v>
      </c>
      <c r="G126" s="65">
        <v>10.107373219373219</v>
      </c>
      <c r="I126" s="469"/>
    </row>
    <row r="127" spans="1:16" s="4" customFormat="1" ht="15" x14ac:dyDescent="0.25">
      <c r="B127" s="1086" t="s">
        <v>290</v>
      </c>
      <c r="C127" s="1086"/>
      <c r="D127" s="1086"/>
      <c r="E127" s="1086"/>
      <c r="F127" s="1086"/>
      <c r="G127" s="1086"/>
    </row>
    <row r="128" spans="1:16" s="4" customFormat="1" ht="15" x14ac:dyDescent="0.25">
      <c r="B128" s="763" t="s">
        <v>291</v>
      </c>
      <c r="C128" s="763"/>
      <c r="D128" s="764"/>
      <c r="E128" s="306">
        <v>0</v>
      </c>
      <c r="F128" s="62">
        <v>0.5</v>
      </c>
      <c r="G128" s="63">
        <v>1.0471428571428572</v>
      </c>
      <c r="I128" s="469"/>
    </row>
    <row r="129" spans="2:9" s="4" customFormat="1" ht="15" x14ac:dyDescent="0.25">
      <c r="B129" s="737" t="s">
        <v>292</v>
      </c>
      <c r="C129" s="737"/>
      <c r="D129" s="738"/>
      <c r="E129" s="66">
        <v>10.9</v>
      </c>
      <c r="F129" s="66">
        <v>6.9</v>
      </c>
      <c r="G129" s="67">
        <v>10.581766467065869</v>
      </c>
      <c r="I129" s="469"/>
    </row>
    <row r="130" spans="2:9" s="4" customFormat="1" ht="15" x14ac:dyDescent="0.25">
      <c r="B130" s="737" t="s">
        <v>293</v>
      </c>
      <c r="C130" s="737"/>
      <c r="D130" s="738"/>
      <c r="E130" s="66">
        <v>16.3</v>
      </c>
      <c r="F130" s="66">
        <v>5.9</v>
      </c>
      <c r="G130" s="67">
        <v>16.150468749999998</v>
      </c>
      <c r="I130" s="469"/>
    </row>
    <row r="131" spans="2:9" s="4" customFormat="1" ht="15" x14ac:dyDescent="0.25">
      <c r="B131" s="737" t="s">
        <v>294</v>
      </c>
      <c r="C131" s="737"/>
      <c r="D131" s="738"/>
      <c r="E131" s="66">
        <v>17.100000000000001</v>
      </c>
      <c r="F131" s="66">
        <v>5.2</v>
      </c>
      <c r="G131" s="67">
        <v>12.497999999999999</v>
      </c>
      <c r="I131" s="469"/>
    </row>
    <row r="132" spans="2:9" s="4" customFormat="1" ht="15" x14ac:dyDescent="0.25">
      <c r="B132" s="737" t="s">
        <v>295</v>
      </c>
      <c r="C132" s="737"/>
      <c r="D132" s="738"/>
      <c r="E132" s="66">
        <v>4.7</v>
      </c>
      <c r="F132" s="66">
        <v>3.5</v>
      </c>
      <c r="G132" s="67">
        <v>5.9728267477203651</v>
      </c>
      <c r="I132" s="469"/>
    </row>
    <row r="133" spans="2:9" s="4" customFormat="1" ht="15" x14ac:dyDescent="0.25">
      <c r="B133" s="737" t="s">
        <v>296</v>
      </c>
      <c r="C133" s="737"/>
      <c r="D133" s="738"/>
      <c r="E133" s="66">
        <v>12.6</v>
      </c>
      <c r="F133" s="66">
        <v>11.4</v>
      </c>
      <c r="G133" s="67">
        <v>9.9889555125725344</v>
      </c>
      <c r="I133" s="469"/>
    </row>
    <row r="134" spans="2:9" s="4" customFormat="1" ht="15" x14ac:dyDescent="0.25">
      <c r="B134" s="737" t="s">
        <v>297</v>
      </c>
      <c r="C134" s="737"/>
      <c r="D134" s="738"/>
      <c r="E134" s="66">
        <v>8.3000000000000007</v>
      </c>
      <c r="F134" s="66">
        <v>6.4</v>
      </c>
      <c r="G134" s="67">
        <v>8.725741463414634</v>
      </c>
      <c r="I134" s="469"/>
    </row>
    <row r="135" spans="2:9" s="4" customFormat="1" ht="15" x14ac:dyDescent="0.25">
      <c r="B135" s="737" t="s">
        <v>298</v>
      </c>
      <c r="C135" s="737"/>
      <c r="D135" s="738"/>
      <c r="E135" s="66">
        <v>13.3</v>
      </c>
      <c r="F135" s="66">
        <v>13.8</v>
      </c>
      <c r="G135" s="67">
        <v>7.0888488700564967</v>
      </c>
      <c r="I135" s="469"/>
    </row>
    <row r="136" spans="2:9" s="4" customFormat="1" ht="15" x14ac:dyDescent="0.25">
      <c r="B136" s="737" t="s">
        <v>355</v>
      </c>
      <c r="C136" s="737"/>
      <c r="D136" s="738"/>
      <c r="E136" s="68" t="s">
        <v>17</v>
      </c>
      <c r="F136" s="68">
        <v>31</v>
      </c>
      <c r="G136" s="305">
        <v>12.904516129032256</v>
      </c>
      <c r="I136" s="469"/>
    </row>
    <row r="137" spans="2:9" s="4" customFormat="1" ht="15" x14ac:dyDescent="0.25">
      <c r="B137" s="737" t="s">
        <v>299</v>
      </c>
      <c r="C137" s="737"/>
      <c r="D137" s="738"/>
      <c r="E137" s="68" t="s">
        <v>17</v>
      </c>
      <c r="F137" s="68" t="s">
        <v>17</v>
      </c>
      <c r="G137" s="305">
        <v>34.065999999999995</v>
      </c>
      <c r="I137" s="469"/>
    </row>
    <row r="138" spans="2:9" s="4" customFormat="1" ht="15" x14ac:dyDescent="0.25">
      <c r="B138" s="737" t="s">
        <v>300</v>
      </c>
      <c r="C138" s="737"/>
      <c r="D138" s="738"/>
      <c r="E138" s="68">
        <v>8.4</v>
      </c>
      <c r="F138" s="68">
        <v>4.5</v>
      </c>
      <c r="G138" s="305">
        <v>13.375433333333335</v>
      </c>
      <c r="I138" s="469"/>
    </row>
    <row r="139" spans="2:9" s="4" customFormat="1" ht="15" x14ac:dyDescent="0.25">
      <c r="B139" s="743" t="s">
        <v>2</v>
      </c>
      <c r="C139" s="743"/>
      <c r="D139" s="744"/>
      <c r="E139" s="69">
        <v>12.2</v>
      </c>
      <c r="F139" s="69">
        <v>11.3</v>
      </c>
      <c r="G139" s="70">
        <v>8.632704107830552</v>
      </c>
      <c r="I139" s="469"/>
    </row>
    <row r="140" spans="2:9" s="4" customFormat="1" ht="15" customHeight="1" x14ac:dyDescent="0.25">
      <c r="B140" s="747" t="s">
        <v>895</v>
      </c>
      <c r="C140" s="747"/>
      <c r="D140" s="747"/>
      <c r="E140" s="747"/>
      <c r="F140" s="747"/>
      <c r="G140" s="747"/>
    </row>
    <row r="141" spans="2:9" s="4" customFormat="1" ht="15" customHeight="1" x14ac:dyDescent="0.25">
      <c r="B141" s="748"/>
      <c r="C141" s="748"/>
      <c r="D141" s="748"/>
      <c r="E141" s="748"/>
      <c r="F141" s="748"/>
      <c r="G141" s="748"/>
    </row>
    <row r="142" spans="2:9" s="4" customFormat="1" ht="15" customHeight="1" x14ac:dyDescent="0.25">
      <c r="B142" s="748"/>
      <c r="C142" s="748"/>
      <c r="D142" s="748"/>
      <c r="E142" s="748"/>
      <c r="F142" s="748"/>
      <c r="G142" s="748"/>
      <c r="H142" s="255"/>
    </row>
    <row r="143" spans="2:9" s="4" customFormat="1" ht="15" x14ac:dyDescent="0.25">
      <c r="B143" s="749"/>
      <c r="C143" s="749"/>
      <c r="D143" s="749"/>
      <c r="E143" s="749"/>
      <c r="F143" s="749"/>
      <c r="G143" s="749"/>
    </row>
    <row r="144" spans="2:9" s="4" customFormat="1" ht="15" x14ac:dyDescent="0.25"/>
    <row r="145" spans="1:13" s="4" customFormat="1" ht="15" x14ac:dyDescent="0.25"/>
    <row r="146" spans="1:13" s="4" customFormat="1" ht="15" x14ac:dyDescent="0.25">
      <c r="A146" s="7"/>
      <c r="B146" s="7" t="s">
        <v>171</v>
      </c>
      <c r="C146" s="7"/>
      <c r="D146" s="7"/>
      <c r="E146" s="7"/>
      <c r="F146" s="7"/>
      <c r="G146" s="7"/>
      <c r="H146" s="7"/>
      <c r="I146" s="7"/>
      <c r="J146" s="7"/>
      <c r="K146" s="7"/>
      <c r="L146" s="7"/>
      <c r="M146" s="7"/>
    </row>
    <row r="147" spans="1:13" s="4" customFormat="1" ht="15" x14ac:dyDescent="0.25"/>
    <row r="148" spans="1:13" s="4" customFormat="1" ht="15" customHeight="1" x14ac:dyDescent="0.25">
      <c r="B148" s="1058" t="s">
        <v>896</v>
      </c>
      <c r="C148" s="1058"/>
      <c r="D148" s="1050"/>
      <c r="E148" s="1062">
        <v>2021</v>
      </c>
      <c r="F148" s="1062">
        <v>2022</v>
      </c>
      <c r="G148" s="1054">
        <v>2023</v>
      </c>
    </row>
    <row r="149" spans="1:13" s="4" customFormat="1" ht="15" customHeight="1" x14ac:dyDescent="0.25">
      <c r="B149" s="1058"/>
      <c r="C149" s="1058"/>
      <c r="D149" s="1050"/>
      <c r="E149" s="1062"/>
      <c r="F149" s="1062"/>
      <c r="G149" s="1054"/>
    </row>
    <row r="150" spans="1:13" s="4" customFormat="1" ht="15.5" thickBot="1" x14ac:dyDescent="0.3">
      <c r="B150" s="1059"/>
      <c r="C150" s="1059"/>
      <c r="D150" s="1052"/>
      <c r="E150" s="1063"/>
      <c r="F150" s="1063"/>
      <c r="G150" s="1070"/>
    </row>
    <row r="151" spans="1:13" s="4" customFormat="1" ht="15.5" thickTop="1" x14ac:dyDescent="0.25">
      <c r="B151" s="1094" t="s">
        <v>342</v>
      </c>
      <c r="C151" s="1094"/>
      <c r="D151" s="1094"/>
      <c r="E151" s="1094"/>
      <c r="F151" s="1094"/>
      <c r="G151" s="1094"/>
    </row>
    <row r="152" spans="1:13" s="4" customFormat="1" ht="15" x14ac:dyDescent="0.25">
      <c r="B152" s="737" t="s">
        <v>321</v>
      </c>
      <c r="C152" s="737"/>
      <c r="D152" s="738"/>
      <c r="E152" s="81">
        <v>0.83299999999999996</v>
      </c>
      <c r="F152" s="81">
        <v>0.90424242424242429</v>
      </c>
      <c r="G152" s="82">
        <v>0.99210526315789471</v>
      </c>
    </row>
    <row r="153" spans="1:13" s="4" customFormat="1" ht="15" x14ac:dyDescent="0.25">
      <c r="B153" s="737" t="s">
        <v>322</v>
      </c>
      <c r="C153" s="737"/>
      <c r="D153" s="738"/>
      <c r="E153" s="83">
        <v>0.83599999999999997</v>
      </c>
      <c r="F153" s="83">
        <v>0.930379746835443</v>
      </c>
      <c r="G153" s="84">
        <v>0.96848137535816614</v>
      </c>
    </row>
    <row r="154" spans="1:13" s="4" customFormat="1" ht="15" x14ac:dyDescent="0.25">
      <c r="B154" s="1086" t="s">
        <v>290</v>
      </c>
      <c r="C154" s="1086"/>
      <c r="D154" s="1086"/>
      <c r="E154" s="1086"/>
      <c r="F154" s="1086"/>
      <c r="G154" s="1086"/>
    </row>
    <row r="155" spans="1:13" s="4" customFormat="1" ht="15" x14ac:dyDescent="0.25">
      <c r="B155" s="763" t="s">
        <v>291</v>
      </c>
      <c r="C155" s="763"/>
      <c r="D155" s="764"/>
      <c r="E155" s="219" t="s">
        <v>17</v>
      </c>
      <c r="F155" s="219" t="s">
        <v>17</v>
      </c>
      <c r="G155" s="220">
        <v>1</v>
      </c>
    </row>
    <row r="156" spans="1:13" s="4" customFormat="1" ht="15" x14ac:dyDescent="0.25">
      <c r="B156" s="737" t="s">
        <v>292</v>
      </c>
      <c r="C156" s="737"/>
      <c r="D156" s="738"/>
      <c r="E156" s="221">
        <v>0.93</v>
      </c>
      <c r="F156" s="221">
        <v>1</v>
      </c>
      <c r="G156" s="222">
        <v>0.98045602605863191</v>
      </c>
    </row>
    <row r="157" spans="1:13" s="4" customFormat="1" ht="15" x14ac:dyDescent="0.25">
      <c r="B157" s="737" t="s">
        <v>293</v>
      </c>
      <c r="C157" s="737"/>
      <c r="D157" s="738"/>
      <c r="E157" s="221">
        <v>1</v>
      </c>
      <c r="F157" s="221">
        <v>1</v>
      </c>
      <c r="G157" s="222">
        <v>0.98181818181818181</v>
      </c>
    </row>
    <row r="158" spans="1:13" s="4" customFormat="1" ht="15" x14ac:dyDescent="0.25">
      <c r="B158" s="737" t="s">
        <v>294</v>
      </c>
      <c r="C158" s="737"/>
      <c r="D158" s="738"/>
      <c r="E158" s="221">
        <v>0.90500000000000003</v>
      </c>
      <c r="F158" s="221">
        <v>0.95238095238095233</v>
      </c>
      <c r="G158" s="222">
        <v>0.97727272727272729</v>
      </c>
    </row>
    <row r="159" spans="1:13" s="4" customFormat="1" ht="15" x14ac:dyDescent="0.25">
      <c r="B159" s="737" t="s">
        <v>295</v>
      </c>
      <c r="C159" s="737"/>
      <c r="D159" s="738"/>
      <c r="E159" s="221">
        <v>0.88500000000000001</v>
      </c>
      <c r="F159" s="221">
        <v>0.9662921348314607</v>
      </c>
      <c r="G159" s="222">
        <v>0.98360655737704916</v>
      </c>
    </row>
    <row r="160" spans="1:13" s="4" customFormat="1" ht="15" x14ac:dyDescent="0.25">
      <c r="B160" s="737" t="s">
        <v>296</v>
      </c>
      <c r="C160" s="737"/>
      <c r="D160" s="738"/>
      <c r="E160" s="221">
        <v>0.94099999999999995</v>
      </c>
      <c r="F160" s="221">
        <v>0.95209580838323349</v>
      </c>
      <c r="G160" s="222">
        <v>0.99761336515513122</v>
      </c>
    </row>
    <row r="161" spans="1:16" s="4" customFormat="1" ht="15" x14ac:dyDescent="0.25">
      <c r="B161" s="737" t="s">
        <v>297</v>
      </c>
      <c r="C161" s="737"/>
      <c r="D161" s="738"/>
      <c r="E161" s="221">
        <v>0.875</v>
      </c>
      <c r="F161" s="221">
        <v>0.95348837209302328</v>
      </c>
      <c r="G161" s="222">
        <v>0.98181818181818181</v>
      </c>
    </row>
    <row r="162" spans="1:16" s="4" customFormat="1" ht="15" x14ac:dyDescent="0.25">
      <c r="B162" s="737" t="s">
        <v>298</v>
      </c>
      <c r="C162" s="737"/>
      <c r="D162" s="738"/>
      <c r="E162" s="221">
        <v>0.75800000000000001</v>
      </c>
      <c r="F162" s="221">
        <v>0.85603112840466922</v>
      </c>
      <c r="G162" s="222">
        <v>0.98966165413533835</v>
      </c>
    </row>
    <row r="163" spans="1:16" s="4" customFormat="1" ht="15" x14ac:dyDescent="0.25">
      <c r="B163" s="772" t="s">
        <v>2</v>
      </c>
      <c r="C163" s="772"/>
      <c r="D163" s="773"/>
      <c r="E163" s="223">
        <v>0.83399999999999996</v>
      </c>
      <c r="F163" s="223">
        <v>0.90844354018311291</v>
      </c>
      <c r="G163" s="224">
        <v>0.98843930635838151</v>
      </c>
    </row>
    <row r="164" spans="1:16" s="4" customFormat="1" ht="15" customHeight="1" x14ac:dyDescent="0.25">
      <c r="B164" s="747" t="s">
        <v>897</v>
      </c>
      <c r="C164" s="747"/>
      <c r="D164" s="747"/>
      <c r="E164" s="747"/>
      <c r="F164" s="747"/>
      <c r="G164" s="747"/>
    </row>
    <row r="165" spans="1:16" s="4" customFormat="1" ht="15" customHeight="1" x14ac:dyDescent="0.25">
      <c r="B165" s="748"/>
      <c r="C165" s="748"/>
      <c r="D165" s="748"/>
      <c r="E165" s="748"/>
      <c r="F165" s="748"/>
      <c r="G165" s="748"/>
    </row>
    <row r="166" spans="1:16" s="4" customFormat="1" ht="15" customHeight="1" x14ac:dyDescent="0.25">
      <c r="B166" s="748"/>
      <c r="C166" s="748"/>
      <c r="D166" s="748"/>
      <c r="E166" s="748"/>
      <c r="F166" s="748"/>
      <c r="G166" s="748"/>
    </row>
    <row r="167" spans="1:16" s="4" customFormat="1" ht="15" x14ac:dyDescent="0.25">
      <c r="B167" s="749"/>
      <c r="C167" s="749"/>
      <c r="D167" s="749"/>
      <c r="E167" s="749"/>
      <c r="F167" s="749"/>
      <c r="G167" s="749"/>
    </row>
    <row r="168" spans="1:16" s="4" customFormat="1" ht="15" x14ac:dyDescent="0.25">
      <c r="B168" s="24"/>
      <c r="C168" s="24"/>
      <c r="D168" s="24"/>
      <c r="E168" s="24"/>
      <c r="F168" s="24"/>
      <c r="G168" s="24"/>
    </row>
    <row r="169" spans="1:16" s="4" customFormat="1" ht="15" x14ac:dyDescent="0.25">
      <c r="B169" s="24"/>
      <c r="C169" s="24"/>
      <c r="D169" s="24"/>
      <c r="E169" s="24"/>
      <c r="F169" s="24"/>
      <c r="G169" s="24"/>
      <c r="H169" s="24"/>
    </row>
    <row r="170" spans="1:16" s="4" customFormat="1" ht="15" x14ac:dyDescent="0.25">
      <c r="A170" s="7"/>
      <c r="B170" s="7" t="s">
        <v>173</v>
      </c>
      <c r="C170" s="7"/>
      <c r="D170" s="7"/>
      <c r="E170" s="7"/>
      <c r="F170" s="7"/>
      <c r="G170" s="7"/>
      <c r="H170" s="7"/>
      <c r="I170" s="7"/>
      <c r="J170" s="7"/>
      <c r="K170" s="7"/>
      <c r="L170" s="7"/>
      <c r="M170" s="7"/>
    </row>
    <row r="171" spans="1:16" s="4" customFormat="1" ht="15" x14ac:dyDescent="0.25"/>
    <row r="172" spans="1:16" s="4" customFormat="1" ht="15" customHeight="1" x14ac:dyDescent="0.25">
      <c r="B172" s="1058" t="s">
        <v>898</v>
      </c>
      <c r="C172" s="1058"/>
      <c r="D172" s="1058"/>
      <c r="E172" s="1058"/>
      <c r="F172" s="1058"/>
      <c r="G172" s="1050"/>
      <c r="H172" s="1054">
        <v>2021</v>
      </c>
      <c r="I172" s="1069"/>
      <c r="J172" s="1054">
        <v>2022</v>
      </c>
      <c r="K172" s="1069"/>
      <c r="L172" s="1054">
        <v>2023</v>
      </c>
      <c r="M172" s="1055"/>
    </row>
    <row r="173" spans="1:16" s="4" customFormat="1" ht="15.5" thickBot="1" x14ac:dyDescent="0.3">
      <c r="B173" s="1059"/>
      <c r="C173" s="1059"/>
      <c r="D173" s="1059"/>
      <c r="E173" s="1059"/>
      <c r="F173" s="1059"/>
      <c r="G173" s="1052"/>
      <c r="H173" s="307" t="s">
        <v>321</v>
      </c>
      <c r="I173" s="308" t="s">
        <v>322</v>
      </c>
      <c r="J173" s="307" t="s">
        <v>321</v>
      </c>
      <c r="K173" s="308" t="s">
        <v>322</v>
      </c>
      <c r="L173" s="307" t="s">
        <v>321</v>
      </c>
      <c r="M173" s="309" t="s">
        <v>322</v>
      </c>
    </row>
    <row r="174" spans="1:16" s="4" customFormat="1" ht="15" x14ac:dyDescent="0.25">
      <c r="B174" s="725" t="s">
        <v>291</v>
      </c>
      <c r="C174" s="725"/>
      <c r="D174" s="725"/>
      <c r="E174" s="725"/>
      <c r="F174" s="725"/>
      <c r="G174" s="726"/>
      <c r="H174" s="217" t="s">
        <v>17</v>
      </c>
      <c r="I174" s="218" t="s">
        <v>17</v>
      </c>
      <c r="J174" s="217" t="s">
        <v>17</v>
      </c>
      <c r="K174" s="218" t="s">
        <v>17</v>
      </c>
      <c r="L174" s="89">
        <v>0.83333333333333337</v>
      </c>
      <c r="M174" s="96">
        <v>0.16666666666666666</v>
      </c>
      <c r="O174" s="469"/>
      <c r="P174" s="469"/>
    </row>
    <row r="175" spans="1:16" s="4" customFormat="1" ht="15" x14ac:dyDescent="0.25">
      <c r="B175" s="737" t="s">
        <v>292</v>
      </c>
      <c r="C175" s="737"/>
      <c r="D175" s="737"/>
      <c r="E175" s="737"/>
      <c r="F175" s="737"/>
      <c r="G175" s="738"/>
      <c r="H175" s="92">
        <v>0.85899999999999999</v>
      </c>
      <c r="I175" s="93">
        <v>0.14099999999999999</v>
      </c>
      <c r="J175" s="92">
        <v>0.83699999999999997</v>
      </c>
      <c r="K175" s="93">
        <v>0.16300000000000001</v>
      </c>
      <c r="L175" s="92">
        <v>0.79640718562874246</v>
      </c>
      <c r="M175" s="98">
        <v>0.20359281437125748</v>
      </c>
      <c r="O175" s="469"/>
      <c r="P175" s="469"/>
    </row>
    <row r="176" spans="1:16" s="4" customFormat="1" ht="15" x14ac:dyDescent="0.25">
      <c r="B176" s="737" t="s">
        <v>293</v>
      </c>
      <c r="C176" s="737"/>
      <c r="D176" s="737"/>
      <c r="E176" s="737"/>
      <c r="F176" s="737"/>
      <c r="G176" s="738"/>
      <c r="H176" s="92">
        <v>1</v>
      </c>
      <c r="I176" s="93">
        <v>0</v>
      </c>
      <c r="J176" s="92">
        <v>1</v>
      </c>
      <c r="K176" s="93">
        <v>0</v>
      </c>
      <c r="L176" s="92">
        <v>0.640625</v>
      </c>
      <c r="M176" s="98">
        <v>0.359375</v>
      </c>
      <c r="O176" s="469"/>
      <c r="P176" s="469"/>
    </row>
    <row r="177" spans="2:17" s="4" customFormat="1" ht="15" x14ac:dyDescent="0.25">
      <c r="B177" s="737" t="s">
        <v>294</v>
      </c>
      <c r="C177" s="737"/>
      <c r="D177" s="737"/>
      <c r="E177" s="737"/>
      <c r="F177" s="737"/>
      <c r="G177" s="738"/>
      <c r="H177" s="92">
        <v>0.90500000000000003</v>
      </c>
      <c r="I177" s="93">
        <v>9.5000000000000001E-2</v>
      </c>
      <c r="J177" s="92">
        <v>0.87</v>
      </c>
      <c r="K177" s="93">
        <v>0.13</v>
      </c>
      <c r="L177" s="92">
        <v>0.7</v>
      </c>
      <c r="M177" s="98">
        <v>0.3</v>
      </c>
      <c r="O177" s="469"/>
      <c r="P177" s="469"/>
    </row>
    <row r="178" spans="2:17" s="4" customFormat="1" ht="15" x14ac:dyDescent="0.25">
      <c r="B178" s="737" t="s">
        <v>295</v>
      </c>
      <c r="C178" s="737"/>
      <c r="D178" s="737"/>
      <c r="E178" s="737"/>
      <c r="F178" s="737"/>
      <c r="G178" s="738"/>
      <c r="H178" s="92">
        <v>0.52100000000000002</v>
      </c>
      <c r="I178" s="93">
        <v>0.47899999999999998</v>
      </c>
      <c r="J178" s="92">
        <v>0.52800000000000002</v>
      </c>
      <c r="K178" s="93">
        <v>0.47199999999999998</v>
      </c>
      <c r="L178" s="92">
        <v>0.50914634146341464</v>
      </c>
      <c r="M178" s="98">
        <v>0.49085365853658536</v>
      </c>
      <c r="O178" s="469"/>
      <c r="P178" s="469"/>
    </row>
    <row r="179" spans="2:17" s="4" customFormat="1" ht="15" x14ac:dyDescent="0.25">
      <c r="B179" s="737" t="s">
        <v>296</v>
      </c>
      <c r="C179" s="737"/>
      <c r="D179" s="737"/>
      <c r="E179" s="737"/>
      <c r="F179" s="737"/>
      <c r="G179" s="738"/>
      <c r="H179" s="92">
        <v>0.84</v>
      </c>
      <c r="I179" s="93">
        <v>0.16</v>
      </c>
      <c r="J179" s="92">
        <v>0.93799999999999994</v>
      </c>
      <c r="K179" s="93">
        <v>6.2E-2</v>
      </c>
      <c r="L179" s="92">
        <v>0.93230174081237915</v>
      </c>
      <c r="M179" s="98">
        <v>6.7698259187620888E-2</v>
      </c>
      <c r="O179" s="469"/>
      <c r="P179" s="469"/>
    </row>
    <row r="180" spans="2:17" s="4" customFormat="1" ht="15" x14ac:dyDescent="0.25">
      <c r="B180" s="737" t="s">
        <v>297</v>
      </c>
      <c r="C180" s="737"/>
      <c r="D180" s="737"/>
      <c r="E180" s="737"/>
      <c r="F180" s="737"/>
      <c r="G180" s="738"/>
      <c r="H180" s="92">
        <v>0.25</v>
      </c>
      <c r="I180" s="93">
        <v>0.75</v>
      </c>
      <c r="J180" s="92">
        <v>0.34799999999999998</v>
      </c>
      <c r="K180" s="93">
        <v>0.65200000000000002</v>
      </c>
      <c r="L180" s="92">
        <v>0.34146341463414637</v>
      </c>
      <c r="M180" s="98">
        <v>0.65853658536585369</v>
      </c>
      <c r="O180" s="469"/>
      <c r="P180" s="469"/>
    </row>
    <row r="181" spans="2:17" s="4" customFormat="1" ht="15" x14ac:dyDescent="0.25">
      <c r="B181" s="737" t="s">
        <v>298</v>
      </c>
      <c r="C181" s="737"/>
      <c r="D181" s="737"/>
      <c r="E181" s="737"/>
      <c r="F181" s="737"/>
      <c r="G181" s="738"/>
      <c r="H181" s="92">
        <v>0.93400000000000005</v>
      </c>
      <c r="I181" s="93">
        <v>6.6000000000000003E-2</v>
      </c>
      <c r="J181" s="92">
        <v>0.878</v>
      </c>
      <c r="K181" s="93">
        <v>0.122</v>
      </c>
      <c r="L181" s="92">
        <v>0.91095406360424025</v>
      </c>
      <c r="M181" s="98">
        <v>8.9045936395759723E-2</v>
      </c>
      <c r="O181" s="469"/>
      <c r="P181" s="469"/>
    </row>
    <row r="182" spans="2:17" s="4" customFormat="1" ht="15" x14ac:dyDescent="0.25">
      <c r="B182" s="737" t="s">
        <v>299</v>
      </c>
      <c r="C182" s="737"/>
      <c r="D182" s="737"/>
      <c r="E182" s="737"/>
      <c r="F182" s="737"/>
      <c r="G182" s="738"/>
      <c r="H182" s="100" t="s">
        <v>17</v>
      </c>
      <c r="I182" s="101" t="s">
        <v>17</v>
      </c>
      <c r="J182" s="100" t="s">
        <v>17</v>
      </c>
      <c r="K182" s="101" t="s">
        <v>17</v>
      </c>
      <c r="L182" s="92">
        <v>0</v>
      </c>
      <c r="M182" s="98">
        <v>1</v>
      </c>
      <c r="O182" s="469"/>
      <c r="P182" s="469"/>
    </row>
    <row r="183" spans="2:17" s="4" customFormat="1" ht="15" x14ac:dyDescent="0.25">
      <c r="B183" s="737" t="s">
        <v>300</v>
      </c>
      <c r="C183" s="737"/>
      <c r="D183" s="737"/>
      <c r="E183" s="737"/>
      <c r="F183" s="737"/>
      <c r="G183" s="738"/>
      <c r="H183" s="92">
        <v>0</v>
      </c>
      <c r="I183" s="93">
        <v>1</v>
      </c>
      <c r="J183" s="92">
        <v>0.38100000000000001</v>
      </c>
      <c r="K183" s="93">
        <v>0.61899999999999999</v>
      </c>
      <c r="L183" s="92">
        <v>0.28333333333333333</v>
      </c>
      <c r="M183" s="98">
        <v>0.71666666666666667</v>
      </c>
      <c r="O183" s="469"/>
      <c r="P183" s="469"/>
    </row>
    <row r="184" spans="2:17" s="4" customFormat="1" ht="15" x14ac:dyDescent="0.25">
      <c r="B184" s="743" t="s">
        <v>2</v>
      </c>
      <c r="C184" s="743"/>
      <c r="D184" s="743"/>
      <c r="E184" s="743"/>
      <c r="F184" s="743"/>
      <c r="G184" s="744"/>
      <c r="H184" s="94">
        <v>0.79900000000000004</v>
      </c>
      <c r="I184" s="95">
        <v>0.20100000000000001</v>
      </c>
      <c r="J184" s="94">
        <v>0.78800000000000003</v>
      </c>
      <c r="K184" s="95">
        <v>0.21199999999999999</v>
      </c>
      <c r="L184" s="94">
        <v>0.79357644697223151</v>
      </c>
      <c r="M184" s="99">
        <v>0.20642355302776849</v>
      </c>
      <c r="O184" s="469"/>
      <c r="P184" s="469"/>
    </row>
    <row r="185" spans="2:17" s="4" customFormat="1" ht="15" customHeight="1" x14ac:dyDescent="0.25">
      <c r="B185" s="747" t="s">
        <v>901</v>
      </c>
      <c r="C185" s="747"/>
      <c r="D185" s="747"/>
      <c r="E185" s="747"/>
      <c r="F185" s="747"/>
      <c r="G185" s="747"/>
      <c r="H185" s="747"/>
      <c r="I185" s="747"/>
      <c r="J185" s="747"/>
      <c r="K185" s="747"/>
      <c r="L185" s="747"/>
      <c r="M185" s="747"/>
    </row>
    <row r="186" spans="2:17" s="4" customFormat="1" ht="15" customHeight="1" x14ac:dyDescent="0.25">
      <c r="B186" s="749"/>
      <c r="C186" s="749"/>
      <c r="D186" s="749"/>
      <c r="E186" s="749"/>
      <c r="F186" s="749"/>
      <c r="G186" s="749"/>
      <c r="H186" s="749"/>
      <c r="I186" s="749"/>
      <c r="J186" s="749"/>
      <c r="K186" s="749"/>
      <c r="L186" s="749"/>
      <c r="M186" s="749"/>
    </row>
    <row r="187" spans="2:17" s="4" customFormat="1" ht="15" x14ac:dyDescent="0.25"/>
    <row r="188" spans="2:17" s="4" customFormat="1" ht="15" customHeight="1" x14ac:dyDescent="0.25">
      <c r="B188" s="1058" t="s">
        <v>899</v>
      </c>
      <c r="C188" s="1058"/>
      <c r="D188" s="1050"/>
      <c r="E188" s="1062">
        <v>2021</v>
      </c>
      <c r="F188" s="1062"/>
      <c r="G188" s="1062"/>
      <c r="H188" s="1062">
        <v>2022</v>
      </c>
      <c r="I188" s="1062"/>
      <c r="J188" s="1062"/>
      <c r="K188" s="1062">
        <v>2023</v>
      </c>
      <c r="L188" s="1062"/>
      <c r="M188" s="1054"/>
    </row>
    <row r="189" spans="2:17" s="4" customFormat="1" ht="41" thickBot="1" x14ac:dyDescent="0.3">
      <c r="B189" s="1058"/>
      <c r="C189" s="1058"/>
      <c r="D189" s="1050"/>
      <c r="E189" s="405" t="s">
        <v>344</v>
      </c>
      <c r="F189" s="406" t="s">
        <v>345</v>
      </c>
      <c r="G189" s="408" t="s">
        <v>346</v>
      </c>
      <c r="H189" s="405" t="s">
        <v>344</v>
      </c>
      <c r="I189" s="406" t="s">
        <v>345</v>
      </c>
      <c r="J189" s="408" t="s">
        <v>346</v>
      </c>
      <c r="K189" s="405" t="s">
        <v>344</v>
      </c>
      <c r="L189" s="406" t="s">
        <v>345</v>
      </c>
      <c r="M189" s="407" t="s">
        <v>346</v>
      </c>
    </row>
    <row r="190" spans="2:17" s="4" customFormat="1" ht="15.5" thickTop="1" x14ac:dyDescent="0.25">
      <c r="B190" s="763" t="s">
        <v>291</v>
      </c>
      <c r="C190" s="763"/>
      <c r="D190" s="764"/>
      <c r="E190" s="113" t="s">
        <v>17</v>
      </c>
      <c r="F190" s="109" t="s">
        <v>17</v>
      </c>
      <c r="G190" s="110" t="s">
        <v>17</v>
      </c>
      <c r="H190" s="113" t="s">
        <v>17</v>
      </c>
      <c r="I190" s="109" t="s">
        <v>17</v>
      </c>
      <c r="J190" s="110" t="s">
        <v>17</v>
      </c>
      <c r="K190" s="102">
        <v>0</v>
      </c>
      <c r="L190" s="103">
        <v>1</v>
      </c>
      <c r="M190" s="107">
        <v>0</v>
      </c>
      <c r="O190" s="469"/>
      <c r="P190" s="469"/>
      <c r="Q190" s="469"/>
    </row>
    <row r="191" spans="2:17" s="4" customFormat="1" ht="15" x14ac:dyDescent="0.25">
      <c r="B191" s="737" t="s">
        <v>292</v>
      </c>
      <c r="C191" s="737"/>
      <c r="D191" s="738"/>
      <c r="E191" s="92">
        <v>4.2000000000000003E-2</v>
      </c>
      <c r="F191" s="104">
        <v>0.80300000000000005</v>
      </c>
      <c r="G191" s="93">
        <v>0.155</v>
      </c>
      <c r="H191" s="92">
        <v>5.0999999999999997E-2</v>
      </c>
      <c r="I191" s="104">
        <v>0.70399999999999996</v>
      </c>
      <c r="J191" s="93">
        <v>0.245</v>
      </c>
      <c r="K191" s="92">
        <v>2.9940119760479042E-2</v>
      </c>
      <c r="L191" s="104">
        <v>0.71856287425149701</v>
      </c>
      <c r="M191" s="98">
        <v>0.25149700598802394</v>
      </c>
      <c r="O191" s="469"/>
      <c r="P191" s="469"/>
      <c r="Q191" s="469"/>
    </row>
    <row r="192" spans="2:17" s="4" customFormat="1" ht="15" x14ac:dyDescent="0.25">
      <c r="B192" s="737" t="s">
        <v>293</v>
      </c>
      <c r="C192" s="737"/>
      <c r="D192" s="738"/>
      <c r="E192" s="92">
        <v>0</v>
      </c>
      <c r="F192" s="104">
        <v>0.7</v>
      </c>
      <c r="G192" s="93">
        <v>0.3</v>
      </c>
      <c r="H192" s="92">
        <v>0</v>
      </c>
      <c r="I192" s="104">
        <v>0.73299999999999998</v>
      </c>
      <c r="J192" s="93">
        <v>0.26700000000000002</v>
      </c>
      <c r="K192" s="92">
        <v>1.5625E-2</v>
      </c>
      <c r="L192" s="104">
        <v>0.796875</v>
      </c>
      <c r="M192" s="98">
        <v>0.1875</v>
      </c>
      <c r="O192" s="469"/>
      <c r="P192" s="469"/>
      <c r="Q192" s="469"/>
    </row>
    <row r="193" spans="1:17" s="4" customFormat="1" ht="15" x14ac:dyDescent="0.25">
      <c r="B193" s="737" t="s">
        <v>294</v>
      </c>
      <c r="C193" s="737"/>
      <c r="D193" s="738"/>
      <c r="E193" s="92">
        <v>0.14299999999999999</v>
      </c>
      <c r="F193" s="104">
        <v>0.76200000000000001</v>
      </c>
      <c r="G193" s="93">
        <v>9.5000000000000001E-2</v>
      </c>
      <c r="H193" s="92">
        <v>0.13</v>
      </c>
      <c r="I193" s="104">
        <v>0.73899999999999999</v>
      </c>
      <c r="J193" s="93">
        <v>0.13</v>
      </c>
      <c r="K193" s="92">
        <v>0.34</v>
      </c>
      <c r="L193" s="104">
        <v>0.57999999999999996</v>
      </c>
      <c r="M193" s="98">
        <v>0.08</v>
      </c>
      <c r="O193" s="469"/>
      <c r="P193" s="469"/>
      <c r="Q193" s="469"/>
    </row>
    <row r="194" spans="1:17" s="4" customFormat="1" ht="15" x14ac:dyDescent="0.25">
      <c r="B194" s="737" t="s">
        <v>295</v>
      </c>
      <c r="C194" s="737"/>
      <c r="D194" s="738"/>
      <c r="E194" s="92">
        <v>0.156</v>
      </c>
      <c r="F194" s="104">
        <v>0.71899999999999997</v>
      </c>
      <c r="G194" s="93">
        <v>0.125</v>
      </c>
      <c r="H194" s="92">
        <v>0.16500000000000001</v>
      </c>
      <c r="I194" s="104">
        <v>0.70099999999999996</v>
      </c>
      <c r="J194" s="93">
        <v>0.13400000000000001</v>
      </c>
      <c r="K194" s="92">
        <v>0.25609756097560976</v>
      </c>
      <c r="L194" s="104">
        <v>0.625</v>
      </c>
      <c r="M194" s="98">
        <v>0.11890243902439024</v>
      </c>
      <c r="O194" s="469"/>
      <c r="P194" s="469"/>
      <c r="Q194" s="469"/>
    </row>
    <row r="195" spans="1:17" s="4" customFormat="1" ht="15" x14ac:dyDescent="0.25">
      <c r="B195" s="737" t="s">
        <v>296</v>
      </c>
      <c r="C195" s="737"/>
      <c r="D195" s="738"/>
      <c r="E195" s="92">
        <v>0.219</v>
      </c>
      <c r="F195" s="104">
        <v>0.70099999999999996</v>
      </c>
      <c r="G195" s="93">
        <v>0.08</v>
      </c>
      <c r="H195" s="92">
        <v>0.13500000000000001</v>
      </c>
      <c r="I195" s="104">
        <v>0.74199999999999999</v>
      </c>
      <c r="J195" s="93">
        <v>0.124</v>
      </c>
      <c r="K195" s="92">
        <v>0.12379110251450677</v>
      </c>
      <c r="L195" s="104">
        <v>0.70599613152804641</v>
      </c>
      <c r="M195" s="98">
        <v>0.1702127659574468</v>
      </c>
      <c r="O195" s="469"/>
      <c r="P195" s="469"/>
      <c r="Q195" s="469"/>
    </row>
    <row r="196" spans="1:17" s="4" customFormat="1" ht="15" x14ac:dyDescent="0.25">
      <c r="B196" s="737" t="s">
        <v>297</v>
      </c>
      <c r="C196" s="737"/>
      <c r="D196" s="738"/>
      <c r="E196" s="92">
        <v>0.32500000000000001</v>
      </c>
      <c r="F196" s="104">
        <v>0.66300000000000003</v>
      </c>
      <c r="G196" s="93">
        <v>1.2999999999999999E-2</v>
      </c>
      <c r="H196" s="92">
        <v>0.33900000000000002</v>
      </c>
      <c r="I196" s="104">
        <v>0.63400000000000001</v>
      </c>
      <c r="J196" s="93">
        <v>2.7E-2</v>
      </c>
      <c r="K196" s="92">
        <v>0.37560975609756098</v>
      </c>
      <c r="L196" s="104">
        <v>0.57073170731707312</v>
      </c>
      <c r="M196" s="98">
        <v>5.3658536585365853E-2</v>
      </c>
      <c r="O196" s="469"/>
      <c r="P196" s="469"/>
      <c r="Q196" s="469"/>
    </row>
    <row r="197" spans="1:17" s="4" customFormat="1" ht="15" x14ac:dyDescent="0.25">
      <c r="B197" s="737" t="s">
        <v>298</v>
      </c>
      <c r="C197" s="737"/>
      <c r="D197" s="738"/>
      <c r="E197" s="92">
        <v>0.317</v>
      </c>
      <c r="F197" s="104">
        <v>0.57499999999999996</v>
      </c>
      <c r="G197" s="93">
        <v>0.107</v>
      </c>
      <c r="H197" s="92">
        <v>0.28000000000000003</v>
      </c>
      <c r="I197" s="104">
        <v>0.59099999999999997</v>
      </c>
      <c r="J197" s="93">
        <v>0.129</v>
      </c>
      <c r="K197" s="92">
        <v>0.19222614840989399</v>
      </c>
      <c r="L197" s="104">
        <v>0.63180212014134274</v>
      </c>
      <c r="M197" s="98">
        <v>0.17597173144876324</v>
      </c>
      <c r="O197" s="469"/>
      <c r="P197" s="469"/>
      <c r="Q197" s="469"/>
    </row>
    <row r="198" spans="1:17" s="4" customFormat="1" ht="15" x14ac:dyDescent="0.25">
      <c r="B198" s="737" t="s">
        <v>299</v>
      </c>
      <c r="C198" s="737"/>
      <c r="D198" s="738"/>
      <c r="E198" s="100" t="s">
        <v>17</v>
      </c>
      <c r="F198" s="108" t="s">
        <v>17</v>
      </c>
      <c r="G198" s="101" t="s">
        <v>17</v>
      </c>
      <c r="H198" s="100" t="s">
        <v>17</v>
      </c>
      <c r="I198" s="108" t="s">
        <v>17</v>
      </c>
      <c r="J198" s="101" t="s">
        <v>17</v>
      </c>
      <c r="K198" s="92">
        <v>0.4</v>
      </c>
      <c r="L198" s="104">
        <v>0.6</v>
      </c>
      <c r="M198" s="98">
        <v>0</v>
      </c>
      <c r="O198" s="469"/>
      <c r="P198" s="469"/>
      <c r="Q198" s="469"/>
    </row>
    <row r="199" spans="1:17" s="4" customFormat="1" ht="15" x14ac:dyDescent="0.25">
      <c r="B199" s="737" t="s">
        <v>300</v>
      </c>
      <c r="C199" s="737"/>
      <c r="D199" s="738"/>
      <c r="E199" s="92">
        <v>1</v>
      </c>
      <c r="F199" s="104">
        <v>0</v>
      </c>
      <c r="G199" s="93">
        <v>0</v>
      </c>
      <c r="H199" s="92">
        <v>1</v>
      </c>
      <c r="I199" s="104">
        <v>0</v>
      </c>
      <c r="J199" s="93">
        <v>0</v>
      </c>
      <c r="K199" s="92">
        <v>1</v>
      </c>
      <c r="L199" s="104">
        <v>0</v>
      </c>
      <c r="M199" s="98">
        <v>0</v>
      </c>
      <c r="O199" s="469"/>
      <c r="P199" s="469"/>
      <c r="Q199" s="469"/>
    </row>
    <row r="200" spans="1:17" s="4" customFormat="1" ht="15" x14ac:dyDescent="0.25">
      <c r="B200" s="743" t="s">
        <v>2</v>
      </c>
      <c r="C200" s="743"/>
      <c r="D200" s="744"/>
      <c r="E200" s="94">
        <v>0.25600000000000001</v>
      </c>
      <c r="F200" s="105">
        <v>0.64400000000000002</v>
      </c>
      <c r="G200" s="95">
        <v>0.1</v>
      </c>
      <c r="H200" s="94">
        <v>0.254</v>
      </c>
      <c r="I200" s="105">
        <v>0.62</v>
      </c>
      <c r="J200" s="95">
        <v>0.126</v>
      </c>
      <c r="K200" s="94">
        <v>0.19705587152893944</v>
      </c>
      <c r="L200" s="105">
        <v>0.64001338240214123</v>
      </c>
      <c r="M200" s="99">
        <v>0.16293074606891936</v>
      </c>
      <c r="O200" s="469"/>
      <c r="P200" s="469"/>
      <c r="Q200" s="469"/>
    </row>
    <row r="201" spans="1:17" s="4" customFormat="1" ht="15" x14ac:dyDescent="0.25">
      <c r="B201" s="747" t="s">
        <v>900</v>
      </c>
      <c r="C201" s="747"/>
      <c r="D201" s="747"/>
      <c r="E201" s="747"/>
      <c r="F201" s="747"/>
      <c r="G201" s="747"/>
      <c r="H201" s="747"/>
      <c r="I201" s="747"/>
      <c r="J201" s="747"/>
      <c r="K201" s="747"/>
      <c r="L201" s="747"/>
      <c r="M201" s="747"/>
    </row>
    <row r="202" spans="1:17" s="4" customFormat="1" ht="15" hidden="1" x14ac:dyDescent="0.25">
      <c r="B202" s="748"/>
      <c r="C202" s="748"/>
      <c r="D202" s="748"/>
      <c r="E202" s="748"/>
      <c r="F202" s="748"/>
      <c r="G202" s="748"/>
      <c r="H202" s="748"/>
      <c r="I202" s="748"/>
      <c r="J202" s="748"/>
      <c r="K202" s="748"/>
      <c r="L202" s="748"/>
      <c r="M202" s="748"/>
    </row>
    <row r="203" spans="1:17" s="4" customFormat="1" ht="15" x14ac:dyDescent="0.25">
      <c r="B203" s="749"/>
      <c r="C203" s="749"/>
      <c r="D203" s="749"/>
      <c r="E203" s="749"/>
      <c r="F203" s="749"/>
      <c r="G203" s="749"/>
      <c r="H203" s="749"/>
      <c r="I203" s="749"/>
      <c r="J203" s="749"/>
      <c r="K203" s="749"/>
      <c r="L203" s="749"/>
      <c r="M203" s="749"/>
    </row>
    <row r="204" spans="1:17" s="4" customFormat="1" ht="15" x14ac:dyDescent="0.25"/>
    <row r="205" spans="1:17" s="4" customFormat="1" ht="15" x14ac:dyDescent="0.25"/>
    <row r="206" spans="1:17" s="4" customFormat="1" ht="15" x14ac:dyDescent="0.25">
      <c r="A206" s="7"/>
      <c r="B206" s="7" t="s">
        <v>174</v>
      </c>
      <c r="C206" s="7"/>
      <c r="D206" s="7"/>
      <c r="E206" s="7"/>
      <c r="F206" s="7"/>
      <c r="G206" s="7"/>
      <c r="H206" s="7"/>
      <c r="I206" s="7"/>
      <c r="J206" s="7"/>
      <c r="K206" s="7"/>
      <c r="L206" s="7"/>
      <c r="M206" s="7"/>
    </row>
    <row r="207" spans="1:17" s="4" customFormat="1" ht="15" x14ac:dyDescent="0.25"/>
    <row r="208" spans="1:17" s="4" customFormat="1" ht="15" customHeight="1" x14ac:dyDescent="0.25">
      <c r="B208" s="1058" t="s">
        <v>1009</v>
      </c>
      <c r="C208" s="1058"/>
      <c r="D208" s="1050"/>
      <c r="E208" s="1062">
        <v>2021</v>
      </c>
      <c r="F208" s="1062">
        <v>2022</v>
      </c>
      <c r="G208" s="1054">
        <v>2023</v>
      </c>
    </row>
    <row r="209" spans="2:8" s="4" customFormat="1" ht="15" customHeight="1" x14ac:dyDescent="0.25">
      <c r="B209" s="1058"/>
      <c r="C209" s="1058"/>
      <c r="D209" s="1050"/>
      <c r="E209" s="1062"/>
      <c r="F209" s="1062"/>
      <c r="G209" s="1054"/>
    </row>
    <row r="210" spans="2:8" s="4" customFormat="1" ht="15" customHeight="1" x14ac:dyDescent="0.25">
      <c r="B210" s="1058"/>
      <c r="C210" s="1058"/>
      <c r="D210" s="1050"/>
      <c r="E210" s="1062"/>
      <c r="F210" s="1062"/>
      <c r="G210" s="1054"/>
    </row>
    <row r="211" spans="2:8" s="4" customFormat="1" ht="15.5" thickBot="1" x14ac:dyDescent="0.3">
      <c r="B211" s="1059"/>
      <c r="C211" s="1059"/>
      <c r="D211" s="1052"/>
      <c r="E211" s="1063"/>
      <c r="F211" s="1063"/>
      <c r="G211" s="1070"/>
    </row>
    <row r="212" spans="2:8" s="4" customFormat="1" ht="15.5" thickTop="1" x14ac:dyDescent="0.25">
      <c r="B212" s="763" t="s">
        <v>291</v>
      </c>
      <c r="C212" s="763"/>
      <c r="D212" s="764"/>
      <c r="E212" s="310" t="s">
        <v>17</v>
      </c>
      <c r="F212" s="310" t="s">
        <v>17</v>
      </c>
      <c r="G212" s="533">
        <v>1.0639025447333696</v>
      </c>
      <c r="H212" s="469"/>
    </row>
    <row r="213" spans="2:8" s="4" customFormat="1" ht="15" x14ac:dyDescent="0.25">
      <c r="B213" s="737" t="s">
        <v>292</v>
      </c>
      <c r="C213" s="737"/>
      <c r="D213" s="738"/>
      <c r="E213" s="85">
        <v>0.64800000000000002</v>
      </c>
      <c r="F213" s="221">
        <v>0.69</v>
      </c>
      <c r="G213" s="492">
        <v>0.82951640140428407</v>
      </c>
      <c r="H213" s="469"/>
    </row>
    <row r="214" spans="2:8" s="4" customFormat="1" ht="15" x14ac:dyDescent="0.25">
      <c r="B214" s="737" t="s">
        <v>293</v>
      </c>
      <c r="C214" s="737"/>
      <c r="D214" s="738"/>
      <c r="E214" s="221" t="s">
        <v>17</v>
      </c>
      <c r="F214" s="221" t="s">
        <v>17</v>
      </c>
      <c r="G214" s="492">
        <v>0.9690328036861523</v>
      </c>
      <c r="H214" s="469"/>
    </row>
    <row r="215" spans="2:8" s="4" customFormat="1" ht="15" x14ac:dyDescent="0.25">
      <c r="B215" s="737" t="s">
        <v>294</v>
      </c>
      <c r="C215" s="737"/>
      <c r="D215" s="738"/>
      <c r="E215" s="85">
        <v>0.96399999999999997</v>
      </c>
      <c r="F215" s="221">
        <v>0.99299999999999999</v>
      </c>
      <c r="G215" s="492">
        <v>0.77088069287383898</v>
      </c>
      <c r="H215" s="469"/>
    </row>
    <row r="216" spans="2:8" s="4" customFormat="1" ht="15" x14ac:dyDescent="0.25">
      <c r="B216" s="737" t="s">
        <v>295</v>
      </c>
      <c r="C216" s="737"/>
      <c r="D216" s="738"/>
      <c r="E216" s="85">
        <v>0.92600000000000005</v>
      </c>
      <c r="F216" s="221">
        <v>0.94599999999999995</v>
      </c>
      <c r="G216" s="492">
        <v>0.88621686840447689</v>
      </c>
      <c r="H216" s="469"/>
    </row>
    <row r="217" spans="2:8" s="4" customFormat="1" ht="15" x14ac:dyDescent="0.25">
      <c r="B217" s="737" t="s">
        <v>296</v>
      </c>
      <c r="C217" s="737"/>
      <c r="D217" s="738"/>
      <c r="E217" s="85">
        <v>0.64300000000000002</v>
      </c>
      <c r="F217" s="221">
        <v>0.68300000000000005</v>
      </c>
      <c r="G217" s="492">
        <v>0.74273082201956775</v>
      </c>
      <c r="H217" s="469"/>
    </row>
    <row r="218" spans="2:8" s="4" customFormat="1" ht="15" x14ac:dyDescent="0.25">
      <c r="B218" s="737" t="s">
        <v>297</v>
      </c>
      <c r="C218" s="737"/>
      <c r="D218" s="738"/>
      <c r="E218" s="85">
        <v>0.93300000000000005</v>
      </c>
      <c r="F218" s="221">
        <v>1.042</v>
      </c>
      <c r="G218" s="492">
        <v>1.0638168984042526</v>
      </c>
      <c r="H218" s="469"/>
    </row>
    <row r="219" spans="2:8" s="4" customFormat="1" ht="15" x14ac:dyDescent="0.25">
      <c r="B219" s="737" t="s">
        <v>298</v>
      </c>
      <c r="C219" s="737"/>
      <c r="D219" s="738"/>
      <c r="E219" s="85">
        <v>0.84099999999999997</v>
      </c>
      <c r="F219" s="221">
        <v>0.84199999999999997</v>
      </c>
      <c r="G219" s="492">
        <v>0.71614135497900056</v>
      </c>
      <c r="H219" s="469"/>
    </row>
    <row r="220" spans="2:8" s="4" customFormat="1" ht="15" x14ac:dyDescent="0.25">
      <c r="B220" s="737" t="s">
        <v>300</v>
      </c>
      <c r="C220" s="737"/>
      <c r="D220" s="738"/>
      <c r="E220" s="221" t="s">
        <v>17</v>
      </c>
      <c r="F220" s="221">
        <v>0.73199999999999998</v>
      </c>
      <c r="G220" s="492">
        <v>0.88165857084619947</v>
      </c>
      <c r="H220" s="469"/>
    </row>
    <row r="221" spans="2:8" s="4" customFormat="1" ht="15" x14ac:dyDescent="0.25">
      <c r="B221" s="772" t="s">
        <v>380</v>
      </c>
      <c r="C221" s="772"/>
      <c r="D221" s="773"/>
      <c r="E221" s="87">
        <v>0.88700000000000001</v>
      </c>
      <c r="F221" s="223">
        <v>0.84199999999999997</v>
      </c>
      <c r="G221" s="538">
        <v>0.94206590936323376</v>
      </c>
      <c r="H221" s="469"/>
    </row>
    <row r="222" spans="2:8" s="4" customFormat="1" ht="15" customHeight="1" x14ac:dyDescent="0.25">
      <c r="B222" s="747" t="s">
        <v>902</v>
      </c>
      <c r="C222" s="747"/>
      <c r="D222" s="747"/>
      <c r="E222" s="747"/>
      <c r="F222" s="747"/>
      <c r="G222" s="747"/>
    </row>
    <row r="223" spans="2:8" s="4" customFormat="1" ht="15" customHeight="1" x14ac:dyDescent="0.25">
      <c r="B223" s="748"/>
      <c r="C223" s="748"/>
      <c r="D223" s="748"/>
      <c r="E223" s="748"/>
      <c r="F223" s="748"/>
      <c r="G223" s="748"/>
    </row>
    <row r="224" spans="2:8" s="4" customFormat="1" ht="15" customHeight="1" x14ac:dyDescent="0.25">
      <c r="B224" s="748"/>
      <c r="C224" s="748"/>
      <c r="D224" s="748"/>
      <c r="E224" s="748"/>
      <c r="F224" s="748"/>
      <c r="G224" s="748"/>
    </row>
    <row r="225" spans="1:17" s="4" customFormat="1" ht="15" x14ac:dyDescent="0.25">
      <c r="B225" s="748"/>
      <c r="C225" s="748"/>
      <c r="D225" s="748"/>
      <c r="E225" s="748"/>
      <c r="F225" s="748"/>
      <c r="G225" s="748"/>
    </row>
    <row r="226" spans="1:17" s="4" customFormat="1" ht="15" x14ac:dyDescent="0.25">
      <c r="B226" s="749"/>
      <c r="C226" s="749"/>
      <c r="D226" s="749"/>
      <c r="E226" s="749"/>
      <c r="F226" s="749"/>
      <c r="G226" s="749"/>
    </row>
    <row r="227" spans="1:17" s="4" customFormat="1" ht="15" x14ac:dyDescent="0.25"/>
    <row r="228" spans="1:17" s="4" customFormat="1" ht="15" x14ac:dyDescent="0.25"/>
    <row r="229" spans="1:17" s="4" customFormat="1" ht="15" x14ac:dyDescent="0.25"/>
    <row r="230" spans="1:17" s="4" customFormat="1" ht="15" x14ac:dyDescent="0.25"/>
    <row r="231" spans="1:17" s="153" customFormat="1" ht="24.5" x14ac:dyDescent="0.25">
      <c r="B231" s="296" t="s">
        <v>273</v>
      </c>
    </row>
    <row r="232" spans="1:17" s="4" customFormat="1" ht="15" x14ac:dyDescent="0.25"/>
    <row r="233" spans="1:17" s="4" customFormat="1" ht="15" x14ac:dyDescent="0.25"/>
    <row r="234" spans="1:17" s="4" customFormat="1" ht="15" x14ac:dyDescent="0.25">
      <c r="A234" s="7"/>
      <c r="B234" s="7" t="s">
        <v>167</v>
      </c>
      <c r="C234" s="7"/>
      <c r="D234" s="7"/>
      <c r="E234" s="7"/>
      <c r="F234" s="7"/>
      <c r="G234" s="7"/>
      <c r="H234" s="7"/>
      <c r="I234" s="7"/>
      <c r="J234" s="7"/>
      <c r="K234" s="7"/>
      <c r="L234" s="7"/>
      <c r="M234" s="7"/>
    </row>
    <row r="235" spans="1:17" s="4" customFormat="1" ht="15" x14ac:dyDescent="0.25"/>
    <row r="236" spans="1:17" s="4" customFormat="1" ht="15" customHeight="1" x14ac:dyDescent="0.25">
      <c r="B236" s="1058" t="s">
        <v>903</v>
      </c>
      <c r="C236" s="1058"/>
      <c r="D236" s="1050"/>
      <c r="E236" s="1062">
        <v>2021</v>
      </c>
      <c r="F236" s="1062"/>
      <c r="G236" s="1062"/>
      <c r="H236" s="1062">
        <v>2022</v>
      </c>
      <c r="I236" s="1062"/>
      <c r="J236" s="1062"/>
      <c r="K236" s="1062">
        <v>2023</v>
      </c>
      <c r="L236" s="1062"/>
      <c r="M236" s="1054"/>
    </row>
    <row r="237" spans="1:17" s="4" customFormat="1" ht="15.5" thickBot="1" x14ac:dyDescent="0.3">
      <c r="B237" s="1059"/>
      <c r="C237" s="1059"/>
      <c r="D237" s="1052"/>
      <c r="E237" s="307" t="s">
        <v>384</v>
      </c>
      <c r="F237" s="330" t="s">
        <v>385</v>
      </c>
      <c r="G237" s="308" t="s">
        <v>380</v>
      </c>
      <c r="H237" s="307" t="s">
        <v>384</v>
      </c>
      <c r="I237" s="330" t="s">
        <v>385</v>
      </c>
      <c r="J237" s="308" t="s">
        <v>380</v>
      </c>
      <c r="K237" s="307" t="s">
        <v>384</v>
      </c>
      <c r="L237" s="330" t="s">
        <v>385</v>
      </c>
      <c r="M237" s="309" t="s">
        <v>380</v>
      </c>
    </row>
    <row r="238" spans="1:17" s="4" customFormat="1" ht="15.75" customHeight="1" thickTop="1" x14ac:dyDescent="0.25">
      <c r="B238" s="725" t="s">
        <v>386</v>
      </c>
      <c r="C238" s="725"/>
      <c r="D238" s="726"/>
      <c r="E238" s="400">
        <v>2148172</v>
      </c>
      <c r="F238" s="446">
        <v>2090272</v>
      </c>
      <c r="G238" s="445">
        <v>4238444</v>
      </c>
      <c r="H238" s="400">
        <v>3244222</v>
      </c>
      <c r="I238" s="446">
        <v>1770995</v>
      </c>
      <c r="J238" s="445">
        <v>5015216</v>
      </c>
      <c r="K238" s="400">
        <v>5775718.4000000004</v>
      </c>
      <c r="L238" s="446">
        <v>7270805</v>
      </c>
      <c r="M238" s="480">
        <v>13046523</v>
      </c>
      <c r="O238" s="469"/>
      <c r="P238" s="469"/>
      <c r="Q238" s="469"/>
    </row>
    <row r="239" spans="1:17" s="4" customFormat="1" ht="15" customHeight="1" x14ac:dyDescent="0.25">
      <c r="B239" s="750" t="s">
        <v>387</v>
      </c>
      <c r="C239" s="750"/>
      <c r="D239" s="751"/>
      <c r="E239" s="752">
        <v>3</v>
      </c>
      <c r="F239" s="753">
        <v>5</v>
      </c>
      <c r="G239" s="754">
        <v>8</v>
      </c>
      <c r="H239" s="752">
        <v>3</v>
      </c>
      <c r="I239" s="753">
        <v>3</v>
      </c>
      <c r="J239" s="754">
        <v>6</v>
      </c>
      <c r="K239" s="752">
        <v>8</v>
      </c>
      <c r="L239" s="753">
        <v>10</v>
      </c>
      <c r="M239" s="808">
        <v>18</v>
      </c>
      <c r="O239" s="469"/>
      <c r="P239" s="469"/>
      <c r="Q239" s="469"/>
    </row>
    <row r="240" spans="1:17" s="4" customFormat="1" ht="15" hidden="1" x14ac:dyDescent="0.25">
      <c r="B240" s="750"/>
      <c r="C240" s="750"/>
      <c r="D240" s="751"/>
      <c r="E240" s="752"/>
      <c r="F240" s="753"/>
      <c r="G240" s="754"/>
      <c r="H240" s="752"/>
      <c r="I240" s="753"/>
      <c r="J240" s="754"/>
      <c r="K240" s="752"/>
      <c r="L240" s="753"/>
      <c r="M240" s="808"/>
    </row>
    <row r="241" spans="1:17" s="4" customFormat="1" ht="15" customHeight="1" x14ac:dyDescent="0.25">
      <c r="B241" s="750" t="s">
        <v>391</v>
      </c>
      <c r="C241" s="750"/>
      <c r="D241" s="751"/>
      <c r="E241" s="752">
        <v>0</v>
      </c>
      <c r="F241" s="753">
        <v>0</v>
      </c>
      <c r="G241" s="754">
        <v>0</v>
      </c>
      <c r="H241" s="752">
        <v>0</v>
      </c>
      <c r="I241" s="753">
        <v>0</v>
      </c>
      <c r="J241" s="754">
        <v>0</v>
      </c>
      <c r="K241" s="752">
        <v>0</v>
      </c>
      <c r="L241" s="753">
        <v>1</v>
      </c>
      <c r="M241" s="808">
        <v>1</v>
      </c>
      <c r="O241" s="469"/>
      <c r="P241" s="469"/>
      <c r="Q241" s="469"/>
    </row>
    <row r="242" spans="1:17" s="4" customFormat="1" ht="15" x14ac:dyDescent="0.25">
      <c r="B242" s="750"/>
      <c r="C242" s="750"/>
      <c r="D242" s="751"/>
      <c r="E242" s="752"/>
      <c r="F242" s="753"/>
      <c r="G242" s="754"/>
      <c r="H242" s="752"/>
      <c r="I242" s="753"/>
      <c r="J242" s="754"/>
      <c r="K242" s="752"/>
      <c r="L242" s="753"/>
      <c r="M242" s="808"/>
    </row>
    <row r="243" spans="1:17" s="4" customFormat="1" ht="15" customHeight="1" x14ac:dyDescent="0.25">
      <c r="B243" s="737" t="s">
        <v>388</v>
      </c>
      <c r="C243" s="737"/>
      <c r="D243" s="738"/>
      <c r="E243" s="131">
        <v>0</v>
      </c>
      <c r="F243" s="126">
        <v>0</v>
      </c>
      <c r="G243" s="391">
        <v>0</v>
      </c>
      <c r="H243" s="131">
        <v>0</v>
      </c>
      <c r="I243" s="126">
        <v>0</v>
      </c>
      <c r="J243" s="391">
        <v>0</v>
      </c>
      <c r="K243" s="131">
        <v>0</v>
      </c>
      <c r="L243" s="126">
        <v>1</v>
      </c>
      <c r="M243" s="344">
        <v>1</v>
      </c>
      <c r="O243" s="469"/>
      <c r="P243" s="469"/>
      <c r="Q243" s="469"/>
    </row>
    <row r="244" spans="1:17" s="4" customFormat="1" ht="15" customHeight="1" x14ac:dyDescent="0.25">
      <c r="B244" s="750" t="s">
        <v>389</v>
      </c>
      <c r="C244" s="750"/>
      <c r="D244" s="751"/>
      <c r="E244" s="752">
        <v>0</v>
      </c>
      <c r="F244" s="753">
        <v>136</v>
      </c>
      <c r="G244" s="754">
        <v>136</v>
      </c>
      <c r="H244" s="752">
        <v>72</v>
      </c>
      <c r="I244" s="753">
        <v>236</v>
      </c>
      <c r="J244" s="754">
        <v>308</v>
      </c>
      <c r="K244" s="752">
        <v>0</v>
      </c>
      <c r="L244" s="753">
        <v>6570</v>
      </c>
      <c r="M244" s="808">
        <v>6570</v>
      </c>
      <c r="O244" s="469"/>
      <c r="P244" s="469"/>
      <c r="Q244" s="469"/>
    </row>
    <row r="245" spans="1:17" s="4" customFormat="1" ht="15" hidden="1" x14ac:dyDescent="0.25">
      <c r="B245" s="750"/>
      <c r="C245" s="750"/>
      <c r="D245" s="751"/>
      <c r="E245" s="752"/>
      <c r="F245" s="753"/>
      <c r="G245" s="754"/>
      <c r="H245" s="752"/>
      <c r="I245" s="753"/>
      <c r="J245" s="754"/>
      <c r="K245" s="752"/>
      <c r="L245" s="753"/>
      <c r="M245" s="808"/>
    </row>
    <row r="246" spans="1:17" s="4" customFormat="1" ht="15" customHeight="1" x14ac:dyDescent="0.25">
      <c r="B246" s="750" t="s">
        <v>390</v>
      </c>
      <c r="C246" s="750"/>
      <c r="D246" s="751"/>
      <c r="E246" s="809">
        <v>0.28000000000000003</v>
      </c>
      <c r="F246" s="810">
        <v>0.48</v>
      </c>
      <c r="G246" s="848">
        <v>0.38</v>
      </c>
      <c r="H246" s="809">
        <v>0.18</v>
      </c>
      <c r="I246" s="810">
        <v>0.34</v>
      </c>
      <c r="J246" s="848">
        <v>0.24</v>
      </c>
      <c r="K246" s="809">
        <v>0.28000000000000003</v>
      </c>
      <c r="L246" s="810">
        <v>0.28000000000000003</v>
      </c>
      <c r="M246" s="847">
        <v>0.28000000000000003</v>
      </c>
      <c r="O246" s="469"/>
      <c r="P246" s="469"/>
      <c r="Q246" s="469"/>
    </row>
    <row r="247" spans="1:17" s="4" customFormat="1" ht="15" hidden="1" x14ac:dyDescent="0.25">
      <c r="B247" s="750"/>
      <c r="C247" s="750"/>
      <c r="D247" s="751"/>
      <c r="E247" s="809"/>
      <c r="F247" s="810"/>
      <c r="G247" s="848"/>
      <c r="H247" s="809"/>
      <c r="I247" s="810"/>
      <c r="J247" s="848"/>
      <c r="K247" s="809"/>
      <c r="L247" s="810"/>
      <c r="M247" s="847"/>
    </row>
    <row r="248" spans="1:17" s="4" customFormat="1" ht="15" customHeight="1" x14ac:dyDescent="0.25">
      <c r="B248" s="750" t="s">
        <v>392</v>
      </c>
      <c r="C248" s="750"/>
      <c r="D248" s="751"/>
      <c r="E248" s="809">
        <v>0</v>
      </c>
      <c r="F248" s="810">
        <v>0</v>
      </c>
      <c r="G248" s="848">
        <v>0</v>
      </c>
      <c r="H248" s="809">
        <v>0</v>
      </c>
      <c r="I248" s="810">
        <v>0</v>
      </c>
      <c r="J248" s="848">
        <v>0</v>
      </c>
      <c r="K248" s="809">
        <v>0</v>
      </c>
      <c r="L248" s="810">
        <v>0.03</v>
      </c>
      <c r="M248" s="847">
        <v>0.02</v>
      </c>
      <c r="O248" s="469"/>
      <c r="P248" s="469"/>
      <c r="Q248" s="469"/>
    </row>
    <row r="249" spans="1:17" s="4" customFormat="1" ht="15" x14ac:dyDescent="0.25">
      <c r="B249" s="750"/>
      <c r="C249" s="750"/>
      <c r="D249" s="751"/>
      <c r="E249" s="809"/>
      <c r="F249" s="810"/>
      <c r="G249" s="848"/>
      <c r="H249" s="809"/>
      <c r="I249" s="810"/>
      <c r="J249" s="848"/>
      <c r="K249" s="809"/>
      <c r="L249" s="810"/>
      <c r="M249" s="847"/>
    </row>
    <row r="250" spans="1:17" s="4" customFormat="1" ht="15" customHeight="1" x14ac:dyDescent="0.25">
      <c r="B250" s="737" t="s">
        <v>393</v>
      </c>
      <c r="C250" s="737"/>
      <c r="D250" s="738"/>
      <c r="E250" s="132">
        <v>0</v>
      </c>
      <c r="F250" s="128">
        <v>0</v>
      </c>
      <c r="G250" s="390">
        <v>0</v>
      </c>
      <c r="H250" s="132">
        <v>0</v>
      </c>
      <c r="I250" s="128">
        <v>0</v>
      </c>
      <c r="J250" s="390">
        <v>0</v>
      </c>
      <c r="K250" s="132">
        <v>0</v>
      </c>
      <c r="L250" s="128">
        <v>0.03</v>
      </c>
      <c r="M250" s="345">
        <v>0.02</v>
      </c>
      <c r="O250" s="469"/>
      <c r="P250" s="469"/>
      <c r="Q250" s="469"/>
    </row>
    <row r="251" spans="1:17" s="4" customFormat="1" ht="15" customHeight="1" x14ac:dyDescent="0.25">
      <c r="B251" s="768" t="s">
        <v>394</v>
      </c>
      <c r="C251" s="768"/>
      <c r="D251" s="769"/>
      <c r="E251" s="133">
        <v>0</v>
      </c>
      <c r="F251" s="134">
        <v>13</v>
      </c>
      <c r="G251" s="387">
        <v>6</v>
      </c>
      <c r="H251" s="133">
        <v>4</v>
      </c>
      <c r="I251" s="134">
        <v>27</v>
      </c>
      <c r="J251" s="387">
        <v>12</v>
      </c>
      <c r="K251" s="133">
        <v>0</v>
      </c>
      <c r="L251" s="134">
        <v>181</v>
      </c>
      <c r="M251" s="346">
        <v>101</v>
      </c>
      <c r="O251" s="469"/>
      <c r="P251" s="469"/>
      <c r="Q251" s="469"/>
    </row>
    <row r="252" spans="1:17" s="4" customFormat="1" ht="15" customHeight="1" x14ac:dyDescent="0.25">
      <c r="B252" s="747" t="s">
        <v>904</v>
      </c>
      <c r="C252" s="747"/>
      <c r="D252" s="747"/>
      <c r="E252" s="747"/>
      <c r="F252" s="747"/>
      <c r="G252" s="747"/>
      <c r="H252" s="747"/>
      <c r="I252" s="747"/>
      <c r="J252" s="747"/>
      <c r="K252" s="747"/>
      <c r="L252" s="747"/>
      <c r="M252" s="747"/>
    </row>
    <row r="253" spans="1:17" s="4" customFormat="1" ht="15" customHeight="1" x14ac:dyDescent="0.25">
      <c r="B253" s="748"/>
      <c r="C253" s="748"/>
      <c r="D253" s="748"/>
      <c r="E253" s="748"/>
      <c r="F253" s="748"/>
      <c r="G253" s="748"/>
      <c r="H253" s="748"/>
      <c r="I253" s="748"/>
      <c r="J253" s="748"/>
      <c r="K253" s="748"/>
      <c r="L253" s="748"/>
      <c r="M253" s="748"/>
    </row>
    <row r="254" spans="1:17" s="4" customFormat="1" ht="15" x14ac:dyDescent="0.25">
      <c r="B254" s="749"/>
      <c r="C254" s="749"/>
      <c r="D254" s="749"/>
      <c r="E254" s="749"/>
      <c r="F254" s="749"/>
      <c r="G254" s="749"/>
      <c r="H254" s="749"/>
      <c r="I254" s="749"/>
      <c r="J254" s="749"/>
      <c r="K254" s="749"/>
      <c r="L254" s="749"/>
      <c r="M254" s="749"/>
    </row>
    <row r="255" spans="1:17" s="4" customFormat="1" ht="15" x14ac:dyDescent="0.25">
      <c r="A255" s="1"/>
      <c r="B255" s="1"/>
      <c r="C255" s="1"/>
      <c r="D255" s="1"/>
      <c r="E255" s="1"/>
      <c r="F255" s="1"/>
      <c r="G255" s="1"/>
      <c r="H255" s="1"/>
      <c r="I255" s="1"/>
      <c r="J255" s="1"/>
      <c r="K255" s="1"/>
      <c r="L255" s="1"/>
      <c r="M255" s="1"/>
    </row>
    <row r="256" spans="1:17" s="4" customFormat="1" ht="15" x14ac:dyDescent="0.25"/>
    <row r="257" spans="1:16" s="4" customFormat="1" ht="15" customHeight="1" x14ac:dyDescent="0.25">
      <c r="A257" s="7"/>
      <c r="B257" s="812" t="s">
        <v>209</v>
      </c>
      <c r="C257" s="812"/>
      <c r="D257" s="812"/>
      <c r="E257" s="812"/>
      <c r="F257" s="812"/>
      <c r="G257" s="812"/>
      <c r="H257" s="812"/>
      <c r="I257" s="812"/>
      <c r="J257" s="812"/>
      <c r="K257" s="812"/>
      <c r="L257" s="812"/>
      <c r="M257" s="812"/>
    </row>
    <row r="258" spans="1:16" s="4" customFormat="1" ht="15" hidden="1" x14ac:dyDescent="0.25">
      <c r="A258" s="7"/>
      <c r="B258" s="812"/>
      <c r="C258" s="812"/>
      <c r="D258" s="812"/>
      <c r="E258" s="812"/>
      <c r="F258" s="812"/>
      <c r="G258" s="812"/>
      <c r="H258" s="812"/>
      <c r="I258" s="812"/>
      <c r="J258" s="812"/>
      <c r="K258" s="812"/>
      <c r="L258" s="812"/>
      <c r="M258" s="812"/>
    </row>
    <row r="259" spans="1:16" s="4" customFormat="1" ht="15" x14ac:dyDescent="0.25"/>
    <row r="260" spans="1:16" s="4" customFormat="1" ht="15" customHeight="1" x14ac:dyDescent="0.25">
      <c r="B260" s="1058" t="s">
        <v>905</v>
      </c>
      <c r="C260" s="1058"/>
      <c r="D260" s="1058"/>
      <c r="E260" s="1058"/>
      <c r="F260" s="1058"/>
      <c r="G260" s="1050"/>
      <c r="H260" s="1062">
        <v>2021</v>
      </c>
      <c r="I260" s="1062"/>
      <c r="J260" s="1062">
        <v>2022</v>
      </c>
      <c r="K260" s="1062"/>
      <c r="L260" s="1062">
        <v>2023</v>
      </c>
      <c r="M260" s="1054"/>
    </row>
    <row r="261" spans="1:16" s="4" customFormat="1" ht="15.5" thickBot="1" x14ac:dyDescent="0.3">
      <c r="B261" s="1059"/>
      <c r="C261" s="1059"/>
      <c r="D261" s="1059"/>
      <c r="E261" s="1059"/>
      <c r="F261" s="1059"/>
      <c r="G261" s="1052"/>
      <c r="H261" s="307" t="s">
        <v>384</v>
      </c>
      <c r="I261" s="308" t="s">
        <v>385</v>
      </c>
      <c r="J261" s="307" t="s">
        <v>384</v>
      </c>
      <c r="K261" s="308" t="s">
        <v>385</v>
      </c>
      <c r="L261" s="307" t="s">
        <v>384</v>
      </c>
      <c r="M261" s="309" t="s">
        <v>385</v>
      </c>
    </row>
    <row r="262" spans="1:16" s="4" customFormat="1" ht="15.5" thickTop="1" x14ac:dyDescent="0.25">
      <c r="B262" s="725" t="s">
        <v>570</v>
      </c>
      <c r="C262" s="725"/>
      <c r="D262" s="725"/>
      <c r="E262" s="725"/>
      <c r="F262" s="725"/>
      <c r="G262" s="726"/>
      <c r="H262" s="25">
        <v>2148172</v>
      </c>
      <c r="I262" s="135">
        <v>2090272</v>
      </c>
      <c r="J262" s="25">
        <v>3244221.5</v>
      </c>
      <c r="K262" s="135">
        <v>1770994.5899999999</v>
      </c>
      <c r="L262" s="400">
        <v>5775718.4000000004</v>
      </c>
      <c r="M262" s="446">
        <v>7270805</v>
      </c>
      <c r="O262" s="469"/>
      <c r="P262" s="469"/>
    </row>
    <row r="263" spans="1:16" s="4" customFormat="1" ht="15" x14ac:dyDescent="0.25">
      <c r="B263" s="737" t="s">
        <v>571</v>
      </c>
      <c r="C263" s="737"/>
      <c r="D263" s="737"/>
      <c r="E263" s="737"/>
      <c r="F263" s="737"/>
      <c r="G263" s="738"/>
      <c r="H263" s="20">
        <v>909</v>
      </c>
      <c r="I263" s="36">
        <v>872</v>
      </c>
      <c r="J263" s="20">
        <v>1291</v>
      </c>
      <c r="K263" s="36">
        <v>817</v>
      </c>
      <c r="L263" s="20">
        <v>3411</v>
      </c>
      <c r="M263" s="37">
        <v>3004</v>
      </c>
      <c r="O263" s="469"/>
      <c r="P263" s="469"/>
    </row>
    <row r="264" spans="1:16" s="4" customFormat="1" ht="15" x14ac:dyDescent="0.25">
      <c r="B264" s="737" t="s">
        <v>572</v>
      </c>
      <c r="C264" s="737"/>
      <c r="D264" s="737"/>
      <c r="E264" s="737"/>
      <c r="F264" s="737"/>
      <c r="G264" s="738"/>
      <c r="H264" s="20">
        <v>28</v>
      </c>
      <c r="I264" s="36">
        <v>39</v>
      </c>
      <c r="J264" s="20">
        <v>18</v>
      </c>
      <c r="K264" s="36">
        <v>19</v>
      </c>
      <c r="L264" s="20">
        <v>84</v>
      </c>
      <c r="M264" s="37">
        <v>62</v>
      </c>
      <c r="O264" s="469"/>
      <c r="P264" s="469"/>
    </row>
    <row r="265" spans="1:16" s="4" customFormat="1" ht="15" x14ac:dyDescent="0.25">
      <c r="B265" s="737" t="s">
        <v>573</v>
      </c>
      <c r="C265" s="737"/>
      <c r="D265" s="737"/>
      <c r="E265" s="737"/>
      <c r="F265" s="737"/>
      <c r="G265" s="738"/>
      <c r="H265" s="131">
        <v>3</v>
      </c>
      <c r="I265" s="146">
        <v>5</v>
      </c>
      <c r="J265" s="131">
        <v>3</v>
      </c>
      <c r="K265" s="146">
        <v>3</v>
      </c>
      <c r="L265" s="131">
        <v>8</v>
      </c>
      <c r="M265" s="127">
        <v>10</v>
      </c>
      <c r="O265" s="469"/>
      <c r="P265" s="469"/>
    </row>
    <row r="266" spans="1:16" s="4" customFormat="1" ht="15" x14ac:dyDescent="0.25">
      <c r="B266" s="737" t="s">
        <v>388</v>
      </c>
      <c r="C266" s="737"/>
      <c r="D266" s="737"/>
      <c r="E266" s="737"/>
      <c r="F266" s="737"/>
      <c r="G266" s="738"/>
      <c r="H266" s="131">
        <v>0</v>
      </c>
      <c r="I266" s="146">
        <v>0</v>
      </c>
      <c r="J266" s="131">
        <v>0</v>
      </c>
      <c r="K266" s="146">
        <v>0</v>
      </c>
      <c r="L266" s="131">
        <v>0</v>
      </c>
      <c r="M266" s="127">
        <v>1</v>
      </c>
      <c r="O266" s="469"/>
      <c r="P266" s="469"/>
    </row>
    <row r="267" spans="1:16" s="4" customFormat="1" ht="15" x14ac:dyDescent="0.25">
      <c r="B267" s="737" t="s">
        <v>574</v>
      </c>
      <c r="C267" s="737"/>
      <c r="D267" s="737"/>
      <c r="E267" s="737"/>
      <c r="F267" s="737"/>
      <c r="G267" s="738"/>
      <c r="H267" s="132">
        <v>2.6068676065045069</v>
      </c>
      <c r="I267" s="147">
        <v>3.7315717763047109</v>
      </c>
      <c r="J267" s="132">
        <v>1.1096652925825194</v>
      </c>
      <c r="K267" s="147">
        <v>2.1456869611329532</v>
      </c>
      <c r="L267" s="132">
        <v>2.9087290682315809</v>
      </c>
      <c r="M267" s="129">
        <v>1.7063153579844805</v>
      </c>
      <c r="O267" s="469"/>
      <c r="P267" s="469"/>
    </row>
    <row r="268" spans="1:16" s="4" customFormat="1" ht="15" x14ac:dyDescent="0.25">
      <c r="B268" s="737" t="s">
        <v>575</v>
      </c>
      <c r="C268" s="737"/>
      <c r="D268" s="737"/>
      <c r="E268" s="737"/>
      <c r="F268" s="737"/>
      <c r="G268" s="738"/>
      <c r="H268" s="132">
        <v>0.27930724355405434</v>
      </c>
      <c r="I268" s="147">
        <v>0.47840663798778343</v>
      </c>
      <c r="J268" s="132">
        <v>0.18494421543041989</v>
      </c>
      <c r="K268" s="147">
        <v>0.33879267807362418</v>
      </c>
      <c r="L268" s="132">
        <v>0.27702181602205533</v>
      </c>
      <c r="M268" s="129">
        <v>0.27521215451362591</v>
      </c>
      <c r="O268" s="469"/>
      <c r="P268" s="469"/>
    </row>
    <row r="269" spans="1:16" s="4" customFormat="1" ht="15" x14ac:dyDescent="0.25">
      <c r="B269" s="768" t="s">
        <v>576</v>
      </c>
      <c r="C269" s="768"/>
      <c r="D269" s="768"/>
      <c r="E269" s="768"/>
      <c r="F269" s="768"/>
      <c r="G269" s="769"/>
      <c r="H269" s="231">
        <v>0</v>
      </c>
      <c r="I269" s="232">
        <v>0</v>
      </c>
      <c r="J269" s="231">
        <v>0</v>
      </c>
      <c r="K269" s="232">
        <v>0</v>
      </c>
      <c r="L269" s="231">
        <v>0</v>
      </c>
      <c r="M269" s="233">
        <v>2.7521215451362588E-2</v>
      </c>
      <c r="O269" s="469"/>
      <c r="P269" s="469"/>
    </row>
    <row r="270" spans="1:16" s="4" customFormat="1" ht="15" x14ac:dyDescent="0.25">
      <c r="B270" s="747" t="s">
        <v>906</v>
      </c>
      <c r="C270" s="747"/>
      <c r="D270" s="747"/>
      <c r="E270" s="747"/>
      <c r="F270" s="747"/>
      <c r="G270" s="747"/>
      <c r="H270" s="747"/>
      <c r="I270" s="747"/>
      <c r="J270" s="747"/>
      <c r="K270" s="747"/>
      <c r="L270" s="747"/>
      <c r="M270" s="747"/>
    </row>
    <row r="271" spans="1:16" s="4" customFormat="1" ht="15" x14ac:dyDescent="0.25">
      <c r="B271" s="748"/>
      <c r="C271" s="748"/>
      <c r="D271" s="748"/>
      <c r="E271" s="748"/>
      <c r="F271" s="748"/>
      <c r="G271" s="748"/>
      <c r="H271" s="748"/>
      <c r="I271" s="748"/>
      <c r="J271" s="748"/>
      <c r="K271" s="748"/>
      <c r="L271" s="748"/>
      <c r="M271" s="748"/>
    </row>
    <row r="272" spans="1:16" s="4" customFormat="1" ht="15" x14ac:dyDescent="0.25">
      <c r="B272" s="749"/>
      <c r="C272" s="749"/>
      <c r="D272" s="749"/>
      <c r="E272" s="749"/>
      <c r="F272" s="749"/>
      <c r="G272" s="749"/>
      <c r="H272" s="749"/>
      <c r="I272" s="749"/>
      <c r="J272" s="749"/>
      <c r="K272" s="749"/>
      <c r="L272" s="749"/>
      <c r="M272" s="749"/>
    </row>
    <row r="273" spans="1:13" s="4" customFormat="1" ht="15" x14ac:dyDescent="0.25">
      <c r="B273" s="1"/>
      <c r="C273" s="1"/>
      <c r="D273" s="1"/>
      <c r="E273" s="1"/>
      <c r="F273" s="1"/>
      <c r="G273" s="1"/>
      <c r="H273" s="1"/>
      <c r="I273" s="1"/>
      <c r="J273" s="1"/>
      <c r="K273" s="1"/>
      <c r="L273" s="1"/>
      <c r="M273" s="1"/>
    </row>
    <row r="274" spans="1:13" s="4" customFormat="1" ht="15" x14ac:dyDescent="0.25"/>
    <row r="275" spans="1:13" s="4" customFormat="1" ht="15" x14ac:dyDescent="0.25">
      <c r="A275" s="7"/>
      <c r="B275" s="7" t="s">
        <v>210</v>
      </c>
      <c r="C275" s="7"/>
      <c r="D275" s="7"/>
      <c r="E275" s="7"/>
      <c r="F275" s="7"/>
      <c r="G275" s="7"/>
      <c r="H275" s="7"/>
      <c r="I275" s="7"/>
      <c r="J275" s="7"/>
      <c r="K275" s="7"/>
      <c r="L275" s="7"/>
      <c r="M275" s="7"/>
    </row>
    <row r="276" spans="1:13" s="4" customFormat="1" ht="15" x14ac:dyDescent="0.25"/>
    <row r="277" spans="1:13" s="4" customFormat="1" ht="15" customHeight="1" x14ac:dyDescent="0.25">
      <c r="B277" s="714" t="s">
        <v>907</v>
      </c>
      <c r="C277" s="714"/>
      <c r="D277" s="714"/>
      <c r="E277" s="714"/>
      <c r="F277" s="714"/>
      <c r="G277" s="714"/>
      <c r="H277" s="714"/>
      <c r="I277" s="714"/>
      <c r="J277" s="714"/>
      <c r="K277" s="714"/>
      <c r="L277" s="714"/>
      <c r="M277" s="714"/>
    </row>
    <row r="278" spans="1:13" s="4" customFormat="1" ht="15" x14ac:dyDescent="0.25"/>
    <row r="279" spans="1:13" s="4" customFormat="1" ht="15" x14ac:dyDescent="0.25"/>
    <row r="280" spans="1:13" s="4" customFormat="1" ht="15" x14ac:dyDescent="0.25"/>
    <row r="281" spans="1:13" s="4" customFormat="1" ht="15" x14ac:dyDescent="0.25"/>
    <row r="282" spans="1:13" s="153" customFormat="1" ht="24.5" x14ac:dyDescent="0.25">
      <c r="B282" s="296" t="s">
        <v>274</v>
      </c>
      <c r="C282" s="234"/>
    </row>
    <row r="283" spans="1:13" s="4" customFormat="1" ht="15" x14ac:dyDescent="0.25"/>
    <row r="284" spans="1:13" s="4" customFormat="1" ht="15" x14ac:dyDescent="0.25"/>
    <row r="285" spans="1:13" s="4" customFormat="1" ht="15" x14ac:dyDescent="0.25">
      <c r="A285" s="7"/>
      <c r="B285" s="7" t="s">
        <v>120</v>
      </c>
      <c r="C285" s="7"/>
      <c r="D285" s="7"/>
      <c r="E285" s="7"/>
      <c r="F285" s="7"/>
      <c r="G285" s="7"/>
      <c r="H285" s="7"/>
      <c r="I285" s="7"/>
      <c r="J285" s="7"/>
      <c r="K285" s="7"/>
      <c r="L285" s="7"/>
      <c r="M285" s="7"/>
    </row>
    <row r="286" spans="1:13" s="4" customFormat="1" ht="15" x14ac:dyDescent="0.25"/>
    <row r="287" spans="1:13" s="4" customFormat="1" ht="15.75" customHeight="1" x14ac:dyDescent="0.25">
      <c r="B287" s="1050" t="s">
        <v>908</v>
      </c>
      <c r="C287" s="1051"/>
      <c r="D287" s="1051"/>
      <c r="E287" s="1062">
        <v>2021</v>
      </c>
      <c r="F287" s="1062">
        <v>2022</v>
      </c>
      <c r="G287" s="1054">
        <v>2023</v>
      </c>
    </row>
    <row r="288" spans="1:13" s="4" customFormat="1" ht="15.5" thickBot="1" x14ac:dyDescent="0.3">
      <c r="B288" s="1052"/>
      <c r="C288" s="1053"/>
      <c r="D288" s="1053"/>
      <c r="E288" s="1063"/>
      <c r="F288" s="1063"/>
      <c r="G288" s="1070"/>
    </row>
    <row r="289" spans="1:13" s="4" customFormat="1" ht="15.5" thickTop="1" x14ac:dyDescent="0.25">
      <c r="B289" s="725" t="s">
        <v>398</v>
      </c>
      <c r="C289" s="725"/>
      <c r="D289" s="726"/>
      <c r="E289" s="314">
        <v>870</v>
      </c>
      <c r="F289" s="314">
        <v>1230</v>
      </c>
      <c r="G289" s="315">
        <v>2338</v>
      </c>
    </row>
    <row r="290" spans="1:13" s="4" customFormat="1" ht="15" x14ac:dyDescent="0.25">
      <c r="B290" s="768" t="s">
        <v>399</v>
      </c>
      <c r="C290" s="768"/>
      <c r="D290" s="769"/>
      <c r="E290" s="312">
        <v>910.2</v>
      </c>
      <c r="F290" s="312">
        <v>1270.5</v>
      </c>
      <c r="G290" s="313">
        <v>2281.0614399999999</v>
      </c>
    </row>
    <row r="291" spans="1:13" s="4" customFormat="1" ht="15" x14ac:dyDescent="0.25">
      <c r="B291" s="747" t="s">
        <v>909</v>
      </c>
      <c r="C291" s="747"/>
      <c r="D291" s="747"/>
      <c r="E291" s="747"/>
      <c r="F291" s="747"/>
      <c r="G291" s="747"/>
    </row>
    <row r="292" spans="1:13" s="4" customFormat="1" ht="15" x14ac:dyDescent="0.25">
      <c r="B292" s="749"/>
      <c r="C292" s="749"/>
      <c r="D292" s="749"/>
      <c r="E292" s="749"/>
      <c r="F292" s="749"/>
      <c r="G292" s="749"/>
    </row>
    <row r="293" spans="1:13" s="4" customFormat="1" ht="15" x14ac:dyDescent="0.25">
      <c r="B293" s="2"/>
      <c r="C293" s="2"/>
      <c r="D293" s="2"/>
      <c r="E293" s="178"/>
      <c r="F293" s="178"/>
      <c r="G293" s="178"/>
    </row>
    <row r="294" spans="1:13" s="4" customFormat="1" ht="15" x14ac:dyDescent="0.25"/>
    <row r="295" spans="1:13" s="4" customFormat="1" ht="15" x14ac:dyDescent="0.25">
      <c r="A295" s="7"/>
      <c r="B295" s="7" t="s">
        <v>129</v>
      </c>
      <c r="C295" s="7"/>
      <c r="D295" s="7"/>
      <c r="E295" s="7"/>
      <c r="F295" s="7"/>
      <c r="G295" s="7"/>
      <c r="H295" s="7"/>
      <c r="I295" s="7"/>
      <c r="J295" s="7"/>
      <c r="K295" s="7"/>
      <c r="L295" s="7"/>
      <c r="M295" s="7"/>
    </row>
    <row r="296" spans="1:13" s="4" customFormat="1" ht="15" x14ac:dyDescent="0.25"/>
    <row r="297" spans="1:13" s="4" customFormat="1" ht="15" customHeight="1" x14ac:dyDescent="0.25">
      <c r="B297" s="1058" t="s">
        <v>910</v>
      </c>
      <c r="C297" s="1058"/>
      <c r="D297" s="1058"/>
      <c r="E297" s="1060">
        <v>2021</v>
      </c>
      <c r="F297" s="1062">
        <v>2022</v>
      </c>
      <c r="G297" s="1054">
        <v>2023</v>
      </c>
    </row>
    <row r="298" spans="1:13" s="4" customFormat="1" ht="15" customHeight="1" x14ac:dyDescent="0.25">
      <c r="B298" s="1058"/>
      <c r="C298" s="1058"/>
      <c r="D298" s="1058"/>
      <c r="E298" s="1062"/>
      <c r="F298" s="1062"/>
      <c r="G298" s="1054"/>
    </row>
    <row r="299" spans="1:13" s="4" customFormat="1" ht="15.5" thickBot="1" x14ac:dyDescent="0.3">
      <c r="B299" s="1059"/>
      <c r="C299" s="1059"/>
      <c r="D299" s="1059"/>
      <c r="E299" s="1061"/>
      <c r="F299" s="1063"/>
      <c r="G299" s="1070"/>
    </row>
    <row r="300" spans="1:13" s="4" customFormat="1" ht="15.5" thickTop="1" x14ac:dyDescent="0.25">
      <c r="B300" s="726" t="s">
        <v>404</v>
      </c>
      <c r="C300" s="890"/>
      <c r="D300" s="890"/>
      <c r="E300" s="380">
        <v>0.23699999999999999</v>
      </c>
      <c r="F300" s="380">
        <v>0.20699999999999999</v>
      </c>
      <c r="G300" s="461">
        <v>0.40600000000000003</v>
      </c>
    </row>
    <row r="301" spans="1:13" s="4" customFormat="1" ht="15" x14ac:dyDescent="0.25">
      <c r="B301" s="738" t="s">
        <v>405</v>
      </c>
      <c r="C301" s="965"/>
      <c r="D301" s="965"/>
      <c r="E301" s="85">
        <v>0.28499999999999998</v>
      </c>
      <c r="F301" s="85">
        <v>0.27700000000000002</v>
      </c>
      <c r="G301" s="86">
        <v>0.46400000000000002</v>
      </c>
    </row>
    <row r="302" spans="1:13" s="4" customFormat="1" ht="15" x14ac:dyDescent="0.25">
      <c r="B302" s="744" t="s">
        <v>380</v>
      </c>
      <c r="C302" s="1068"/>
      <c r="D302" s="1068"/>
      <c r="E302" s="87">
        <v>0.255</v>
      </c>
      <c r="F302" s="87">
        <v>0.23499999999999999</v>
      </c>
      <c r="G302" s="88">
        <v>0.43099999999999999</v>
      </c>
    </row>
    <row r="303" spans="1:13" s="4" customFormat="1" ht="15" customHeight="1" x14ac:dyDescent="0.25">
      <c r="B303" s="747" t="s">
        <v>911</v>
      </c>
      <c r="C303" s="747"/>
      <c r="D303" s="747"/>
      <c r="E303" s="747"/>
      <c r="F303" s="747"/>
      <c r="G303" s="747"/>
    </row>
    <row r="304" spans="1:13" s="4" customFormat="1" ht="15" x14ac:dyDescent="0.25">
      <c r="B304" s="749"/>
      <c r="C304" s="749"/>
      <c r="D304" s="749"/>
      <c r="E304" s="749"/>
      <c r="F304" s="749"/>
      <c r="G304" s="749"/>
    </row>
    <row r="305" spans="1:13" s="4" customFormat="1" ht="15" x14ac:dyDescent="0.25"/>
    <row r="306" spans="1:13" s="4" customFormat="1" ht="15" x14ac:dyDescent="0.25"/>
    <row r="307" spans="1:13" s="4" customFormat="1" ht="15" x14ac:dyDescent="0.25">
      <c r="A307" s="7"/>
      <c r="B307" s="7" t="s">
        <v>163</v>
      </c>
      <c r="C307" s="7"/>
      <c r="D307" s="7"/>
      <c r="E307" s="7"/>
      <c r="F307" s="7"/>
      <c r="G307" s="7"/>
      <c r="H307" s="7"/>
      <c r="I307" s="7"/>
      <c r="J307" s="7"/>
      <c r="K307" s="7"/>
      <c r="L307" s="7"/>
      <c r="M307" s="7"/>
    </row>
    <row r="308" spans="1:13" s="4" customFormat="1" ht="15" x14ac:dyDescent="0.25"/>
    <row r="309" spans="1:13" s="4" customFormat="1" ht="15" customHeight="1" thickBot="1" x14ac:dyDescent="0.3">
      <c r="B309" s="1052" t="s">
        <v>912</v>
      </c>
      <c r="C309" s="1053"/>
      <c r="D309" s="1053"/>
      <c r="E309" s="1053"/>
      <c r="F309" s="1053"/>
      <c r="G309" s="1053"/>
      <c r="H309" s="1053"/>
      <c r="I309" s="1053"/>
      <c r="J309" s="1053"/>
      <c r="K309" s="298">
        <v>2021</v>
      </c>
      <c r="L309" s="298">
        <v>2022</v>
      </c>
      <c r="M309" s="299">
        <v>2023</v>
      </c>
    </row>
    <row r="310" spans="1:13" s="4" customFormat="1" ht="12.75" customHeight="1" thickTop="1" x14ac:dyDescent="0.25">
      <c r="B310" s="725" t="s">
        <v>407</v>
      </c>
      <c r="C310" s="725"/>
      <c r="D310" s="725"/>
      <c r="E310" s="725"/>
      <c r="F310" s="725"/>
      <c r="G310" s="725"/>
      <c r="H310" s="725"/>
      <c r="I310" s="725"/>
      <c r="J310" s="726"/>
      <c r="K310" s="318">
        <v>389</v>
      </c>
      <c r="L310" s="318">
        <v>923</v>
      </c>
      <c r="M310" s="319">
        <v>2204</v>
      </c>
    </row>
    <row r="311" spans="1:13" s="4" customFormat="1" ht="15" x14ac:dyDescent="0.25">
      <c r="B311" s="737" t="s">
        <v>408</v>
      </c>
      <c r="C311" s="737"/>
      <c r="D311" s="737"/>
      <c r="E311" s="737"/>
      <c r="F311" s="737"/>
      <c r="G311" s="737"/>
      <c r="H311" s="737"/>
      <c r="I311" s="737"/>
      <c r="J311" s="738"/>
      <c r="K311" s="187">
        <v>64</v>
      </c>
      <c r="L311" s="187">
        <v>120</v>
      </c>
      <c r="M311" s="188">
        <v>271</v>
      </c>
    </row>
    <row r="312" spans="1:13" s="4" customFormat="1" ht="15" customHeight="1" x14ac:dyDescent="0.25">
      <c r="B312" s="837" t="s">
        <v>409</v>
      </c>
      <c r="C312" s="837"/>
      <c r="D312" s="837"/>
      <c r="E312" s="837"/>
      <c r="F312" s="837"/>
      <c r="G312" s="837"/>
      <c r="H312" s="837"/>
      <c r="I312" s="837"/>
      <c r="J312" s="838"/>
      <c r="K312" s="388">
        <f>K311/K310</f>
        <v>0.16452442159383032</v>
      </c>
      <c r="L312" s="388">
        <v>0.13</v>
      </c>
      <c r="M312" s="389">
        <v>0.12295825771324864</v>
      </c>
    </row>
    <row r="313" spans="1:13" s="4" customFormat="1" ht="15" customHeight="1" x14ac:dyDescent="0.25">
      <c r="B313" s="747" t="s">
        <v>588</v>
      </c>
      <c r="C313" s="747"/>
      <c r="D313" s="747"/>
      <c r="E313" s="747"/>
      <c r="F313" s="747"/>
      <c r="G313" s="747"/>
      <c r="H313" s="747"/>
      <c r="I313" s="747"/>
      <c r="J313" s="747"/>
      <c r="K313" s="747"/>
      <c r="L313" s="747"/>
      <c r="M313" s="747"/>
    </row>
    <row r="314" spans="1:13" s="4" customFormat="1" ht="15" x14ac:dyDescent="0.25">
      <c r="B314" s="749"/>
      <c r="C314" s="749"/>
      <c r="D314" s="749"/>
      <c r="E314" s="749"/>
      <c r="F314" s="749"/>
      <c r="G314" s="749"/>
      <c r="H314" s="749"/>
      <c r="I314" s="749"/>
      <c r="J314" s="749"/>
      <c r="K314" s="749"/>
      <c r="L314" s="749"/>
      <c r="M314" s="749"/>
    </row>
    <row r="315" spans="1:13" s="4" customFormat="1" ht="15" x14ac:dyDescent="0.25"/>
    <row r="316" spans="1:13" s="4" customFormat="1" ht="15" x14ac:dyDescent="0.25"/>
    <row r="317" spans="1:13" s="4" customFormat="1" ht="15" x14ac:dyDescent="0.25">
      <c r="A317" s="7"/>
      <c r="B317" s="7" t="s">
        <v>178</v>
      </c>
      <c r="C317" s="7"/>
      <c r="D317" s="7"/>
      <c r="E317" s="7"/>
      <c r="F317" s="7"/>
      <c r="G317" s="7"/>
      <c r="H317" s="7"/>
      <c r="I317" s="7"/>
      <c r="J317" s="7"/>
      <c r="K317" s="7"/>
      <c r="L317" s="7"/>
      <c r="M317" s="7"/>
    </row>
    <row r="318" spans="1:13" s="4" customFormat="1" ht="15" x14ac:dyDescent="0.25"/>
    <row r="319" spans="1:13" s="4" customFormat="1" ht="15" customHeight="1" thickBot="1" x14ac:dyDescent="0.3">
      <c r="B319" s="1052" t="s">
        <v>1019</v>
      </c>
      <c r="C319" s="1053"/>
      <c r="D319" s="1053"/>
      <c r="E319" s="1053"/>
      <c r="F319" s="1053"/>
      <c r="G319" s="1053"/>
      <c r="H319" s="1053"/>
      <c r="I319" s="1053"/>
      <c r="J319" s="1053"/>
      <c r="K319" s="298">
        <v>2021</v>
      </c>
      <c r="L319" s="298">
        <v>2022</v>
      </c>
      <c r="M319" s="299">
        <v>2023</v>
      </c>
    </row>
    <row r="320" spans="1:13" s="4" customFormat="1" ht="15.5" thickTop="1" x14ac:dyDescent="0.25">
      <c r="B320" s="725" t="s">
        <v>407</v>
      </c>
      <c r="C320" s="725"/>
      <c r="D320" s="725"/>
      <c r="E320" s="725"/>
      <c r="F320" s="725"/>
      <c r="G320" s="725"/>
      <c r="H320" s="725"/>
      <c r="I320" s="725"/>
      <c r="J320" s="726"/>
      <c r="K320" s="318">
        <v>389</v>
      </c>
      <c r="L320" s="318">
        <v>923</v>
      </c>
      <c r="M320" s="27">
        <v>2204</v>
      </c>
    </row>
    <row r="321" spans="1:13" s="4" customFormat="1" ht="15" x14ac:dyDescent="0.25">
      <c r="B321" s="737" t="s">
        <v>412</v>
      </c>
      <c r="C321" s="737"/>
      <c r="D321" s="737"/>
      <c r="E321" s="737"/>
      <c r="F321" s="737"/>
      <c r="G321" s="737"/>
      <c r="H321" s="737"/>
      <c r="I321" s="737"/>
      <c r="J321" s="738"/>
      <c r="K321" s="187">
        <v>389</v>
      </c>
      <c r="L321" s="187">
        <v>923</v>
      </c>
      <c r="M321" s="188">
        <v>2204</v>
      </c>
    </row>
    <row r="322" spans="1:13" s="4" customFormat="1" ht="15" customHeight="1" x14ac:dyDescent="0.25">
      <c r="B322" s="837" t="s">
        <v>413</v>
      </c>
      <c r="C322" s="837"/>
      <c r="D322" s="837"/>
      <c r="E322" s="837"/>
      <c r="F322" s="837"/>
      <c r="G322" s="837"/>
      <c r="H322" s="837"/>
      <c r="I322" s="837"/>
      <c r="J322" s="838"/>
      <c r="K322" s="316">
        <v>1</v>
      </c>
      <c r="L322" s="316">
        <v>1</v>
      </c>
      <c r="M322" s="547">
        <v>1</v>
      </c>
    </row>
    <row r="323" spans="1:13" s="4" customFormat="1" ht="15" x14ac:dyDescent="0.25"/>
    <row r="324" spans="1:13" s="4" customFormat="1" ht="15" x14ac:dyDescent="0.25"/>
    <row r="325" spans="1:13" s="4" customFormat="1" ht="12.75" customHeight="1" x14ac:dyDescent="0.25"/>
    <row r="326" spans="1:13" s="4" customFormat="1" ht="15" x14ac:dyDescent="0.25"/>
    <row r="327" spans="1:13" s="153" customFormat="1" ht="24.5" x14ac:dyDescent="0.25">
      <c r="B327" s="296" t="s">
        <v>275</v>
      </c>
    </row>
    <row r="328" spans="1:13" s="4" customFormat="1" ht="15" x14ac:dyDescent="0.25"/>
    <row r="329" spans="1:13" s="4" customFormat="1" ht="15" x14ac:dyDescent="0.25"/>
    <row r="330" spans="1:13" s="4" customFormat="1" ht="15" x14ac:dyDescent="0.25">
      <c r="A330" s="7"/>
      <c r="B330" s="7" t="s">
        <v>140</v>
      </c>
      <c r="C330" s="7"/>
      <c r="D330" s="7"/>
      <c r="E330" s="7"/>
      <c r="F330" s="7"/>
      <c r="G330" s="7"/>
      <c r="H330" s="7"/>
      <c r="I330" s="7"/>
      <c r="J330" s="7"/>
      <c r="K330" s="7"/>
      <c r="L330" s="7"/>
      <c r="M330" s="7"/>
    </row>
    <row r="331" spans="1:13" s="4" customFormat="1" ht="15" x14ac:dyDescent="0.25"/>
    <row r="332" spans="1:13" s="4" customFormat="1" ht="15" customHeight="1" thickBot="1" x14ac:dyDescent="0.3">
      <c r="B332" s="1052" t="s">
        <v>913</v>
      </c>
      <c r="C332" s="1053"/>
      <c r="D332" s="1053"/>
      <c r="E332" s="1053"/>
      <c r="F332" s="1053"/>
      <c r="G332" s="1053"/>
      <c r="H332" s="1053"/>
      <c r="I332" s="1053"/>
      <c r="J332" s="1053"/>
      <c r="K332" s="298">
        <v>2021</v>
      </c>
      <c r="L332" s="298">
        <v>2022</v>
      </c>
      <c r="M332" s="299">
        <v>2023</v>
      </c>
    </row>
    <row r="333" spans="1:13" s="4" customFormat="1" ht="15.75" customHeight="1" thickTop="1" x14ac:dyDescent="0.25">
      <c r="B333" s="1104" t="s">
        <v>414</v>
      </c>
      <c r="C333" s="1104"/>
      <c r="D333" s="1104"/>
      <c r="E333" s="1104"/>
      <c r="F333" s="1104"/>
      <c r="G333" s="1104"/>
      <c r="H333" s="1104"/>
      <c r="I333" s="1104"/>
      <c r="J333" s="1104"/>
      <c r="K333" s="1104"/>
      <c r="L333" s="1104"/>
      <c r="M333" s="1104"/>
    </row>
    <row r="334" spans="1:13" s="4" customFormat="1" ht="15" x14ac:dyDescent="0.25">
      <c r="B334" s="763" t="s">
        <v>417</v>
      </c>
      <c r="C334" s="763"/>
      <c r="D334" s="763"/>
      <c r="E334" s="763"/>
      <c r="F334" s="763"/>
      <c r="G334" s="763"/>
      <c r="H334" s="763"/>
      <c r="I334" s="763"/>
      <c r="J334" s="764"/>
      <c r="K334" s="318">
        <v>425231</v>
      </c>
      <c r="L334" s="314">
        <v>1566716</v>
      </c>
      <c r="M334" s="553">
        <v>33037.660000000003</v>
      </c>
    </row>
    <row r="335" spans="1:13" s="4" customFormat="1" ht="15" x14ac:dyDescent="0.25">
      <c r="B335" s="737" t="s">
        <v>421</v>
      </c>
      <c r="C335" s="737"/>
      <c r="D335" s="737"/>
      <c r="E335" s="737"/>
      <c r="F335" s="737"/>
      <c r="G335" s="737"/>
      <c r="H335" s="737"/>
      <c r="I335" s="737"/>
      <c r="J335" s="738"/>
      <c r="K335" s="187">
        <v>6445613</v>
      </c>
      <c r="L335" s="158">
        <v>8446801</v>
      </c>
      <c r="M335" s="554">
        <v>11521087.43</v>
      </c>
    </row>
    <row r="336" spans="1:13" s="4" customFormat="1" ht="15" x14ac:dyDescent="0.25">
      <c r="B336" s="737" t="s">
        <v>422</v>
      </c>
      <c r="C336" s="737"/>
      <c r="D336" s="737"/>
      <c r="E336" s="737"/>
      <c r="F336" s="737"/>
      <c r="G336" s="737"/>
      <c r="H336" s="737"/>
      <c r="I336" s="737"/>
      <c r="J336" s="738"/>
      <c r="K336" s="187">
        <v>128254</v>
      </c>
      <c r="L336" s="158">
        <v>166523</v>
      </c>
      <c r="M336" s="554">
        <v>392826.82</v>
      </c>
    </row>
    <row r="337" spans="1:13" s="4" customFormat="1" ht="15" x14ac:dyDescent="0.25">
      <c r="B337" s="737" t="s">
        <v>423</v>
      </c>
      <c r="C337" s="737"/>
      <c r="D337" s="737"/>
      <c r="E337" s="737"/>
      <c r="F337" s="737"/>
      <c r="G337" s="737"/>
      <c r="H337" s="737"/>
      <c r="I337" s="737"/>
      <c r="J337" s="738"/>
      <c r="K337" s="187">
        <v>7785</v>
      </c>
      <c r="L337" s="158">
        <v>7676</v>
      </c>
      <c r="M337" s="554">
        <v>637822.99</v>
      </c>
    </row>
    <row r="338" spans="1:13" s="4" customFormat="1" ht="15" x14ac:dyDescent="0.25">
      <c r="B338" s="737" t="s">
        <v>424</v>
      </c>
      <c r="C338" s="737"/>
      <c r="D338" s="737"/>
      <c r="E338" s="737"/>
      <c r="F338" s="737"/>
      <c r="G338" s="737"/>
      <c r="H338" s="737"/>
      <c r="I338" s="737"/>
      <c r="J338" s="738"/>
      <c r="K338" s="187">
        <v>276772</v>
      </c>
      <c r="L338" s="158">
        <v>174405</v>
      </c>
      <c r="M338" s="554">
        <v>213298.24</v>
      </c>
    </row>
    <row r="339" spans="1:13" s="4" customFormat="1" ht="15" x14ac:dyDescent="0.25">
      <c r="B339" s="737" t="s">
        <v>425</v>
      </c>
      <c r="C339" s="737"/>
      <c r="D339" s="737"/>
      <c r="E339" s="737"/>
      <c r="F339" s="737"/>
      <c r="G339" s="737"/>
      <c r="H339" s="737"/>
      <c r="I339" s="737"/>
      <c r="J339" s="738"/>
      <c r="K339" s="187">
        <v>953</v>
      </c>
      <c r="L339" s="158">
        <v>980</v>
      </c>
      <c r="M339" s="554">
        <v>16968.43</v>
      </c>
    </row>
    <row r="340" spans="1:13" s="4" customFormat="1" ht="15" x14ac:dyDescent="0.25">
      <c r="B340" s="737" t="s">
        <v>426</v>
      </c>
      <c r="C340" s="737"/>
      <c r="D340" s="737"/>
      <c r="E340" s="737"/>
      <c r="F340" s="737"/>
      <c r="G340" s="737"/>
      <c r="H340" s="737"/>
      <c r="I340" s="737"/>
      <c r="J340" s="738"/>
      <c r="K340" s="187">
        <v>160732</v>
      </c>
      <c r="L340" s="158">
        <v>179624</v>
      </c>
      <c r="M340" s="554">
        <v>7.87</v>
      </c>
    </row>
    <row r="341" spans="1:13" s="4" customFormat="1" ht="15" x14ac:dyDescent="0.25">
      <c r="B341" s="772" t="s">
        <v>427</v>
      </c>
      <c r="C341" s="772"/>
      <c r="D341" s="772"/>
      <c r="E341" s="772"/>
      <c r="F341" s="772"/>
      <c r="G341" s="772"/>
      <c r="H341" s="772"/>
      <c r="I341" s="772"/>
      <c r="J341" s="773"/>
      <c r="K341" s="189">
        <f>SUM(K334:K340)</f>
        <v>7445340</v>
      </c>
      <c r="L341" s="160">
        <v>10542724</v>
      </c>
      <c r="M341" s="555">
        <v>12815049.439999999</v>
      </c>
    </row>
    <row r="342" spans="1:13" s="4" customFormat="1" ht="15" x14ac:dyDescent="0.25">
      <c r="B342" s="772" t="s">
        <v>428</v>
      </c>
      <c r="C342" s="772"/>
      <c r="D342" s="772"/>
      <c r="E342" s="772"/>
      <c r="F342" s="772"/>
      <c r="G342" s="772"/>
      <c r="H342" s="772"/>
      <c r="I342" s="772"/>
      <c r="J342" s="773"/>
      <c r="K342" s="189">
        <v>0</v>
      </c>
      <c r="L342" s="160">
        <v>0</v>
      </c>
      <c r="M342" s="555">
        <v>40.729999999999997</v>
      </c>
    </row>
    <row r="343" spans="1:13" s="4" customFormat="1" ht="15" x14ac:dyDescent="0.25">
      <c r="B343" s="814" t="s">
        <v>429</v>
      </c>
      <c r="C343" s="814"/>
      <c r="D343" s="814"/>
      <c r="E343" s="814"/>
      <c r="F343" s="814"/>
      <c r="G343" s="814"/>
      <c r="H343" s="814"/>
      <c r="I343" s="814"/>
      <c r="J343" s="815"/>
      <c r="K343" s="459">
        <f>K342+K341</f>
        <v>7445340</v>
      </c>
      <c r="L343" s="428">
        <f>L342+L341</f>
        <v>10542724</v>
      </c>
      <c r="M343" s="558">
        <v>12815090.17</v>
      </c>
    </row>
    <row r="344" spans="1:13" s="4" customFormat="1" ht="15" x14ac:dyDescent="0.25">
      <c r="B344" s="1086" t="s">
        <v>430</v>
      </c>
      <c r="C344" s="1086"/>
      <c r="D344" s="1086"/>
      <c r="E344" s="1086"/>
      <c r="F344" s="1086"/>
      <c r="G344" s="1086"/>
      <c r="H344" s="1086"/>
      <c r="I344" s="1086"/>
      <c r="J344" s="1086"/>
      <c r="K344" s="1086"/>
      <c r="L344" s="1086"/>
      <c r="M344" s="1086"/>
    </row>
    <row r="345" spans="1:13" s="4" customFormat="1" ht="15" x14ac:dyDescent="0.25">
      <c r="B345" s="763" t="s">
        <v>431</v>
      </c>
      <c r="C345" s="763"/>
      <c r="D345" s="763"/>
      <c r="E345" s="763"/>
      <c r="F345" s="763"/>
      <c r="G345" s="763"/>
      <c r="H345" s="763"/>
      <c r="I345" s="763"/>
      <c r="J345" s="764"/>
      <c r="K345" s="318">
        <v>418940</v>
      </c>
      <c r="L345" s="314">
        <v>441875</v>
      </c>
      <c r="M345" s="553">
        <v>0</v>
      </c>
    </row>
    <row r="346" spans="1:13" s="4" customFormat="1" ht="15" x14ac:dyDescent="0.25">
      <c r="B346" s="737" t="s">
        <v>433</v>
      </c>
      <c r="C346" s="737"/>
      <c r="D346" s="737"/>
      <c r="E346" s="737"/>
      <c r="F346" s="737"/>
      <c r="G346" s="737"/>
      <c r="H346" s="737"/>
      <c r="I346" s="737"/>
      <c r="J346" s="738"/>
      <c r="K346" s="187">
        <v>522099</v>
      </c>
      <c r="L346" s="158">
        <v>801641</v>
      </c>
      <c r="M346" s="554">
        <v>4170859.13</v>
      </c>
    </row>
    <row r="347" spans="1:13" s="4" customFormat="1" ht="15" x14ac:dyDescent="0.25">
      <c r="B347" s="772" t="s">
        <v>434</v>
      </c>
      <c r="C347" s="772"/>
      <c r="D347" s="772"/>
      <c r="E347" s="772"/>
      <c r="F347" s="772"/>
      <c r="G347" s="772"/>
      <c r="H347" s="772"/>
      <c r="I347" s="772"/>
      <c r="J347" s="773"/>
      <c r="K347" s="189">
        <f>K346+K345</f>
        <v>941039</v>
      </c>
      <c r="L347" s="189">
        <v>1243517</v>
      </c>
      <c r="M347" s="564">
        <v>4170859.13</v>
      </c>
    </row>
    <row r="348" spans="1:13" s="4" customFormat="1" ht="15" x14ac:dyDescent="0.25">
      <c r="B348" s="814" t="s">
        <v>435</v>
      </c>
      <c r="C348" s="814"/>
      <c r="D348" s="814"/>
      <c r="E348" s="814"/>
      <c r="F348" s="814"/>
      <c r="G348" s="814"/>
      <c r="H348" s="814"/>
      <c r="I348" s="814"/>
      <c r="J348" s="815"/>
      <c r="K348" s="459">
        <v>8368378</v>
      </c>
      <c r="L348" s="459">
        <f>L343+L347</f>
        <v>11786241</v>
      </c>
      <c r="M348" s="565">
        <f>M343+M347</f>
        <v>16985949.300000001</v>
      </c>
    </row>
    <row r="349" spans="1:13" s="4" customFormat="1" ht="15" customHeight="1" x14ac:dyDescent="0.25">
      <c r="B349" s="813" t="s">
        <v>436</v>
      </c>
      <c r="C349" s="813"/>
      <c r="D349" s="813"/>
      <c r="E349" s="813"/>
      <c r="F349" s="813"/>
      <c r="G349" s="813"/>
      <c r="H349" s="813"/>
      <c r="I349" s="813"/>
      <c r="J349" s="813"/>
      <c r="K349" s="813"/>
      <c r="L349" s="813"/>
      <c r="M349" s="813"/>
    </row>
    <row r="350" spans="1:13" s="4" customFormat="1" ht="15" x14ac:dyDescent="0.25"/>
    <row r="351" spans="1:13" s="4" customFormat="1" ht="15" x14ac:dyDescent="0.25"/>
    <row r="352" spans="1:13" s="4" customFormat="1" ht="15" x14ac:dyDescent="0.25">
      <c r="A352" s="7"/>
      <c r="B352" s="7" t="s">
        <v>141</v>
      </c>
      <c r="C352" s="7"/>
      <c r="D352" s="7"/>
      <c r="E352" s="7"/>
      <c r="F352" s="7"/>
      <c r="G352" s="7"/>
      <c r="H352" s="7"/>
      <c r="I352" s="7"/>
      <c r="J352" s="7"/>
      <c r="K352" s="7"/>
      <c r="L352" s="7"/>
      <c r="M352" s="7"/>
    </row>
    <row r="353" spans="1:13" s="4" customFormat="1" ht="15" x14ac:dyDescent="0.25"/>
    <row r="354" spans="1:13" s="4" customFormat="1" ht="15" x14ac:dyDescent="0.25">
      <c r="B354" s="1058" t="s">
        <v>437</v>
      </c>
      <c r="C354" s="1058"/>
      <c r="D354" s="1058"/>
      <c r="E354" s="1062">
        <v>2021</v>
      </c>
      <c r="F354" s="1062">
        <v>2022</v>
      </c>
      <c r="G354" s="1054">
        <v>2023</v>
      </c>
      <c r="J354" s="1"/>
      <c r="K354" s="1"/>
      <c r="L354" s="1"/>
      <c r="M354" s="1"/>
    </row>
    <row r="355" spans="1:13" s="4" customFormat="1" ht="15" hidden="1" x14ac:dyDescent="0.25">
      <c r="B355" s="1058"/>
      <c r="C355" s="1058"/>
      <c r="D355" s="1058"/>
      <c r="E355" s="1062"/>
      <c r="F355" s="1062"/>
      <c r="G355" s="1054"/>
      <c r="J355" s="1"/>
      <c r="K355" s="1"/>
      <c r="L355" s="1"/>
      <c r="M355" s="1"/>
    </row>
    <row r="356" spans="1:13" s="4" customFormat="1" ht="15.5" thickBot="1" x14ac:dyDescent="0.3">
      <c r="B356" s="1059"/>
      <c r="C356" s="1059"/>
      <c r="D356" s="1059"/>
      <c r="E356" s="1063"/>
      <c r="F356" s="1063"/>
      <c r="G356" s="1070"/>
      <c r="J356" s="1"/>
      <c r="K356" s="1"/>
      <c r="L356" s="1"/>
      <c r="M356" s="1"/>
    </row>
    <row r="357" spans="1:13" s="4" customFormat="1" ht="15.5" thickTop="1" x14ac:dyDescent="0.25">
      <c r="B357" s="822" t="s">
        <v>882</v>
      </c>
      <c r="C357" s="822"/>
      <c r="D357" s="823"/>
      <c r="E357" s="321">
        <v>1753193</v>
      </c>
      <c r="F357" s="321">
        <v>6430463</v>
      </c>
      <c r="G357" s="570">
        <v>12285767.720000001</v>
      </c>
      <c r="J357" s="1"/>
      <c r="K357" s="1"/>
      <c r="L357" s="1"/>
      <c r="M357" s="1"/>
    </row>
    <row r="358" spans="1:13" s="4" customFormat="1" ht="15" x14ac:dyDescent="0.25"/>
    <row r="359" spans="1:13" s="4" customFormat="1" ht="15" x14ac:dyDescent="0.25"/>
    <row r="360" spans="1:13" s="4" customFormat="1" ht="15" x14ac:dyDescent="0.25">
      <c r="A360" s="7"/>
      <c r="B360" s="7" t="s">
        <v>142</v>
      </c>
      <c r="C360" s="7"/>
      <c r="D360" s="7"/>
      <c r="E360" s="7"/>
      <c r="F360" s="7"/>
      <c r="G360" s="7"/>
      <c r="H360" s="7"/>
      <c r="I360" s="7"/>
      <c r="J360" s="7"/>
      <c r="K360" s="7"/>
      <c r="L360" s="7"/>
      <c r="M360" s="7"/>
    </row>
    <row r="361" spans="1:13" s="4" customFormat="1" ht="15" x14ac:dyDescent="0.25"/>
    <row r="362" spans="1:13" s="4" customFormat="1" ht="15.5" thickBot="1" x14ac:dyDescent="0.3">
      <c r="B362" s="1071" t="s">
        <v>914</v>
      </c>
      <c r="C362" s="1071"/>
      <c r="D362" s="1071"/>
      <c r="E362" s="1071"/>
      <c r="F362" s="1071"/>
      <c r="G362" s="1071"/>
      <c r="H362" s="1071"/>
      <c r="I362" s="1071"/>
      <c r="J362" s="1072"/>
      <c r="K362" s="298">
        <v>2021</v>
      </c>
      <c r="L362" s="298">
        <v>2022</v>
      </c>
      <c r="M362" s="299">
        <v>2023</v>
      </c>
    </row>
    <row r="363" spans="1:13" s="4" customFormat="1" ht="15.5" thickTop="1" x14ac:dyDescent="0.25">
      <c r="B363" s="948" t="s">
        <v>915</v>
      </c>
      <c r="C363" s="948"/>
      <c r="D363" s="948"/>
      <c r="E363" s="948"/>
      <c r="F363" s="948"/>
      <c r="G363" s="948"/>
      <c r="H363" s="948"/>
      <c r="I363" s="948"/>
      <c r="J363" s="949"/>
      <c r="K363" s="323">
        <v>81.12</v>
      </c>
      <c r="L363" s="323">
        <v>70.38</v>
      </c>
      <c r="M363" s="571">
        <v>82.998200041055711</v>
      </c>
    </row>
    <row r="364" spans="1:13" s="4" customFormat="1" ht="15" x14ac:dyDescent="0.25">
      <c r="B364" s="737" t="s">
        <v>916</v>
      </c>
      <c r="C364" s="737"/>
      <c r="D364" s="737"/>
      <c r="E364" s="737"/>
      <c r="F364" s="737"/>
      <c r="G364" s="737"/>
      <c r="H364" s="737"/>
      <c r="I364" s="737"/>
      <c r="J364" s="738"/>
      <c r="K364" s="510">
        <v>80.5</v>
      </c>
      <c r="L364" s="510">
        <v>74.400000000000006</v>
      </c>
      <c r="M364" s="572">
        <v>84.710259856484583</v>
      </c>
    </row>
    <row r="365" spans="1:13" s="4" customFormat="1" ht="15" x14ac:dyDescent="0.25">
      <c r="B365" s="886" t="s">
        <v>917</v>
      </c>
      <c r="C365" s="886"/>
      <c r="D365" s="886"/>
      <c r="E365" s="886"/>
      <c r="F365" s="886"/>
      <c r="G365" s="886"/>
      <c r="H365" s="886"/>
      <c r="I365" s="886"/>
      <c r="J365" s="887"/>
      <c r="K365" s="460">
        <v>3287</v>
      </c>
      <c r="L365" s="460">
        <v>3315</v>
      </c>
      <c r="M365" s="573">
        <v>3545</v>
      </c>
    </row>
    <row r="366" spans="1:13" s="4" customFormat="1" ht="15" x14ac:dyDescent="0.25">
      <c r="B366" s="882" t="s">
        <v>918</v>
      </c>
      <c r="C366" s="882"/>
      <c r="D366" s="882"/>
      <c r="E366" s="882"/>
      <c r="F366" s="882"/>
      <c r="G366" s="882"/>
      <c r="H366" s="882"/>
      <c r="I366" s="882"/>
      <c r="J366" s="882"/>
      <c r="K366" s="882"/>
      <c r="L366" s="882"/>
      <c r="M366" s="882"/>
    </row>
    <row r="367" spans="1:13" s="4" customFormat="1" ht="15" x14ac:dyDescent="0.25"/>
    <row r="368" spans="1:13" s="4" customFormat="1" ht="15" x14ac:dyDescent="0.25"/>
    <row r="369" spans="1:13" s="4" customFormat="1" ht="15" x14ac:dyDescent="0.25">
      <c r="A369" s="7"/>
      <c r="B369" s="7" t="s">
        <v>152</v>
      </c>
      <c r="C369" s="7"/>
      <c r="D369" s="7"/>
      <c r="E369" s="7"/>
      <c r="F369" s="7"/>
      <c r="G369" s="7"/>
      <c r="H369" s="7"/>
      <c r="I369" s="7"/>
      <c r="J369" s="7"/>
      <c r="K369" s="7"/>
      <c r="L369" s="7"/>
      <c r="M369" s="7"/>
    </row>
    <row r="370" spans="1:13" s="4" customFormat="1" ht="15" x14ac:dyDescent="0.25">
      <c r="A370" s="7"/>
      <c r="B370" s="7" t="s">
        <v>153</v>
      </c>
      <c r="C370" s="7"/>
      <c r="D370" s="7"/>
      <c r="E370" s="7"/>
      <c r="F370" s="7"/>
      <c r="G370" s="7"/>
      <c r="H370" s="7"/>
      <c r="I370" s="7"/>
      <c r="J370" s="7"/>
      <c r="K370" s="7"/>
      <c r="L370" s="7"/>
      <c r="M370" s="7"/>
    </row>
    <row r="371" spans="1:13" s="4" customFormat="1" ht="15" x14ac:dyDescent="0.25">
      <c r="A371" s="7"/>
      <c r="B371" s="7" t="s">
        <v>154</v>
      </c>
      <c r="C371" s="7"/>
      <c r="D371" s="7"/>
      <c r="E371" s="7"/>
      <c r="F371" s="7"/>
      <c r="G371" s="7"/>
      <c r="H371" s="7"/>
      <c r="I371" s="7"/>
      <c r="J371" s="7"/>
      <c r="K371" s="7"/>
      <c r="L371" s="7"/>
      <c r="M371" s="7"/>
    </row>
    <row r="372" spans="1:13" s="4" customFormat="1" ht="15" x14ac:dyDescent="0.25"/>
    <row r="373" spans="1:13" s="4" customFormat="1" ht="15" customHeight="1" x14ac:dyDescent="0.25">
      <c r="B373" s="1058" t="s">
        <v>919</v>
      </c>
      <c r="C373" s="1058"/>
      <c r="D373" s="1058"/>
      <c r="E373" s="1060">
        <v>2021</v>
      </c>
      <c r="F373" s="1062">
        <v>2022</v>
      </c>
      <c r="G373" s="1054">
        <v>2023</v>
      </c>
    </row>
    <row r="374" spans="1:13" s="4" customFormat="1" ht="15.5" thickBot="1" x14ac:dyDescent="0.3">
      <c r="B374" s="1059"/>
      <c r="C374" s="1059"/>
      <c r="D374" s="1059"/>
      <c r="E374" s="1061"/>
      <c r="F374" s="1063"/>
      <c r="G374" s="1070"/>
    </row>
    <row r="375" spans="1:13" s="4" customFormat="1" ht="15.5" thickTop="1" x14ac:dyDescent="0.25">
      <c r="B375" s="725" t="s">
        <v>442</v>
      </c>
      <c r="C375" s="725"/>
      <c r="D375" s="726"/>
      <c r="E375" s="25">
        <v>1995227</v>
      </c>
      <c r="F375" s="148">
        <v>2761528</v>
      </c>
      <c r="G375" s="136">
        <v>5530298.7400000002</v>
      </c>
    </row>
    <row r="376" spans="1:13" s="4" customFormat="1" ht="15" x14ac:dyDescent="0.25">
      <c r="B376" s="737" t="s">
        <v>443</v>
      </c>
      <c r="C376" s="737"/>
      <c r="D376" s="738"/>
      <c r="E376" s="20">
        <v>14709</v>
      </c>
      <c r="F376" s="11">
        <v>5228</v>
      </c>
      <c r="G376" s="37">
        <v>0</v>
      </c>
    </row>
    <row r="377" spans="1:13" s="4" customFormat="1" ht="15" x14ac:dyDescent="0.25">
      <c r="B377" s="768" t="s">
        <v>444</v>
      </c>
      <c r="C377" s="768"/>
      <c r="D377" s="769"/>
      <c r="E377" s="32">
        <v>121863</v>
      </c>
      <c r="F377" s="200">
        <v>442336</v>
      </c>
      <c r="G377" s="35">
        <v>1216201.04</v>
      </c>
    </row>
    <row r="378" spans="1:13" s="4" customFormat="1" ht="15" x14ac:dyDescent="0.25">
      <c r="B378" s="1"/>
      <c r="C378" s="1"/>
      <c r="D378" s="1"/>
      <c r="E378" s="1"/>
      <c r="F378" s="1"/>
      <c r="G378" s="1"/>
    </row>
    <row r="379" spans="1:13" s="4" customFormat="1" ht="15" customHeight="1" x14ac:dyDescent="0.25">
      <c r="B379" s="1058" t="s">
        <v>920</v>
      </c>
      <c r="C379" s="1058"/>
      <c r="D379" s="1058"/>
      <c r="E379" s="1060">
        <v>2021</v>
      </c>
      <c r="F379" s="1062">
        <v>2022</v>
      </c>
      <c r="G379" s="1054">
        <v>2023</v>
      </c>
    </row>
    <row r="380" spans="1:13" s="4" customFormat="1" ht="15.5" thickBot="1" x14ac:dyDescent="0.3">
      <c r="B380" s="1059"/>
      <c r="C380" s="1059"/>
      <c r="D380" s="1059"/>
      <c r="E380" s="1061"/>
      <c r="F380" s="1063"/>
      <c r="G380" s="1070"/>
    </row>
    <row r="381" spans="1:13" s="4" customFormat="1" ht="15.5" thickTop="1" x14ac:dyDescent="0.25">
      <c r="B381" s="725" t="s">
        <v>442</v>
      </c>
      <c r="C381" s="725"/>
      <c r="D381" s="726"/>
      <c r="E381" s="25">
        <v>1005.45</v>
      </c>
      <c r="F381" s="148">
        <v>29046.25</v>
      </c>
      <c r="G381" s="136">
        <v>700192.34</v>
      </c>
    </row>
    <row r="382" spans="1:13" s="4" customFormat="1" ht="15" x14ac:dyDescent="0.25">
      <c r="B382" s="768" t="s">
        <v>444</v>
      </c>
      <c r="C382" s="768"/>
      <c r="D382" s="769"/>
      <c r="E382" s="32">
        <v>14526.68</v>
      </c>
      <c r="F382" s="200">
        <v>43491.12</v>
      </c>
      <c r="G382" s="35">
        <v>84973.79</v>
      </c>
    </row>
    <row r="383" spans="1:13" s="4" customFormat="1" ht="15" x14ac:dyDescent="0.25">
      <c r="B383" s="24"/>
      <c r="C383" s="24"/>
      <c r="D383" s="24"/>
      <c r="E383" s="24"/>
      <c r="F383" s="24"/>
      <c r="G383" s="24"/>
      <c r="H383" s="24"/>
      <c r="I383" s="24"/>
      <c r="J383" s="24"/>
      <c r="K383" s="24"/>
      <c r="L383" s="24"/>
      <c r="M383" s="24"/>
    </row>
    <row r="384" spans="1:13" s="4" customFormat="1" ht="15" x14ac:dyDescent="0.25"/>
    <row r="385" spans="1:13" s="4" customFormat="1" ht="15" x14ac:dyDescent="0.25">
      <c r="A385" s="7"/>
      <c r="B385" s="7" t="s">
        <v>155</v>
      </c>
      <c r="C385" s="7"/>
      <c r="D385" s="7"/>
      <c r="E385" s="7"/>
      <c r="F385" s="7"/>
      <c r="G385" s="7"/>
      <c r="H385" s="7"/>
      <c r="I385" s="7"/>
      <c r="J385" s="7"/>
      <c r="K385" s="7"/>
      <c r="L385" s="7"/>
      <c r="M385" s="7"/>
    </row>
    <row r="386" spans="1:13" s="4" customFormat="1" ht="15" x14ac:dyDescent="0.25"/>
    <row r="387" spans="1:13" s="4" customFormat="1" ht="15" hidden="1" x14ac:dyDescent="0.25"/>
    <row r="388" spans="1:13" s="4" customFormat="1" ht="15" customHeight="1" x14ac:dyDescent="0.25">
      <c r="B388" s="1058" t="s">
        <v>921</v>
      </c>
      <c r="C388" s="1058"/>
      <c r="D388" s="1058"/>
      <c r="E388" s="1058"/>
      <c r="F388" s="1058"/>
      <c r="G388" s="1058"/>
      <c r="H388" s="1058"/>
      <c r="I388" s="1050"/>
      <c r="J388" s="1051" t="s">
        <v>922</v>
      </c>
      <c r="K388" s="1062">
        <v>2021</v>
      </c>
      <c r="L388" s="1062">
        <v>2022</v>
      </c>
      <c r="M388" s="1054">
        <v>2023</v>
      </c>
    </row>
    <row r="389" spans="1:13" s="4" customFormat="1" ht="15.5" thickBot="1" x14ac:dyDescent="0.3">
      <c r="B389" s="1058"/>
      <c r="C389" s="1058"/>
      <c r="D389" s="1058"/>
      <c r="E389" s="1058"/>
      <c r="F389" s="1058"/>
      <c r="G389" s="1058"/>
      <c r="H389" s="1058"/>
      <c r="I389" s="1050"/>
      <c r="J389" s="1053"/>
      <c r="K389" s="1063"/>
      <c r="L389" s="1063"/>
      <c r="M389" s="1070"/>
    </row>
    <row r="390" spans="1:13" s="4" customFormat="1" ht="16" thickTop="1" x14ac:dyDescent="0.25">
      <c r="B390" s="725" t="s">
        <v>923</v>
      </c>
      <c r="C390" s="725"/>
      <c r="D390" s="725"/>
      <c r="E390" s="725"/>
      <c r="F390" s="725"/>
      <c r="G390" s="725"/>
      <c r="H390" s="725"/>
      <c r="I390" s="726"/>
      <c r="J390" s="26">
        <v>5652874.0229159743</v>
      </c>
      <c r="K390" s="26">
        <v>2056817.3836241195</v>
      </c>
      <c r="L390" s="27">
        <v>2628345.5541136074</v>
      </c>
      <c r="M390" s="27">
        <v>6173698.6816007746</v>
      </c>
    </row>
    <row r="391" spans="1:13" s="4" customFormat="1" ht="15.5" x14ac:dyDescent="0.25">
      <c r="B391" s="772" t="s">
        <v>924</v>
      </c>
      <c r="C391" s="772"/>
      <c r="D391" s="772"/>
      <c r="E391" s="772"/>
      <c r="F391" s="772"/>
      <c r="G391" s="772"/>
      <c r="H391" s="772"/>
      <c r="I391" s="773"/>
      <c r="J391" s="324">
        <v>509.40025555332613</v>
      </c>
      <c r="K391" s="324">
        <v>480</v>
      </c>
      <c r="L391" s="575">
        <v>500.19879864543947</v>
      </c>
      <c r="M391" s="575">
        <v>485.25318959458031</v>
      </c>
    </row>
    <row r="392" spans="1:13" s="4" customFormat="1" ht="15.5" x14ac:dyDescent="0.25">
      <c r="B392" s="772" t="s">
        <v>925</v>
      </c>
      <c r="C392" s="772"/>
      <c r="D392" s="772"/>
      <c r="E392" s="772"/>
      <c r="F392" s="772"/>
      <c r="G392" s="772"/>
      <c r="H392" s="772"/>
      <c r="I392" s="773"/>
      <c r="J392" s="324">
        <v>497.53111108358615</v>
      </c>
      <c r="K392" s="324">
        <v>480.15640370266084</v>
      </c>
      <c r="L392" s="575">
        <v>497.3442659481442</v>
      </c>
      <c r="M392" s="575">
        <v>469.82227790341813</v>
      </c>
    </row>
    <row r="393" spans="1:13" s="4" customFormat="1" ht="15" x14ac:dyDescent="0.25">
      <c r="B393" s="772" t="s">
        <v>926</v>
      </c>
      <c r="C393" s="772"/>
      <c r="D393" s="772"/>
      <c r="E393" s="772"/>
      <c r="F393" s="772"/>
      <c r="G393" s="772"/>
      <c r="H393" s="772"/>
      <c r="I393" s="773"/>
      <c r="J393" s="325">
        <v>0.63700000000000001</v>
      </c>
      <c r="K393" s="576">
        <v>0.55600000000000005</v>
      </c>
      <c r="L393" s="577">
        <v>0.55900000000000005</v>
      </c>
      <c r="M393" s="577">
        <v>0.61412059025542864</v>
      </c>
    </row>
    <row r="394" spans="1:13" s="4" customFormat="1" ht="15" x14ac:dyDescent="0.25">
      <c r="B394" s="737" t="s">
        <v>927</v>
      </c>
      <c r="C394" s="737"/>
      <c r="D394" s="737"/>
      <c r="E394" s="737"/>
      <c r="F394" s="737"/>
      <c r="G394" s="737"/>
      <c r="H394" s="737"/>
      <c r="I394" s="738"/>
      <c r="J394" s="318">
        <v>3239.2071947235468</v>
      </c>
      <c r="K394" s="318">
        <v>3287</v>
      </c>
      <c r="L394" s="319">
        <v>3315</v>
      </c>
      <c r="M394" s="319">
        <v>3545.4911045195599</v>
      </c>
    </row>
    <row r="395" spans="1:13" s="4" customFormat="1" ht="15" x14ac:dyDescent="0.25">
      <c r="B395" s="737" t="s">
        <v>928</v>
      </c>
      <c r="C395" s="737"/>
      <c r="D395" s="737"/>
      <c r="E395" s="737"/>
      <c r="F395" s="737"/>
      <c r="G395" s="737"/>
      <c r="H395" s="737"/>
      <c r="I395" s="738"/>
      <c r="J395" s="187">
        <v>11097116.58227507</v>
      </c>
      <c r="K395" s="187">
        <v>4283640</v>
      </c>
      <c r="L395" s="188">
        <v>5254602</v>
      </c>
      <c r="M395" s="188">
        <v>12722633.903259411</v>
      </c>
    </row>
    <row r="396" spans="1:13" s="4" customFormat="1" ht="15" x14ac:dyDescent="0.25">
      <c r="B396" s="768" t="s">
        <v>929</v>
      </c>
      <c r="C396" s="768"/>
      <c r="D396" s="768"/>
      <c r="E396" s="768"/>
      <c r="F396" s="768"/>
      <c r="G396" s="768"/>
      <c r="H396" s="768"/>
      <c r="I396" s="769"/>
      <c r="J396" s="28">
        <v>12756434.829774845</v>
      </c>
      <c r="K396" s="28">
        <v>4261905</v>
      </c>
      <c r="L396" s="29">
        <v>5432151</v>
      </c>
      <c r="M396" s="29">
        <v>11268661.061553407</v>
      </c>
    </row>
    <row r="397" spans="1:13" s="4" customFormat="1" ht="15" x14ac:dyDescent="0.25">
      <c r="B397" s="882" t="s">
        <v>930</v>
      </c>
      <c r="C397" s="882"/>
      <c r="D397" s="882"/>
      <c r="E397" s="882"/>
      <c r="F397" s="882"/>
      <c r="G397" s="882"/>
      <c r="H397" s="882"/>
      <c r="I397" s="882"/>
      <c r="J397" s="882"/>
      <c r="K397" s="882"/>
      <c r="L397" s="882"/>
      <c r="M397" s="882"/>
    </row>
    <row r="398" spans="1:13" s="4" customFormat="1" ht="15" x14ac:dyDescent="0.25"/>
    <row r="399" spans="1:13" s="4" customFormat="1" ht="15" x14ac:dyDescent="0.25"/>
    <row r="400" spans="1:13" s="4" customFormat="1" ht="15" x14ac:dyDescent="0.25">
      <c r="A400" s="7"/>
      <c r="B400" s="7" t="s">
        <v>203</v>
      </c>
      <c r="C400" s="7"/>
      <c r="D400" s="7"/>
      <c r="E400" s="7"/>
      <c r="F400" s="7"/>
      <c r="G400" s="7"/>
      <c r="H400" s="7"/>
      <c r="I400" s="7"/>
      <c r="J400" s="7"/>
      <c r="K400" s="7"/>
      <c r="L400" s="7"/>
      <c r="M400" s="7"/>
    </row>
    <row r="401" spans="2:7" s="4" customFormat="1" ht="15" x14ac:dyDescent="0.25"/>
    <row r="402" spans="2:7" s="4" customFormat="1" ht="15" customHeight="1" x14ac:dyDescent="0.25">
      <c r="B402" s="1058" t="s">
        <v>931</v>
      </c>
      <c r="C402" s="1058"/>
      <c r="D402" s="1050"/>
      <c r="E402" s="1060">
        <v>2021</v>
      </c>
      <c r="F402" s="1062">
        <v>2022</v>
      </c>
      <c r="G402" s="1054">
        <v>2023</v>
      </c>
    </row>
    <row r="403" spans="2:7" s="4" customFormat="1" ht="15" customHeight="1" x14ac:dyDescent="0.25">
      <c r="B403" s="1058"/>
      <c r="C403" s="1058"/>
      <c r="D403" s="1050"/>
      <c r="E403" s="1062"/>
      <c r="F403" s="1062"/>
      <c r="G403" s="1054"/>
    </row>
    <row r="404" spans="2:7" s="4" customFormat="1" ht="15.5" thickBot="1" x14ac:dyDescent="0.3">
      <c r="B404" s="1059"/>
      <c r="C404" s="1059"/>
      <c r="D404" s="1052"/>
      <c r="E404" s="1061"/>
      <c r="F404" s="1063"/>
      <c r="G404" s="1070"/>
    </row>
    <row r="405" spans="2:7" s="4" customFormat="1" ht="16" thickTop="1" x14ac:dyDescent="0.25">
      <c r="B405" s="726" t="s">
        <v>24</v>
      </c>
      <c r="C405" s="890"/>
      <c r="D405" s="890"/>
      <c r="E405" s="26">
        <v>1993402.2</v>
      </c>
      <c r="F405" s="26">
        <v>2756496.7</v>
      </c>
      <c r="G405" s="27">
        <v>5528123.7000000002</v>
      </c>
    </row>
    <row r="406" spans="2:7" s="4" customFormat="1" ht="15.5" x14ac:dyDescent="0.25">
      <c r="B406" s="738" t="s">
        <v>25</v>
      </c>
      <c r="C406" s="965"/>
      <c r="D406" s="965"/>
      <c r="E406" s="187">
        <v>719.2</v>
      </c>
      <c r="F406" s="187">
        <v>2131.8000000000002</v>
      </c>
      <c r="G406" s="188">
        <v>964.79</v>
      </c>
    </row>
    <row r="407" spans="2:7" s="4" customFormat="1" ht="15.5" x14ac:dyDescent="0.25">
      <c r="B407" s="738" t="s">
        <v>26</v>
      </c>
      <c r="C407" s="965"/>
      <c r="D407" s="965"/>
      <c r="E407" s="187">
        <v>1309.5999999999999</v>
      </c>
      <c r="F407" s="187">
        <v>2899.8</v>
      </c>
      <c r="G407" s="188">
        <v>518.27</v>
      </c>
    </row>
    <row r="408" spans="2:7" s="4" customFormat="1" ht="15" x14ac:dyDescent="0.25">
      <c r="B408" s="738" t="s">
        <v>22</v>
      </c>
      <c r="C408" s="965"/>
      <c r="D408" s="965"/>
      <c r="E408" s="187">
        <v>0</v>
      </c>
      <c r="F408" s="187">
        <v>0</v>
      </c>
      <c r="G408" s="188">
        <v>691.98</v>
      </c>
    </row>
    <row r="409" spans="2:7" s="4" customFormat="1" ht="15" x14ac:dyDescent="0.25">
      <c r="B409" s="738" t="s">
        <v>23</v>
      </c>
      <c r="C409" s="965"/>
      <c r="D409" s="965"/>
      <c r="E409" s="187">
        <v>0</v>
      </c>
      <c r="F409" s="187">
        <v>0</v>
      </c>
      <c r="G409" s="188">
        <v>0</v>
      </c>
    </row>
    <row r="410" spans="2:7" s="4" customFormat="1" ht="15.5" x14ac:dyDescent="0.25">
      <c r="B410" s="738" t="s">
        <v>27</v>
      </c>
      <c r="C410" s="965"/>
      <c r="D410" s="965"/>
      <c r="E410" s="187">
        <v>0</v>
      </c>
      <c r="F410" s="187">
        <v>0</v>
      </c>
      <c r="G410" s="188">
        <v>0</v>
      </c>
    </row>
    <row r="411" spans="2:7" s="4" customFormat="1" ht="15.5" x14ac:dyDescent="0.25">
      <c r="B411" s="738" t="s">
        <v>28</v>
      </c>
      <c r="C411" s="965"/>
      <c r="D411" s="965"/>
      <c r="E411" s="187">
        <v>0</v>
      </c>
      <c r="F411" s="187">
        <v>0</v>
      </c>
      <c r="G411" s="188">
        <v>0</v>
      </c>
    </row>
    <row r="412" spans="2:7" s="4" customFormat="1" ht="15" x14ac:dyDescent="0.25">
      <c r="B412" s="773" t="s">
        <v>2</v>
      </c>
      <c r="C412" s="1112"/>
      <c r="D412" s="1112"/>
      <c r="E412" s="189">
        <v>1935431</v>
      </c>
      <c r="F412" s="189">
        <v>2761528.3</v>
      </c>
      <c r="G412" s="564">
        <v>5530298.7400000002</v>
      </c>
    </row>
    <row r="413" spans="2:7" s="4" customFormat="1" ht="15" x14ac:dyDescent="0.25">
      <c r="B413" s="751" t="s">
        <v>604</v>
      </c>
      <c r="C413" s="970"/>
      <c r="D413" s="970"/>
      <c r="E413" s="1110">
        <v>1</v>
      </c>
      <c r="F413" s="1110">
        <v>1</v>
      </c>
      <c r="G413" s="1108">
        <v>1</v>
      </c>
    </row>
    <row r="414" spans="2:7" s="4" customFormat="1" ht="15" x14ac:dyDescent="0.25">
      <c r="B414" s="838"/>
      <c r="C414" s="972"/>
      <c r="D414" s="972"/>
      <c r="E414" s="1111"/>
      <c r="F414" s="1111">
        <v>0</v>
      </c>
      <c r="G414" s="1109"/>
    </row>
    <row r="415" spans="2:7" s="4" customFormat="1" ht="15" x14ac:dyDescent="0.25"/>
    <row r="416" spans="2:7" s="4" customFormat="1" ht="15" x14ac:dyDescent="0.25"/>
    <row r="417" spans="1:13" s="4" customFormat="1" ht="15" x14ac:dyDescent="0.25">
      <c r="A417" s="7"/>
      <c r="B417" s="7" t="s">
        <v>205</v>
      </c>
      <c r="C417" s="7"/>
      <c r="D417" s="7"/>
      <c r="E417" s="7"/>
      <c r="F417" s="7"/>
      <c r="G417" s="7"/>
      <c r="H417" s="7"/>
      <c r="I417" s="7"/>
      <c r="J417" s="7"/>
      <c r="K417" s="7"/>
      <c r="L417" s="7"/>
      <c r="M417" s="7"/>
    </row>
    <row r="418" spans="1:13" s="4" customFormat="1" ht="15" x14ac:dyDescent="0.25"/>
    <row r="419" spans="1:13" s="4" customFormat="1" ht="15" customHeight="1" x14ac:dyDescent="0.25">
      <c r="B419" s="1058" t="s">
        <v>932</v>
      </c>
      <c r="C419" s="1058"/>
      <c r="D419" s="1058"/>
      <c r="E419" s="1058"/>
      <c r="F419" s="1058"/>
      <c r="G419" s="1058"/>
      <c r="H419" s="1058"/>
      <c r="I419" s="1058"/>
      <c r="J419" s="1050"/>
      <c r="K419" s="1060">
        <v>2021</v>
      </c>
      <c r="L419" s="1062">
        <v>2022</v>
      </c>
      <c r="M419" s="1054">
        <v>2023</v>
      </c>
    </row>
    <row r="420" spans="1:13" s="4" customFormat="1" ht="15.5" thickBot="1" x14ac:dyDescent="0.3">
      <c r="B420" s="1059"/>
      <c r="C420" s="1059"/>
      <c r="D420" s="1059"/>
      <c r="E420" s="1059"/>
      <c r="F420" s="1059"/>
      <c r="G420" s="1059"/>
      <c r="H420" s="1059"/>
      <c r="I420" s="1059"/>
      <c r="J420" s="1052"/>
      <c r="K420" s="1061"/>
      <c r="L420" s="1063"/>
      <c r="M420" s="1070"/>
    </row>
    <row r="421" spans="1:13" s="4" customFormat="1" ht="15.5" thickTop="1" x14ac:dyDescent="0.25">
      <c r="B421" s="725" t="s">
        <v>606</v>
      </c>
      <c r="C421" s="725"/>
      <c r="D421" s="725"/>
      <c r="E421" s="725"/>
      <c r="F421" s="725"/>
      <c r="G421" s="725"/>
      <c r="H421" s="725"/>
      <c r="I421" s="725"/>
      <c r="J421" s="726"/>
      <c r="K421" s="26">
        <v>8368378</v>
      </c>
      <c r="L421" s="26">
        <v>11786241</v>
      </c>
      <c r="M421" s="27">
        <v>16985949.300000001</v>
      </c>
    </row>
    <row r="422" spans="1:13" s="4" customFormat="1" ht="15" x14ac:dyDescent="0.25">
      <c r="B422" s="737" t="s">
        <v>933</v>
      </c>
      <c r="C422" s="737"/>
      <c r="D422" s="737"/>
      <c r="E422" s="737"/>
      <c r="F422" s="737"/>
      <c r="G422" s="737"/>
      <c r="H422" s="737"/>
      <c r="I422" s="737"/>
      <c r="J422" s="738"/>
      <c r="K422" s="187">
        <v>522099</v>
      </c>
      <c r="L422" s="187">
        <v>801641</v>
      </c>
      <c r="M422" s="188">
        <v>4170899.86</v>
      </c>
    </row>
    <row r="423" spans="1:13" s="4" customFormat="1" ht="15" x14ac:dyDescent="0.25">
      <c r="B423" s="737" t="s">
        <v>608</v>
      </c>
      <c r="C423" s="737"/>
      <c r="D423" s="737"/>
      <c r="E423" s="737"/>
      <c r="F423" s="737"/>
      <c r="G423" s="737"/>
      <c r="H423" s="737"/>
      <c r="I423" s="737"/>
      <c r="J423" s="738"/>
      <c r="K423" s="85">
        <v>6.2E-2</v>
      </c>
      <c r="L423" s="85">
        <v>6.8000000000000005E-2</v>
      </c>
      <c r="M423" s="488">
        <v>0.24555000055251547</v>
      </c>
    </row>
    <row r="424" spans="1:13" s="4" customFormat="1" ht="15" x14ac:dyDescent="0.25">
      <c r="B424" s="737" t="s">
        <v>934</v>
      </c>
      <c r="C424" s="737"/>
      <c r="D424" s="737"/>
      <c r="E424" s="737"/>
      <c r="F424" s="737"/>
      <c r="G424" s="737"/>
      <c r="H424" s="737"/>
      <c r="I424" s="737"/>
      <c r="J424" s="738"/>
      <c r="K424" s="187">
        <v>0</v>
      </c>
      <c r="L424" s="187">
        <v>0</v>
      </c>
      <c r="M424" s="188">
        <v>0</v>
      </c>
    </row>
    <row r="425" spans="1:13" s="4" customFormat="1" ht="15" x14ac:dyDescent="0.25">
      <c r="B425" s="737" t="s">
        <v>935</v>
      </c>
      <c r="C425" s="737"/>
      <c r="D425" s="737"/>
      <c r="E425" s="737"/>
      <c r="F425" s="737"/>
      <c r="G425" s="737"/>
      <c r="H425" s="737"/>
      <c r="I425" s="737"/>
      <c r="J425" s="738"/>
      <c r="K425" s="85">
        <v>0</v>
      </c>
      <c r="L425" s="85">
        <v>0</v>
      </c>
      <c r="M425" s="488">
        <v>0</v>
      </c>
    </row>
    <row r="426" spans="1:13" s="4" customFormat="1" ht="15" x14ac:dyDescent="0.25">
      <c r="B426" s="737" t="s">
        <v>609</v>
      </c>
      <c r="C426" s="737"/>
      <c r="D426" s="737"/>
      <c r="E426" s="737"/>
      <c r="F426" s="737"/>
      <c r="G426" s="737"/>
      <c r="H426" s="737"/>
      <c r="I426" s="737"/>
      <c r="J426" s="738"/>
      <c r="K426" s="187">
        <v>418940</v>
      </c>
      <c r="L426" s="187">
        <v>441875</v>
      </c>
      <c r="M426" s="188">
        <v>0</v>
      </c>
    </row>
    <row r="427" spans="1:13" s="4" customFormat="1" ht="15" x14ac:dyDescent="0.25">
      <c r="B427" s="768" t="s">
        <v>610</v>
      </c>
      <c r="C427" s="768"/>
      <c r="D427" s="768"/>
      <c r="E427" s="768"/>
      <c r="F427" s="768"/>
      <c r="G427" s="768"/>
      <c r="H427" s="768"/>
      <c r="I427" s="768"/>
      <c r="J427" s="769"/>
      <c r="K427" s="83">
        <v>0.05</v>
      </c>
      <c r="L427" s="83">
        <v>3.6999999999999998E-2</v>
      </c>
      <c r="M427" s="486">
        <v>0</v>
      </c>
    </row>
    <row r="428" spans="1:13" s="4" customFormat="1" ht="15" x14ac:dyDescent="0.25"/>
    <row r="429" spans="1:13" s="4" customFormat="1" ht="15" x14ac:dyDescent="0.25"/>
    <row r="430" spans="1:13" s="4" customFormat="1" ht="15" x14ac:dyDescent="0.25"/>
    <row r="431" spans="1:13" s="4" customFormat="1" ht="15" x14ac:dyDescent="0.25"/>
    <row r="432" spans="1:13" s="153" customFormat="1" ht="24.5" x14ac:dyDescent="0.25">
      <c r="B432" s="296" t="s">
        <v>276</v>
      </c>
    </row>
    <row r="433" spans="1:13" s="4" customFormat="1" ht="15" x14ac:dyDescent="0.25"/>
    <row r="434" spans="1:13" s="4" customFormat="1" ht="15" x14ac:dyDescent="0.25"/>
    <row r="435" spans="1:13" s="4" customFormat="1" ht="15" x14ac:dyDescent="0.25">
      <c r="A435" s="7"/>
      <c r="B435" s="7" t="s">
        <v>144</v>
      </c>
      <c r="C435" s="7"/>
      <c r="D435" s="7"/>
      <c r="E435" s="7"/>
      <c r="F435" s="7"/>
      <c r="G435" s="7"/>
      <c r="H435" s="7"/>
      <c r="I435" s="7"/>
      <c r="J435" s="7"/>
      <c r="K435" s="7"/>
      <c r="L435" s="7"/>
      <c r="M435" s="7"/>
    </row>
    <row r="436" spans="1:13" s="4" customFormat="1" ht="15" x14ac:dyDescent="0.25"/>
    <row r="437" spans="1:13" s="4" customFormat="1" ht="15" customHeight="1" x14ac:dyDescent="0.25">
      <c r="B437" s="1058" t="s">
        <v>936</v>
      </c>
      <c r="C437" s="1058"/>
      <c r="D437" s="1058"/>
      <c r="E437" s="1060">
        <v>2021</v>
      </c>
      <c r="F437" s="1062">
        <v>2022</v>
      </c>
      <c r="G437" s="1054">
        <v>2023</v>
      </c>
    </row>
    <row r="438" spans="1:13" s="4" customFormat="1" ht="15.5" thickBot="1" x14ac:dyDescent="0.3">
      <c r="B438" s="1059"/>
      <c r="C438" s="1059"/>
      <c r="D438" s="1059"/>
      <c r="E438" s="1061"/>
      <c r="F438" s="1063"/>
      <c r="G438" s="1070"/>
    </row>
    <row r="439" spans="1:13" s="4" customFormat="1" ht="15.5" thickTop="1" x14ac:dyDescent="0.25">
      <c r="B439" s="1084" t="s">
        <v>450</v>
      </c>
      <c r="C439" s="1084"/>
      <c r="D439" s="1084"/>
      <c r="E439" s="1084"/>
      <c r="F439" s="1084"/>
      <c r="G439" s="1084"/>
    </row>
    <row r="440" spans="1:13" s="4" customFormat="1" ht="15" x14ac:dyDescent="0.25">
      <c r="B440" s="764" t="s">
        <v>451</v>
      </c>
      <c r="C440" s="966"/>
      <c r="D440" s="966"/>
      <c r="E440" s="62">
        <v>0</v>
      </c>
      <c r="F440" s="62">
        <v>0</v>
      </c>
      <c r="G440" s="63">
        <v>1013.01</v>
      </c>
    </row>
    <row r="441" spans="1:13" s="4" customFormat="1" ht="15" x14ac:dyDescent="0.25">
      <c r="B441" s="738" t="s">
        <v>452</v>
      </c>
      <c r="C441" s="965"/>
      <c r="D441" s="965"/>
      <c r="E441" s="66">
        <v>330.1</v>
      </c>
      <c r="F441" s="66">
        <v>404.2</v>
      </c>
      <c r="G441" s="67">
        <v>1323.88</v>
      </c>
    </row>
    <row r="442" spans="1:13" s="4" customFormat="1" ht="15" x14ac:dyDescent="0.25">
      <c r="B442" s="738" t="s">
        <v>456</v>
      </c>
      <c r="C442" s="965"/>
      <c r="D442" s="965"/>
      <c r="E442" s="66">
        <v>0</v>
      </c>
      <c r="F442" s="66">
        <v>0</v>
      </c>
      <c r="G442" s="67">
        <v>88.94</v>
      </c>
    </row>
    <row r="443" spans="1:13" s="4" customFormat="1" ht="15" x14ac:dyDescent="0.25">
      <c r="B443" s="744" t="s">
        <v>454</v>
      </c>
      <c r="C443" s="1068"/>
      <c r="D443" s="1068"/>
      <c r="E443" s="69">
        <v>330.1</v>
      </c>
      <c r="F443" s="69">
        <v>404.2</v>
      </c>
      <c r="G443" s="70">
        <v>2425.8300000000004</v>
      </c>
    </row>
    <row r="444" spans="1:13" s="4" customFormat="1" ht="15" x14ac:dyDescent="0.25">
      <c r="B444" s="1107" t="s">
        <v>455</v>
      </c>
      <c r="C444" s="1107"/>
      <c r="D444" s="1107"/>
      <c r="E444" s="1107"/>
      <c r="F444" s="1107"/>
      <c r="G444" s="1107"/>
    </row>
    <row r="445" spans="1:13" s="4" customFormat="1" ht="15" x14ac:dyDescent="0.25">
      <c r="B445" s="1105" t="s">
        <v>452</v>
      </c>
      <c r="C445" s="1106"/>
      <c r="D445" s="1106"/>
      <c r="E445" s="326">
        <v>0</v>
      </c>
      <c r="F445" s="326">
        <v>0</v>
      </c>
      <c r="G445" s="327">
        <v>217.09</v>
      </c>
    </row>
    <row r="446" spans="1:13" s="4" customFormat="1" ht="15" customHeight="1" x14ac:dyDescent="0.25">
      <c r="B446" s="747" t="s">
        <v>937</v>
      </c>
      <c r="C446" s="747"/>
      <c r="D446" s="747"/>
      <c r="E446" s="747"/>
      <c r="F446" s="747"/>
      <c r="G446" s="747"/>
    </row>
    <row r="447" spans="1:13" s="4" customFormat="1" ht="15" customHeight="1" x14ac:dyDescent="0.25">
      <c r="B447" s="748"/>
      <c r="C447" s="748"/>
      <c r="D447" s="748"/>
      <c r="E447" s="748"/>
      <c r="F447" s="748"/>
      <c r="G447" s="748"/>
    </row>
    <row r="448" spans="1:13" s="4" customFormat="1" ht="15" x14ac:dyDescent="0.25">
      <c r="B448" s="749"/>
      <c r="C448" s="749"/>
      <c r="D448" s="749"/>
      <c r="E448" s="749"/>
      <c r="F448" s="749"/>
      <c r="G448" s="749"/>
    </row>
    <row r="449" spans="1:13" s="4" customFormat="1" ht="15" x14ac:dyDescent="0.25"/>
    <row r="450" spans="1:13" s="4" customFormat="1" ht="15" x14ac:dyDescent="0.25"/>
    <row r="451" spans="1:13" s="4" customFormat="1" ht="15" x14ac:dyDescent="0.25">
      <c r="A451" s="7"/>
      <c r="B451" s="7" t="s">
        <v>145</v>
      </c>
      <c r="C451" s="7"/>
      <c r="D451" s="7"/>
      <c r="E451" s="7"/>
      <c r="F451" s="7"/>
      <c r="G451" s="7"/>
      <c r="H451" s="7"/>
      <c r="I451" s="7"/>
      <c r="J451" s="7"/>
      <c r="K451" s="7"/>
      <c r="L451" s="7"/>
      <c r="M451" s="7"/>
    </row>
    <row r="452" spans="1:13" s="4" customFormat="1" ht="15" x14ac:dyDescent="0.25"/>
    <row r="453" spans="1:13" s="4" customFormat="1" ht="15" customHeight="1" x14ac:dyDescent="0.25">
      <c r="B453" s="1058" t="s">
        <v>1026</v>
      </c>
      <c r="C453" s="1058"/>
      <c r="D453" s="1058"/>
      <c r="E453" s="1060">
        <v>2021</v>
      </c>
      <c r="F453" s="1062">
        <v>2022</v>
      </c>
      <c r="G453" s="1054">
        <v>2023</v>
      </c>
    </row>
    <row r="454" spans="1:13" s="4" customFormat="1" ht="15.5" thickBot="1" x14ac:dyDescent="0.3">
      <c r="B454" s="1059"/>
      <c r="C454" s="1059"/>
      <c r="D454" s="1059"/>
      <c r="E454" s="1061"/>
      <c r="F454" s="1063"/>
      <c r="G454" s="1070"/>
    </row>
    <row r="455" spans="1:13" s="4" customFormat="1" ht="15.5" thickTop="1" x14ac:dyDescent="0.25">
      <c r="B455" s="1084" t="s">
        <v>459</v>
      </c>
      <c r="C455" s="1084"/>
      <c r="D455" s="1084"/>
      <c r="E455" s="1084"/>
      <c r="F455" s="1084"/>
      <c r="G455" s="1084"/>
    </row>
    <row r="456" spans="1:13" s="4" customFormat="1" ht="15" x14ac:dyDescent="0.25">
      <c r="B456" s="764" t="s">
        <v>451</v>
      </c>
      <c r="C456" s="966"/>
      <c r="D456" s="966"/>
      <c r="E456" s="62">
        <v>1.8</v>
      </c>
      <c r="F456" s="62">
        <v>113.9</v>
      </c>
      <c r="G456" s="63">
        <v>242.31</v>
      </c>
      <c r="H456" s="469"/>
    </row>
    <row r="457" spans="1:13" s="4" customFormat="1" ht="15" x14ac:dyDescent="0.25">
      <c r="B457" s="738" t="s">
        <v>452</v>
      </c>
      <c r="C457" s="965"/>
      <c r="D457" s="965"/>
      <c r="E457" s="66">
        <v>0</v>
      </c>
      <c r="F457" s="66">
        <v>54.6</v>
      </c>
      <c r="G457" s="67">
        <v>99.52</v>
      </c>
      <c r="H457" s="469"/>
    </row>
    <row r="458" spans="1:13" s="4" customFormat="1" ht="15" x14ac:dyDescent="0.25">
      <c r="B458" s="738" t="s">
        <v>456</v>
      </c>
      <c r="C458" s="965"/>
      <c r="D458" s="965"/>
      <c r="E458" s="66">
        <v>0</v>
      </c>
      <c r="F458" s="66">
        <v>0</v>
      </c>
      <c r="G458" s="67">
        <v>1.58</v>
      </c>
      <c r="H458" s="469"/>
    </row>
    <row r="459" spans="1:13" s="4" customFormat="1" ht="15" x14ac:dyDescent="0.25">
      <c r="B459" s="744" t="s">
        <v>461</v>
      </c>
      <c r="C459" s="1068"/>
      <c r="D459" s="1068"/>
      <c r="E459" s="69">
        <v>1.8</v>
      </c>
      <c r="F459" s="69">
        <v>168.5</v>
      </c>
      <c r="G459" s="70">
        <v>343.40999999999997</v>
      </c>
      <c r="H459" s="469"/>
    </row>
    <row r="460" spans="1:13" s="4" customFormat="1" ht="15" x14ac:dyDescent="0.25">
      <c r="B460" s="1107" t="s">
        <v>462</v>
      </c>
      <c r="C460" s="1107"/>
      <c r="D460" s="1107"/>
      <c r="E460" s="1107"/>
      <c r="F460" s="1107"/>
      <c r="G460" s="1107"/>
    </row>
    <row r="461" spans="1:13" s="4" customFormat="1" ht="15" x14ac:dyDescent="0.25">
      <c r="B461" s="1105" t="s">
        <v>452</v>
      </c>
      <c r="C461" s="1106"/>
      <c r="D461" s="1106"/>
      <c r="E461" s="326">
        <v>0</v>
      </c>
      <c r="F461" s="326">
        <v>0</v>
      </c>
      <c r="G461" s="327">
        <v>3.77</v>
      </c>
    </row>
    <row r="462" spans="1:13" s="4" customFormat="1" ht="15" customHeight="1" x14ac:dyDescent="0.25">
      <c r="B462" s="747" t="s">
        <v>940</v>
      </c>
      <c r="C462" s="747"/>
      <c r="D462" s="747"/>
      <c r="E462" s="747"/>
      <c r="F462" s="747"/>
      <c r="G462" s="747"/>
    </row>
    <row r="463" spans="1:13" s="4" customFormat="1" ht="15" customHeight="1" x14ac:dyDescent="0.25">
      <c r="B463" s="748"/>
      <c r="C463" s="748"/>
      <c r="D463" s="748"/>
      <c r="E463" s="748"/>
      <c r="F463" s="748"/>
      <c r="G463" s="748"/>
    </row>
    <row r="464" spans="1:13" s="4" customFormat="1" ht="15" customHeight="1" x14ac:dyDescent="0.25">
      <c r="B464" s="748"/>
      <c r="C464" s="748"/>
      <c r="D464" s="748"/>
      <c r="E464" s="748"/>
      <c r="F464" s="748"/>
      <c r="G464" s="748"/>
    </row>
    <row r="465" spans="1:13" s="4" customFormat="1" ht="15" x14ac:dyDescent="0.25">
      <c r="B465" s="749"/>
      <c r="C465" s="749"/>
      <c r="D465" s="749"/>
      <c r="E465" s="749"/>
      <c r="F465" s="749"/>
      <c r="G465" s="749"/>
    </row>
    <row r="466" spans="1:13" s="4" customFormat="1" ht="15" x14ac:dyDescent="0.25"/>
    <row r="467" spans="1:13" s="4" customFormat="1" ht="15" x14ac:dyDescent="0.25"/>
    <row r="468" spans="1:13" s="4" customFormat="1" ht="15" x14ac:dyDescent="0.25">
      <c r="A468" s="7"/>
      <c r="B468" s="7" t="s">
        <v>146</v>
      </c>
      <c r="C468" s="7"/>
      <c r="D468" s="7"/>
      <c r="E468" s="7"/>
      <c r="F468" s="7"/>
      <c r="G468" s="7"/>
      <c r="H468" s="7"/>
      <c r="I468" s="7"/>
      <c r="J468" s="7"/>
      <c r="K468" s="7"/>
      <c r="L468" s="7"/>
      <c r="M468" s="7"/>
    </row>
    <row r="469" spans="1:13" s="4" customFormat="1" ht="15" x14ac:dyDescent="0.25"/>
    <row r="470" spans="1:13" s="4" customFormat="1" ht="15.75" customHeight="1" x14ac:dyDescent="0.25">
      <c r="B470" s="1058" t="s">
        <v>1029</v>
      </c>
      <c r="C470" s="1058"/>
      <c r="D470" s="1050"/>
      <c r="E470" s="1062">
        <v>2021</v>
      </c>
      <c r="F470" s="1062">
        <v>2022</v>
      </c>
      <c r="G470" s="1054">
        <v>2023</v>
      </c>
    </row>
    <row r="471" spans="1:13" s="4" customFormat="1" ht="15.5" thickBot="1" x14ac:dyDescent="0.3">
      <c r="B471" s="1059"/>
      <c r="C471" s="1059"/>
      <c r="D471" s="1052"/>
      <c r="E471" s="1063"/>
      <c r="F471" s="1063"/>
      <c r="G471" s="1070"/>
    </row>
    <row r="472" spans="1:13" s="4" customFormat="1" ht="15.5" thickTop="1" x14ac:dyDescent="0.25">
      <c r="B472" s="725" t="s">
        <v>2</v>
      </c>
      <c r="C472" s="725"/>
      <c r="D472" s="726"/>
      <c r="E472" s="164">
        <v>328.3</v>
      </c>
      <c r="F472" s="164">
        <v>235.8</v>
      </c>
      <c r="G472" s="257">
        <v>2082.4200000000005</v>
      </c>
    </row>
    <row r="473" spans="1:13" s="4" customFormat="1" ht="15" x14ac:dyDescent="0.25">
      <c r="B473" s="768" t="s">
        <v>464</v>
      </c>
      <c r="C473" s="768"/>
      <c r="D473" s="769"/>
      <c r="E473" s="312">
        <v>0</v>
      </c>
      <c r="F473" s="312">
        <v>0</v>
      </c>
      <c r="G473" s="313">
        <v>213.32</v>
      </c>
    </row>
    <row r="474" spans="1:13" s="4" customFormat="1" ht="15" x14ac:dyDescent="0.25">
      <c r="B474" s="747" t="s">
        <v>941</v>
      </c>
      <c r="C474" s="747"/>
      <c r="D474" s="747"/>
      <c r="E474" s="747"/>
      <c r="F474" s="747"/>
      <c r="G474" s="747"/>
    </row>
    <row r="475" spans="1:13" s="4" customFormat="1" ht="15" x14ac:dyDescent="0.25">
      <c r="B475" s="749"/>
      <c r="C475" s="749"/>
      <c r="D475" s="749"/>
      <c r="E475" s="749"/>
      <c r="F475" s="749"/>
      <c r="G475" s="749"/>
    </row>
    <row r="476" spans="1:13" s="4" customFormat="1" ht="15" x14ac:dyDescent="0.25"/>
    <row r="477" spans="1:13" s="4" customFormat="1" ht="15" x14ac:dyDescent="0.25"/>
    <row r="478" spans="1:13" s="4" customFormat="1" ht="15" customHeight="1" x14ac:dyDescent="0.25">
      <c r="A478" s="7"/>
      <c r="B478" s="812" t="s">
        <v>206</v>
      </c>
      <c r="C478" s="812"/>
      <c r="D478" s="812"/>
      <c r="E478" s="812"/>
      <c r="F478" s="812"/>
      <c r="G478" s="812"/>
      <c r="H478" s="812"/>
      <c r="I478" s="812"/>
      <c r="J478" s="812"/>
      <c r="K478" s="812"/>
      <c r="L478" s="812"/>
      <c r="M478" s="812"/>
    </row>
    <row r="479" spans="1:13" s="4" customFormat="1" ht="15" hidden="1" x14ac:dyDescent="0.25">
      <c r="A479" s="7"/>
      <c r="B479" s="812"/>
      <c r="C479" s="812"/>
      <c r="D479" s="812"/>
      <c r="E479" s="812"/>
      <c r="F479" s="812"/>
      <c r="G479" s="812"/>
      <c r="H479" s="812"/>
      <c r="I479" s="812"/>
      <c r="J479" s="812"/>
      <c r="K479" s="812"/>
      <c r="L479" s="812"/>
      <c r="M479" s="812"/>
    </row>
    <row r="480" spans="1:13" s="4" customFormat="1" ht="15" x14ac:dyDescent="0.25"/>
    <row r="481" spans="1:13" s="4" customFormat="1" ht="15.75" customHeight="1" thickBot="1" x14ac:dyDescent="0.3">
      <c r="B481" s="1059" t="s">
        <v>945</v>
      </c>
      <c r="C481" s="1059"/>
      <c r="D481" s="1059"/>
      <c r="E481" s="1059"/>
      <c r="F481" s="1059"/>
      <c r="G481" s="1059"/>
      <c r="H481" s="1059"/>
      <c r="I481" s="1059"/>
      <c r="J481" s="1052"/>
      <c r="K481" s="298">
        <v>2021</v>
      </c>
      <c r="L481" s="298">
        <v>2022</v>
      </c>
      <c r="M481" s="299">
        <v>2023</v>
      </c>
    </row>
    <row r="482" spans="1:13" s="4" customFormat="1" ht="15.75" customHeight="1" thickTop="1" x14ac:dyDescent="0.25">
      <c r="B482" s="845" t="s">
        <v>628</v>
      </c>
      <c r="C482" s="845"/>
      <c r="D482" s="845"/>
      <c r="E482" s="845"/>
      <c r="F482" s="845"/>
      <c r="G482" s="845"/>
      <c r="H482" s="845"/>
      <c r="I482" s="845"/>
      <c r="J482" s="846"/>
      <c r="K482" s="164">
        <v>330.1</v>
      </c>
      <c r="L482" s="164">
        <v>404.2</v>
      </c>
      <c r="M482" s="257">
        <v>2425.8300000000004</v>
      </c>
    </row>
    <row r="483" spans="1:13" s="4" customFormat="1" ht="15" customHeight="1" x14ac:dyDescent="0.25">
      <c r="B483" s="750" t="s">
        <v>629</v>
      </c>
      <c r="C483" s="750"/>
      <c r="D483" s="750"/>
      <c r="E483" s="750"/>
      <c r="F483" s="750"/>
      <c r="G483" s="750"/>
      <c r="H483" s="750"/>
      <c r="I483" s="750"/>
      <c r="J483" s="751"/>
      <c r="K483" s="85">
        <v>0.92</v>
      </c>
      <c r="L483" s="85">
        <v>0.93</v>
      </c>
      <c r="M483" s="86">
        <v>0.86</v>
      </c>
    </row>
    <row r="484" spans="1:13" s="4" customFormat="1" ht="15" customHeight="1" x14ac:dyDescent="0.25">
      <c r="B484" s="750" t="s">
        <v>630</v>
      </c>
      <c r="C484" s="750"/>
      <c r="D484" s="750"/>
      <c r="E484" s="750"/>
      <c r="F484" s="750"/>
      <c r="G484" s="750"/>
      <c r="H484" s="750"/>
      <c r="I484" s="750"/>
      <c r="J484" s="751"/>
      <c r="K484" s="68">
        <v>0</v>
      </c>
      <c r="L484" s="68">
        <v>0</v>
      </c>
      <c r="M484" s="305">
        <v>217.09</v>
      </c>
    </row>
    <row r="485" spans="1:13" s="4" customFormat="1" ht="15" customHeight="1" x14ac:dyDescent="0.25">
      <c r="B485" s="750" t="s">
        <v>631</v>
      </c>
      <c r="C485" s="750"/>
      <c r="D485" s="750"/>
      <c r="E485" s="750"/>
      <c r="F485" s="750"/>
      <c r="G485" s="750"/>
      <c r="H485" s="750"/>
      <c r="I485" s="750"/>
      <c r="J485" s="751"/>
      <c r="K485" s="85">
        <v>0</v>
      </c>
      <c r="L485" s="85">
        <v>2.5361844723454714E-4</v>
      </c>
      <c r="M485" s="86">
        <f>M484/M482</f>
        <v>8.9491019568560023E-2</v>
      </c>
    </row>
    <row r="486" spans="1:13" s="4" customFormat="1" ht="15" customHeight="1" x14ac:dyDescent="0.25">
      <c r="B486" s="750" t="s">
        <v>633</v>
      </c>
      <c r="C486" s="750"/>
      <c r="D486" s="750"/>
      <c r="E486" s="750"/>
      <c r="F486" s="750"/>
      <c r="G486" s="750"/>
      <c r="H486" s="750"/>
      <c r="I486" s="750"/>
      <c r="J486" s="751"/>
      <c r="K486" s="338">
        <v>328.3</v>
      </c>
      <c r="L486" s="338">
        <v>235.8</v>
      </c>
      <c r="M486" s="339">
        <v>2082.4200000000005</v>
      </c>
    </row>
    <row r="487" spans="1:13" s="4" customFormat="1" ht="15" customHeight="1" x14ac:dyDescent="0.25">
      <c r="B487" s="750" t="s">
        <v>632</v>
      </c>
      <c r="C487" s="750"/>
      <c r="D487" s="750"/>
      <c r="E487" s="750"/>
      <c r="F487" s="750"/>
      <c r="G487" s="750"/>
      <c r="H487" s="750"/>
      <c r="I487" s="750"/>
      <c r="J487" s="751"/>
      <c r="K487" s="617">
        <v>0</v>
      </c>
      <c r="L487" s="617">
        <v>0</v>
      </c>
      <c r="M487" s="618">
        <v>213.32</v>
      </c>
    </row>
    <row r="488" spans="1:13" s="4" customFormat="1" ht="15" customHeight="1" x14ac:dyDescent="0.25">
      <c r="B488" s="837" t="s">
        <v>634</v>
      </c>
      <c r="C488" s="837"/>
      <c r="D488" s="837"/>
      <c r="E488" s="837"/>
      <c r="F488" s="837"/>
      <c r="G488" s="837"/>
      <c r="H488" s="837"/>
      <c r="I488" s="837"/>
      <c r="J488" s="838"/>
      <c r="K488" s="615">
        <v>0</v>
      </c>
      <c r="L488" s="615">
        <v>3.471524364619685E-4</v>
      </c>
      <c r="M488" s="616">
        <f>M487/M486</f>
        <v>0.10243850904236414</v>
      </c>
    </row>
    <row r="489" spans="1:13" s="4" customFormat="1" ht="15" x14ac:dyDescent="0.25">
      <c r="B489" s="813" t="s">
        <v>946</v>
      </c>
      <c r="C489" s="813"/>
      <c r="D489" s="813"/>
      <c r="E489" s="813"/>
      <c r="F489" s="813"/>
      <c r="G489" s="813"/>
      <c r="H489" s="813"/>
      <c r="I489" s="813"/>
      <c r="J489" s="813"/>
      <c r="K489" s="813"/>
      <c r="L489" s="813"/>
      <c r="M489" s="813"/>
    </row>
    <row r="490" spans="1:13" s="4" customFormat="1" ht="15" x14ac:dyDescent="0.25"/>
    <row r="491" spans="1:13" s="4" customFormat="1" ht="15" x14ac:dyDescent="0.25"/>
    <row r="492" spans="1:13" s="4" customFormat="1" ht="15" x14ac:dyDescent="0.25">
      <c r="A492" s="7"/>
      <c r="B492" s="7" t="s">
        <v>156</v>
      </c>
      <c r="C492" s="7"/>
      <c r="D492" s="7"/>
      <c r="E492" s="7"/>
      <c r="F492" s="7"/>
      <c r="G492" s="7"/>
      <c r="H492" s="7"/>
      <c r="I492" s="7"/>
      <c r="J492" s="7"/>
      <c r="K492" s="7"/>
      <c r="L492" s="7"/>
      <c r="M492" s="7"/>
    </row>
    <row r="493" spans="1:13" s="4" customFormat="1" ht="15" customHeight="1" x14ac:dyDescent="0.25">
      <c r="A493" s="7"/>
      <c r="B493" s="812" t="s">
        <v>204</v>
      </c>
      <c r="C493" s="812"/>
      <c r="D493" s="812"/>
      <c r="E493" s="812"/>
      <c r="F493" s="812"/>
      <c r="G493" s="812"/>
      <c r="H493" s="812"/>
      <c r="I493" s="812"/>
      <c r="J493" s="812"/>
      <c r="K493" s="812"/>
      <c r="L493" s="812"/>
      <c r="M493" s="812"/>
    </row>
    <row r="494" spans="1:13" s="4" customFormat="1" ht="15" x14ac:dyDescent="0.25">
      <c r="A494" s="7"/>
      <c r="B494" s="812"/>
      <c r="C494" s="812"/>
      <c r="D494" s="812"/>
      <c r="E494" s="812"/>
      <c r="F494" s="812"/>
      <c r="G494" s="812"/>
      <c r="H494" s="812"/>
      <c r="I494" s="812"/>
      <c r="J494" s="812"/>
      <c r="K494" s="812"/>
      <c r="L494" s="812"/>
      <c r="M494" s="812"/>
    </row>
    <row r="495" spans="1:13" s="4" customFormat="1" ht="15" x14ac:dyDescent="0.25"/>
    <row r="496" spans="1:13" s="4" customFormat="1" ht="15" customHeight="1" x14ac:dyDescent="0.25">
      <c r="B496" s="1058" t="s">
        <v>947</v>
      </c>
      <c r="C496" s="1058"/>
      <c r="D496" s="1058"/>
      <c r="E496" s="1060">
        <v>2021</v>
      </c>
      <c r="F496" s="1062">
        <v>2022</v>
      </c>
      <c r="G496" s="1054">
        <v>2023</v>
      </c>
    </row>
    <row r="497" spans="1:13" s="4" customFormat="1" ht="15.5" thickBot="1" x14ac:dyDescent="0.3">
      <c r="B497" s="1059"/>
      <c r="C497" s="1059"/>
      <c r="D497" s="1059"/>
      <c r="E497" s="1061"/>
      <c r="F497" s="1063"/>
      <c r="G497" s="1070"/>
    </row>
    <row r="498" spans="1:13" s="4" customFormat="1" ht="15.5" thickTop="1" x14ac:dyDescent="0.25">
      <c r="B498" s="737" t="s">
        <v>56</v>
      </c>
      <c r="C498" s="737"/>
      <c r="D498" s="738"/>
      <c r="E498" s="164">
        <v>0</v>
      </c>
      <c r="F498" s="164">
        <v>0</v>
      </c>
      <c r="G498" s="257">
        <v>0</v>
      </c>
      <c r="H498" s="469"/>
    </row>
    <row r="499" spans="1:13" s="4" customFormat="1" ht="15" x14ac:dyDescent="0.25">
      <c r="B499" s="737" t="s">
        <v>30</v>
      </c>
      <c r="C499" s="737"/>
      <c r="D499" s="738"/>
      <c r="E499" s="338">
        <v>3314</v>
      </c>
      <c r="F499" s="338">
        <v>5251.9</v>
      </c>
      <c r="G499" s="339">
        <v>8983.2999999999993</v>
      </c>
      <c r="H499" s="469"/>
    </row>
    <row r="500" spans="1:13" s="4" customFormat="1" ht="15" x14ac:dyDescent="0.25">
      <c r="B500" s="737" t="s">
        <v>55</v>
      </c>
      <c r="C500" s="737"/>
      <c r="D500" s="738"/>
      <c r="E500" s="66">
        <v>236.5</v>
      </c>
      <c r="F500" s="66">
        <v>1808.7</v>
      </c>
      <c r="G500" s="67">
        <v>7775.99</v>
      </c>
      <c r="H500" s="469"/>
    </row>
    <row r="501" spans="1:13" s="4" customFormat="1" ht="15" x14ac:dyDescent="0.25">
      <c r="B501" s="737" t="s">
        <v>467</v>
      </c>
      <c r="C501" s="737"/>
      <c r="D501" s="738"/>
      <c r="E501" s="66">
        <v>1.6</v>
      </c>
      <c r="F501" s="66">
        <v>14</v>
      </c>
      <c r="G501" s="67">
        <v>242.9</v>
      </c>
      <c r="H501" s="469"/>
    </row>
    <row r="502" spans="1:13" s="4" customFormat="1" ht="15" x14ac:dyDescent="0.25">
      <c r="B502" s="737" t="s">
        <v>468</v>
      </c>
      <c r="C502" s="737"/>
      <c r="D502" s="738"/>
      <c r="E502" s="66">
        <v>1.4</v>
      </c>
      <c r="F502" s="66">
        <v>10.1</v>
      </c>
      <c r="G502" s="67">
        <v>3.18</v>
      </c>
      <c r="H502" s="469"/>
    </row>
    <row r="503" spans="1:13" s="4" customFormat="1" ht="15" x14ac:dyDescent="0.25">
      <c r="B503" s="737" t="s">
        <v>469</v>
      </c>
      <c r="C503" s="737"/>
      <c r="D503" s="738"/>
      <c r="E503" s="545">
        <v>144.9</v>
      </c>
      <c r="F503" s="545">
        <v>459.8</v>
      </c>
      <c r="G503" s="546">
        <v>1381.8</v>
      </c>
      <c r="H503" s="469"/>
    </row>
    <row r="504" spans="1:13" s="4" customFormat="1" ht="15" x14ac:dyDescent="0.25">
      <c r="B504" s="747" t="s">
        <v>948</v>
      </c>
      <c r="C504" s="747"/>
      <c r="D504" s="747"/>
      <c r="E504" s="747"/>
      <c r="F504" s="747"/>
      <c r="G504" s="747"/>
    </row>
    <row r="505" spans="1:13" s="4" customFormat="1" ht="15" x14ac:dyDescent="0.25">
      <c r="B505" s="749"/>
      <c r="C505" s="749"/>
      <c r="D505" s="749"/>
      <c r="E505" s="749"/>
      <c r="F505" s="749"/>
      <c r="G505" s="749"/>
    </row>
    <row r="506" spans="1:13" s="4" customFormat="1" ht="15" x14ac:dyDescent="0.25"/>
    <row r="507" spans="1:13" s="4" customFormat="1" ht="15" x14ac:dyDescent="0.25"/>
    <row r="508" spans="1:13" s="4" customFormat="1" ht="15" x14ac:dyDescent="0.25">
      <c r="A508" s="7"/>
      <c r="B508" s="7" t="s">
        <v>159</v>
      </c>
      <c r="C508" s="7"/>
      <c r="D508" s="7"/>
      <c r="E508" s="7"/>
      <c r="F508" s="7"/>
      <c r="G508" s="7"/>
      <c r="H508" s="7"/>
      <c r="I508" s="7"/>
      <c r="J508" s="7"/>
      <c r="K508" s="7"/>
      <c r="L508" s="7"/>
      <c r="M508" s="7"/>
    </row>
    <row r="509" spans="1:13" s="4" customFormat="1" ht="15" x14ac:dyDescent="0.25"/>
    <row r="510" spans="1:13" s="4" customFormat="1" ht="15" customHeight="1" x14ac:dyDescent="0.25">
      <c r="B510" s="1058" t="s">
        <v>949</v>
      </c>
      <c r="C510" s="1058"/>
      <c r="D510" s="1058"/>
      <c r="E510" s="1062">
        <v>2021</v>
      </c>
      <c r="F510" s="1062">
        <v>2022</v>
      </c>
      <c r="G510" s="1054">
        <v>2023</v>
      </c>
    </row>
    <row r="511" spans="1:13" s="4" customFormat="1" ht="15.5" thickBot="1" x14ac:dyDescent="0.3">
      <c r="B511" s="1059"/>
      <c r="C511" s="1059"/>
      <c r="D511" s="1059"/>
      <c r="E511" s="1063"/>
      <c r="F511" s="1063"/>
      <c r="G511" s="1070"/>
    </row>
    <row r="512" spans="1:13" s="4" customFormat="1" ht="15.5" thickTop="1" x14ac:dyDescent="0.25">
      <c r="B512" s="1084" t="s">
        <v>472</v>
      </c>
      <c r="C512" s="1084"/>
      <c r="D512" s="1084"/>
      <c r="E512" s="1084"/>
      <c r="F512" s="1084"/>
      <c r="G512" s="1084"/>
    </row>
    <row r="513" spans="2:9" s="4" customFormat="1" ht="15" x14ac:dyDescent="0.25">
      <c r="B513" s="737" t="s">
        <v>474</v>
      </c>
      <c r="C513" s="737"/>
      <c r="D513" s="738"/>
      <c r="E513" s="62">
        <v>0</v>
      </c>
      <c r="F513" s="62">
        <v>0</v>
      </c>
      <c r="G513" s="63">
        <v>11.12</v>
      </c>
      <c r="I513" s="469"/>
    </row>
    <row r="514" spans="2:9" s="4" customFormat="1" ht="15" x14ac:dyDescent="0.25">
      <c r="B514" s="737" t="s">
        <v>475</v>
      </c>
      <c r="C514" s="737"/>
      <c r="D514" s="738"/>
      <c r="E514" s="66">
        <v>0</v>
      </c>
      <c r="F514" s="66">
        <v>0</v>
      </c>
      <c r="G514" s="67">
        <v>0</v>
      </c>
      <c r="I514" s="469"/>
    </row>
    <row r="515" spans="2:9" s="4" customFormat="1" ht="15" x14ac:dyDescent="0.25">
      <c r="B515" s="737" t="s">
        <v>476</v>
      </c>
      <c r="C515" s="737"/>
      <c r="D515" s="738"/>
      <c r="E515" s="66">
        <v>94.4</v>
      </c>
      <c r="F515" s="66">
        <v>269.69</v>
      </c>
      <c r="G515" s="67">
        <v>439.7</v>
      </c>
      <c r="I515" s="469"/>
    </row>
    <row r="516" spans="2:9" s="4" customFormat="1" ht="15" x14ac:dyDescent="0.25">
      <c r="B516" s="737" t="s">
        <v>477</v>
      </c>
      <c r="C516" s="737"/>
      <c r="D516" s="738"/>
      <c r="E516" s="66">
        <v>40.5</v>
      </c>
      <c r="F516" s="66">
        <v>62.79</v>
      </c>
      <c r="G516" s="67">
        <v>79.760000000000005</v>
      </c>
      <c r="I516" s="469"/>
    </row>
    <row r="517" spans="2:9" s="4" customFormat="1" ht="15" x14ac:dyDescent="0.25">
      <c r="B517" s="737" t="s">
        <v>478</v>
      </c>
      <c r="C517" s="737"/>
      <c r="D517" s="738"/>
      <c r="E517" s="66">
        <v>3.8</v>
      </c>
      <c r="F517" s="66">
        <v>6.67</v>
      </c>
      <c r="G517" s="67">
        <v>30.59</v>
      </c>
      <c r="I517" s="469"/>
    </row>
    <row r="518" spans="2:9" s="4" customFormat="1" ht="15" x14ac:dyDescent="0.25">
      <c r="B518" s="772" t="s">
        <v>2</v>
      </c>
      <c r="C518" s="772"/>
      <c r="D518" s="773"/>
      <c r="E518" s="584">
        <v>138.70000000000002</v>
      </c>
      <c r="F518" s="584">
        <v>339.15000000000003</v>
      </c>
      <c r="G518" s="593">
        <v>561.20000000000005</v>
      </c>
      <c r="I518" s="469"/>
    </row>
    <row r="519" spans="2:9" s="4" customFormat="1" ht="15" customHeight="1" x14ac:dyDescent="0.25">
      <c r="B519" s="1085" t="s">
        <v>473</v>
      </c>
      <c r="C519" s="1085"/>
      <c r="D519" s="1085"/>
      <c r="E519" s="1085"/>
      <c r="F519" s="1085"/>
      <c r="G519" s="1085"/>
    </row>
    <row r="520" spans="2:9" s="4" customFormat="1" ht="15" x14ac:dyDescent="0.25">
      <c r="B520" s="737" t="s">
        <v>474</v>
      </c>
      <c r="C520" s="737"/>
      <c r="D520" s="738"/>
      <c r="E520" s="62">
        <v>0</v>
      </c>
      <c r="F520" s="62">
        <v>0</v>
      </c>
      <c r="G520" s="63">
        <v>124.82</v>
      </c>
      <c r="I520" s="469"/>
    </row>
    <row r="521" spans="2:9" s="4" customFormat="1" ht="15" x14ac:dyDescent="0.25">
      <c r="B521" s="737" t="s">
        <v>793</v>
      </c>
      <c r="C521" s="737"/>
      <c r="D521" s="738"/>
      <c r="E521" s="66">
        <v>157.81799999999998</v>
      </c>
      <c r="F521" s="66">
        <v>181.74</v>
      </c>
      <c r="G521" s="67">
        <v>390.95</v>
      </c>
      <c r="I521" s="469"/>
    </row>
    <row r="522" spans="2:9" s="4" customFormat="1" ht="15" x14ac:dyDescent="0.25">
      <c r="B522" s="737" t="s">
        <v>477</v>
      </c>
      <c r="C522" s="737"/>
      <c r="D522" s="738"/>
      <c r="E522" s="66">
        <v>40.4</v>
      </c>
      <c r="F522" s="66">
        <v>0</v>
      </c>
      <c r="G522" s="67">
        <v>0</v>
      </c>
      <c r="I522" s="469"/>
    </row>
    <row r="523" spans="2:9" s="4" customFormat="1" ht="15" x14ac:dyDescent="0.25">
      <c r="B523" s="737" t="s">
        <v>483</v>
      </c>
      <c r="C523" s="737"/>
      <c r="D523" s="738"/>
      <c r="E523" s="66">
        <v>3.7730000000000001</v>
      </c>
      <c r="F523" s="66">
        <v>12.5</v>
      </c>
      <c r="G523" s="67">
        <v>88.79</v>
      </c>
      <c r="I523" s="469"/>
    </row>
    <row r="524" spans="2:9" s="4" customFormat="1" ht="15" x14ac:dyDescent="0.25">
      <c r="B524" s="737" t="s">
        <v>484</v>
      </c>
      <c r="C524" s="737"/>
      <c r="D524" s="738"/>
      <c r="E524" s="66">
        <v>695.72700000000009</v>
      </c>
      <c r="F524" s="66">
        <v>708.7</v>
      </c>
      <c r="G524" s="67">
        <v>1575.76</v>
      </c>
      <c r="I524" s="469"/>
    </row>
    <row r="525" spans="2:9" s="4" customFormat="1" ht="15" x14ac:dyDescent="0.25">
      <c r="B525" s="737" t="s">
        <v>478</v>
      </c>
      <c r="C525" s="737"/>
      <c r="D525" s="738"/>
      <c r="E525" s="66">
        <v>2156.5</v>
      </c>
      <c r="F525" s="66">
        <v>1012.16</v>
      </c>
      <c r="G525" s="67">
        <v>4744.5</v>
      </c>
      <c r="I525" s="469"/>
    </row>
    <row r="526" spans="2:9" s="4" customFormat="1" ht="15" x14ac:dyDescent="0.25">
      <c r="B526" s="743" t="s">
        <v>2</v>
      </c>
      <c r="C526" s="743"/>
      <c r="D526" s="744"/>
      <c r="E526" s="584">
        <v>3054.2179999999998</v>
      </c>
      <c r="F526" s="584">
        <v>1915.1</v>
      </c>
      <c r="G526" s="593">
        <v>6924.8</v>
      </c>
      <c r="I526" s="469"/>
    </row>
    <row r="527" spans="2:9" s="4" customFormat="1" ht="15" x14ac:dyDescent="0.25">
      <c r="B527" s="747" t="s">
        <v>950</v>
      </c>
      <c r="C527" s="747"/>
      <c r="D527" s="747"/>
      <c r="E527" s="747"/>
      <c r="F527" s="747"/>
      <c r="G527" s="747"/>
      <c r="H527" s="178"/>
    </row>
    <row r="528" spans="2:9" s="4" customFormat="1" ht="15" x14ac:dyDescent="0.25">
      <c r="B528" s="748"/>
      <c r="C528" s="748"/>
      <c r="D528" s="748"/>
      <c r="E528" s="748"/>
      <c r="F528" s="748"/>
      <c r="G528" s="748"/>
      <c r="H528" s="178"/>
    </row>
    <row r="529" spans="1:13" s="4" customFormat="1" ht="15" x14ac:dyDescent="0.25">
      <c r="B529" s="748"/>
      <c r="C529" s="748"/>
      <c r="D529" s="748"/>
      <c r="E529" s="748"/>
      <c r="F529" s="748"/>
      <c r="G529" s="748"/>
      <c r="H529" s="178"/>
    </row>
    <row r="530" spans="1:13" s="4" customFormat="1" ht="15" x14ac:dyDescent="0.25">
      <c r="B530" s="749"/>
      <c r="C530" s="749"/>
      <c r="D530" s="749"/>
      <c r="E530" s="749"/>
      <c r="F530" s="749"/>
      <c r="G530" s="749"/>
      <c r="H530" s="178"/>
    </row>
    <row r="531" spans="1:13" s="4" customFormat="1" ht="15" x14ac:dyDescent="0.25">
      <c r="B531" s="2"/>
      <c r="C531" s="2"/>
      <c r="D531" s="2"/>
      <c r="E531" s="2"/>
      <c r="F531" s="178"/>
      <c r="G531" s="178"/>
      <c r="H531" s="178"/>
    </row>
    <row r="532" spans="1:13" s="4" customFormat="1" ht="15" x14ac:dyDescent="0.25"/>
    <row r="533" spans="1:13" s="4" customFormat="1" ht="15" x14ac:dyDescent="0.25">
      <c r="A533" s="7"/>
      <c r="B533" s="7" t="s">
        <v>160</v>
      </c>
      <c r="C533" s="7"/>
      <c r="D533" s="7"/>
      <c r="E533" s="7"/>
      <c r="F533" s="7"/>
      <c r="G533" s="7"/>
      <c r="H533" s="7"/>
      <c r="I533" s="7"/>
      <c r="J533" s="7"/>
      <c r="K533" s="7"/>
      <c r="L533" s="7"/>
      <c r="M533" s="7"/>
    </row>
    <row r="534" spans="1:13" s="4" customFormat="1" ht="15" x14ac:dyDescent="0.25"/>
    <row r="535" spans="1:13" s="4" customFormat="1" ht="15" customHeight="1" x14ac:dyDescent="0.25">
      <c r="B535" s="1058" t="s">
        <v>952</v>
      </c>
      <c r="C535" s="1058"/>
      <c r="D535" s="1050"/>
      <c r="E535" s="1062">
        <v>2021</v>
      </c>
      <c r="F535" s="1062">
        <v>2022</v>
      </c>
      <c r="G535" s="1054">
        <v>2023</v>
      </c>
    </row>
    <row r="536" spans="1:13" s="4" customFormat="1" ht="15" customHeight="1" x14ac:dyDescent="0.25">
      <c r="B536" s="1058"/>
      <c r="C536" s="1058"/>
      <c r="D536" s="1050"/>
      <c r="E536" s="1062"/>
      <c r="F536" s="1062"/>
      <c r="G536" s="1054"/>
    </row>
    <row r="537" spans="1:13" s="4" customFormat="1" ht="15.5" thickBot="1" x14ac:dyDescent="0.3">
      <c r="B537" s="1059"/>
      <c r="C537" s="1059"/>
      <c r="D537" s="1052"/>
      <c r="E537" s="1063"/>
      <c r="F537" s="1063"/>
      <c r="G537" s="1070"/>
    </row>
    <row r="538" spans="1:13" s="4" customFormat="1" ht="15.5" thickTop="1" x14ac:dyDescent="0.25">
      <c r="B538" s="1084" t="s">
        <v>472</v>
      </c>
      <c r="C538" s="1084"/>
      <c r="D538" s="1084"/>
      <c r="E538" s="1084"/>
      <c r="F538" s="1084"/>
      <c r="G538" s="1084"/>
    </row>
    <row r="539" spans="1:13" s="4" customFormat="1" ht="15" x14ac:dyDescent="0.25">
      <c r="B539" s="737" t="s">
        <v>486</v>
      </c>
      <c r="C539" s="737"/>
      <c r="D539" s="738"/>
      <c r="E539" s="62">
        <v>1.2</v>
      </c>
      <c r="F539" s="62">
        <v>98.97</v>
      </c>
      <c r="G539" s="63">
        <v>317.70999999999998</v>
      </c>
    </row>
    <row r="540" spans="1:13" s="4" customFormat="1" ht="15" x14ac:dyDescent="0.25">
      <c r="B540" s="737" t="s">
        <v>487</v>
      </c>
      <c r="C540" s="737"/>
      <c r="D540" s="738"/>
      <c r="E540" s="66">
        <v>4.3</v>
      </c>
      <c r="F540" s="66">
        <v>0.47</v>
      </c>
      <c r="G540" s="67">
        <v>12.8573</v>
      </c>
    </row>
    <row r="541" spans="1:13" s="4" customFormat="1" ht="15" x14ac:dyDescent="0.25">
      <c r="B541" s="737" t="s">
        <v>488</v>
      </c>
      <c r="C541" s="737"/>
      <c r="D541" s="738"/>
      <c r="E541" s="66">
        <v>0</v>
      </c>
      <c r="F541" s="66">
        <v>0.1</v>
      </c>
      <c r="G541" s="67">
        <v>0</v>
      </c>
    </row>
    <row r="542" spans="1:13" s="4" customFormat="1" ht="15" x14ac:dyDescent="0.25">
      <c r="B542" s="737" t="s">
        <v>489</v>
      </c>
      <c r="C542" s="737"/>
      <c r="D542" s="738"/>
      <c r="E542" s="66">
        <v>36.799999999999997</v>
      </c>
      <c r="F542" s="66">
        <v>19.899999999999999</v>
      </c>
      <c r="G542" s="67">
        <v>81.527000000000001</v>
      </c>
    </row>
    <row r="543" spans="1:13" s="4" customFormat="1" ht="15" x14ac:dyDescent="0.25">
      <c r="B543" s="772" t="s">
        <v>2</v>
      </c>
      <c r="C543" s="772"/>
      <c r="D543" s="773"/>
      <c r="E543" s="584">
        <v>42.3</v>
      </c>
      <c r="F543" s="584">
        <v>119.44</v>
      </c>
      <c r="G543" s="593">
        <v>412.09429999999998</v>
      </c>
    </row>
    <row r="544" spans="1:13" s="4" customFormat="1" ht="15" customHeight="1" x14ac:dyDescent="0.25">
      <c r="B544" s="1085" t="s">
        <v>473</v>
      </c>
      <c r="C544" s="1085"/>
      <c r="D544" s="1085"/>
      <c r="E544" s="1085"/>
      <c r="F544" s="1085"/>
      <c r="G544" s="1085"/>
    </row>
    <row r="545" spans="1:13" s="4" customFormat="1" ht="15" x14ac:dyDescent="0.25">
      <c r="B545" s="737" t="s">
        <v>486</v>
      </c>
      <c r="C545" s="737"/>
      <c r="D545" s="738"/>
      <c r="E545" s="62">
        <v>221.9</v>
      </c>
      <c r="F545" s="62">
        <v>46.524000000000001</v>
      </c>
      <c r="G545" s="63">
        <v>305.19</v>
      </c>
    </row>
    <row r="546" spans="1:13" s="4" customFormat="1" ht="15" x14ac:dyDescent="0.25">
      <c r="B546" s="737" t="s">
        <v>487</v>
      </c>
      <c r="C546" s="737"/>
      <c r="D546" s="738"/>
      <c r="E546" s="66">
        <v>680.1</v>
      </c>
      <c r="F546" s="66">
        <v>716.19399999999996</v>
      </c>
      <c r="G546" s="67">
        <v>3247.4</v>
      </c>
    </row>
    <row r="547" spans="1:13" s="4" customFormat="1" ht="15" x14ac:dyDescent="0.25">
      <c r="B547" s="737" t="s">
        <v>488</v>
      </c>
      <c r="C547" s="737"/>
      <c r="D547" s="738"/>
      <c r="E547" s="619">
        <v>6841</v>
      </c>
      <c r="F547" s="619">
        <v>527.52</v>
      </c>
      <c r="G547" s="620">
        <v>1317.32</v>
      </c>
    </row>
    <row r="548" spans="1:13" s="4" customFormat="1" ht="15" x14ac:dyDescent="0.25">
      <c r="B548" s="743" t="s">
        <v>2</v>
      </c>
      <c r="C548" s="743"/>
      <c r="D548" s="744"/>
      <c r="E548" s="584">
        <v>7743</v>
      </c>
      <c r="F548" s="584">
        <v>1290.2379999999998</v>
      </c>
      <c r="G548" s="593">
        <v>4869.8999999999996</v>
      </c>
    </row>
    <row r="549" spans="1:13" s="4" customFormat="1" ht="15" x14ac:dyDescent="0.25">
      <c r="B549" s="747" t="s">
        <v>951</v>
      </c>
      <c r="C549" s="747"/>
      <c r="D549" s="747"/>
      <c r="E549" s="747"/>
      <c r="F549" s="747"/>
      <c r="G549" s="747"/>
    </row>
    <row r="550" spans="1:13" s="4" customFormat="1" ht="15" x14ac:dyDescent="0.25">
      <c r="B550" s="748"/>
      <c r="C550" s="748"/>
      <c r="D550" s="748"/>
      <c r="E550" s="748"/>
      <c r="F550" s="748"/>
      <c r="G550" s="748"/>
    </row>
    <row r="551" spans="1:13" s="4" customFormat="1" ht="15" x14ac:dyDescent="0.25">
      <c r="B551" s="749"/>
      <c r="C551" s="749"/>
      <c r="D551" s="749"/>
      <c r="E551" s="749"/>
      <c r="F551" s="749"/>
      <c r="G551" s="749"/>
    </row>
    <row r="552" spans="1:13" s="4" customFormat="1" ht="15" x14ac:dyDescent="0.25"/>
    <row r="553" spans="1:13" s="4" customFormat="1" ht="15" x14ac:dyDescent="0.25"/>
    <row r="554" spans="1:13" s="4" customFormat="1" ht="15" x14ac:dyDescent="0.25">
      <c r="A554" s="7"/>
      <c r="B554" s="7" t="s">
        <v>161</v>
      </c>
      <c r="C554" s="7"/>
      <c r="D554" s="7"/>
      <c r="E554" s="7"/>
      <c r="F554" s="7"/>
      <c r="G554" s="7"/>
      <c r="H554" s="7"/>
      <c r="I554" s="7"/>
      <c r="J554" s="7"/>
      <c r="K554" s="7"/>
      <c r="L554" s="7"/>
      <c r="M554" s="7"/>
    </row>
    <row r="555" spans="1:13" s="4" customFormat="1" ht="15" x14ac:dyDescent="0.25"/>
    <row r="556" spans="1:13" s="4" customFormat="1" ht="15" customHeight="1" x14ac:dyDescent="0.25">
      <c r="B556" s="1058" t="s">
        <v>953</v>
      </c>
      <c r="C556" s="1058"/>
      <c r="D556" s="1050"/>
      <c r="E556" s="1062">
        <v>2021</v>
      </c>
      <c r="F556" s="1062">
        <v>2022</v>
      </c>
      <c r="G556" s="1054">
        <v>2023</v>
      </c>
    </row>
    <row r="557" spans="1:13" s="4" customFormat="1" ht="15" customHeight="1" x14ac:dyDescent="0.25">
      <c r="B557" s="1058"/>
      <c r="C557" s="1058"/>
      <c r="D557" s="1050"/>
      <c r="E557" s="1062"/>
      <c r="F557" s="1062"/>
      <c r="G557" s="1054"/>
    </row>
    <row r="558" spans="1:13" s="4" customFormat="1" ht="15.5" thickBot="1" x14ac:dyDescent="0.3">
      <c r="B558" s="1059"/>
      <c r="C558" s="1059"/>
      <c r="D558" s="1052"/>
      <c r="E558" s="1063"/>
      <c r="F558" s="1063"/>
      <c r="G558" s="1070"/>
    </row>
    <row r="559" spans="1:13" s="4" customFormat="1" ht="15.5" thickTop="1" x14ac:dyDescent="0.25">
      <c r="B559" s="1084" t="s">
        <v>472</v>
      </c>
      <c r="C559" s="1084"/>
      <c r="D559" s="1084"/>
      <c r="E559" s="1084"/>
      <c r="F559" s="1084"/>
      <c r="G559" s="1084"/>
    </row>
    <row r="560" spans="1:13" s="4" customFormat="1" ht="15" x14ac:dyDescent="0.25">
      <c r="B560" s="737" t="s">
        <v>491</v>
      </c>
      <c r="C560" s="737"/>
      <c r="D560" s="738"/>
      <c r="E560" s="62">
        <v>90</v>
      </c>
      <c r="F560" s="62">
        <v>157.239</v>
      </c>
      <c r="G560" s="63">
        <v>213.05</v>
      </c>
      <c r="H560" s="469"/>
    </row>
    <row r="561" spans="1:13" s="4" customFormat="1" ht="15" x14ac:dyDescent="0.25">
      <c r="B561" s="737" t="s">
        <v>492</v>
      </c>
      <c r="C561" s="737"/>
      <c r="D561" s="738"/>
      <c r="E561" s="66">
        <v>0</v>
      </c>
      <c r="F561" s="66">
        <v>18.97</v>
      </c>
      <c r="G561" s="67">
        <v>12.17</v>
      </c>
      <c r="H561" s="469"/>
    </row>
    <row r="562" spans="1:13" s="4" customFormat="1" ht="15" x14ac:dyDescent="0.25">
      <c r="B562" s="737" t="s">
        <v>493</v>
      </c>
      <c r="C562" s="737"/>
      <c r="D562" s="738"/>
      <c r="E562" s="66">
        <v>0</v>
      </c>
      <c r="F562" s="66">
        <v>0</v>
      </c>
      <c r="G562" s="67">
        <v>62.81</v>
      </c>
      <c r="H562" s="469"/>
    </row>
    <row r="563" spans="1:13" s="4" customFormat="1" ht="15" x14ac:dyDescent="0.25">
      <c r="B563" s="737" t="s">
        <v>494</v>
      </c>
      <c r="C563" s="737"/>
      <c r="D563" s="738"/>
      <c r="E563" s="66">
        <v>0</v>
      </c>
      <c r="F563" s="66">
        <v>0</v>
      </c>
      <c r="G563" s="67">
        <v>0.38</v>
      </c>
      <c r="H563" s="469"/>
    </row>
    <row r="564" spans="1:13" s="4" customFormat="1" ht="15" x14ac:dyDescent="0.25">
      <c r="B564" s="772" t="s">
        <v>2</v>
      </c>
      <c r="C564" s="772"/>
      <c r="D564" s="773"/>
      <c r="E564" s="584">
        <v>90</v>
      </c>
      <c r="F564" s="584">
        <v>176.209</v>
      </c>
      <c r="G564" s="593">
        <v>288.40999999999997</v>
      </c>
      <c r="H564" s="469"/>
    </row>
    <row r="565" spans="1:13" s="4" customFormat="1" ht="15" customHeight="1" x14ac:dyDescent="0.25">
      <c r="B565" s="1085" t="s">
        <v>473</v>
      </c>
      <c r="C565" s="1085"/>
      <c r="D565" s="1085"/>
      <c r="E565" s="1085"/>
      <c r="F565" s="1085"/>
      <c r="G565" s="1085"/>
      <c r="H565" s="469"/>
    </row>
    <row r="566" spans="1:13" s="4" customFormat="1" ht="15" x14ac:dyDescent="0.25">
      <c r="B566" s="737" t="s">
        <v>495</v>
      </c>
      <c r="C566" s="737"/>
      <c r="D566" s="738"/>
      <c r="E566" s="62">
        <v>151.69999999999999</v>
      </c>
      <c r="F566" s="62">
        <v>373.07400000000001</v>
      </c>
      <c r="G566" s="63">
        <v>981</v>
      </c>
      <c r="H566" s="469"/>
    </row>
    <row r="567" spans="1:13" s="4" customFormat="1" ht="15" x14ac:dyDescent="0.25">
      <c r="B567" s="737" t="s">
        <v>492</v>
      </c>
      <c r="C567" s="737"/>
      <c r="D567" s="738"/>
      <c r="E567" s="338">
        <v>0</v>
      </c>
      <c r="F567" s="338">
        <v>4.1999999999999997E-3</v>
      </c>
      <c r="G567" s="339">
        <v>79.5</v>
      </c>
      <c r="H567" s="469"/>
    </row>
    <row r="568" spans="1:13" s="4" customFormat="1" ht="15" x14ac:dyDescent="0.25">
      <c r="B568" s="737" t="s">
        <v>493</v>
      </c>
      <c r="C568" s="737"/>
      <c r="D568" s="738"/>
      <c r="E568" s="66">
        <v>4.7</v>
      </c>
      <c r="F568" s="66">
        <v>160.76</v>
      </c>
      <c r="G568" s="67">
        <v>1180.5999999999999</v>
      </c>
      <c r="H568" s="469"/>
    </row>
    <row r="569" spans="1:13" s="4" customFormat="1" ht="15" x14ac:dyDescent="0.25">
      <c r="B569" s="737" t="s">
        <v>494</v>
      </c>
      <c r="C569" s="737"/>
      <c r="D569" s="738"/>
      <c r="E569" s="66">
        <v>1265.4000000000001</v>
      </c>
      <c r="F569" s="66">
        <v>217.46</v>
      </c>
      <c r="G569" s="67">
        <v>101.71</v>
      </c>
      <c r="H569" s="469"/>
    </row>
    <row r="570" spans="1:13" s="4" customFormat="1" ht="15" x14ac:dyDescent="0.25">
      <c r="B570" s="743" t="s">
        <v>2</v>
      </c>
      <c r="C570" s="743"/>
      <c r="D570" s="744"/>
      <c r="E570" s="584">
        <v>1421.8000000000002</v>
      </c>
      <c r="F570" s="584">
        <v>751.29820000000007</v>
      </c>
      <c r="G570" s="593">
        <v>2342.8000000000002</v>
      </c>
      <c r="H570" s="469"/>
    </row>
    <row r="571" spans="1:13" s="4" customFormat="1" ht="15" x14ac:dyDescent="0.25">
      <c r="B571" s="747" t="s">
        <v>954</v>
      </c>
      <c r="C571" s="747"/>
      <c r="D571" s="747"/>
      <c r="E571" s="747"/>
      <c r="F571" s="747"/>
      <c r="G571" s="747"/>
    </row>
    <row r="572" spans="1:13" s="4" customFormat="1" ht="15" x14ac:dyDescent="0.25">
      <c r="B572" s="748"/>
      <c r="C572" s="748"/>
      <c r="D572" s="748"/>
      <c r="E572" s="748"/>
      <c r="F572" s="748"/>
      <c r="G572" s="748"/>
    </row>
    <row r="573" spans="1:13" x14ac:dyDescent="0.25">
      <c r="B573" s="749"/>
      <c r="C573" s="749"/>
      <c r="D573" s="749"/>
      <c r="E573" s="749"/>
      <c r="F573" s="749"/>
      <c r="G573" s="749"/>
    </row>
    <row r="576" spans="1:13" s="4" customFormat="1" ht="15" x14ac:dyDescent="0.25">
      <c r="A576" s="7"/>
      <c r="B576" s="7" t="s">
        <v>207</v>
      </c>
      <c r="C576" s="7"/>
      <c r="D576" s="7"/>
      <c r="E576" s="7"/>
      <c r="F576" s="7"/>
      <c r="G576" s="7"/>
      <c r="H576" s="7"/>
      <c r="I576" s="7"/>
      <c r="J576" s="7"/>
      <c r="K576" s="7"/>
      <c r="L576" s="7"/>
      <c r="M576" s="7"/>
    </row>
    <row r="577" spans="1:13" s="4" customFormat="1" ht="15" x14ac:dyDescent="0.25"/>
    <row r="578" spans="1:13" s="4" customFormat="1" ht="15" customHeight="1" thickBot="1" x14ac:dyDescent="0.3">
      <c r="B578" s="1058" t="s">
        <v>955</v>
      </c>
      <c r="C578" s="1058"/>
      <c r="D578" s="1058"/>
      <c r="E578" s="1058"/>
      <c r="F578" s="1058"/>
      <c r="G578" s="1058"/>
      <c r="H578" s="1058"/>
      <c r="I578" s="1058"/>
      <c r="J578" s="1050"/>
      <c r="K578" s="409">
        <v>2021</v>
      </c>
      <c r="L578" s="403">
        <v>2022</v>
      </c>
      <c r="M578" s="404">
        <v>2023</v>
      </c>
    </row>
    <row r="579" spans="1:13" s="4" customFormat="1" ht="12.75" customHeight="1" thickTop="1" x14ac:dyDescent="0.25">
      <c r="B579" s="845" t="s">
        <v>650</v>
      </c>
      <c r="C579" s="845"/>
      <c r="D579" s="845"/>
      <c r="E579" s="845"/>
      <c r="F579" s="845"/>
      <c r="G579" s="845"/>
      <c r="H579" s="845"/>
      <c r="I579" s="845"/>
      <c r="J579" s="846"/>
      <c r="K579" s="164">
        <f>E518+E526</f>
        <v>3192.9179999999997</v>
      </c>
      <c r="L579" s="164">
        <f>F518+F526</f>
        <v>2254.25</v>
      </c>
      <c r="M579" s="257">
        <f>G518+G526</f>
        <v>7486</v>
      </c>
    </row>
    <row r="580" spans="1:13" s="4" customFormat="1" ht="12.75" customHeight="1" x14ac:dyDescent="0.25">
      <c r="B580" s="750" t="s">
        <v>651</v>
      </c>
      <c r="C580" s="750"/>
      <c r="D580" s="750"/>
      <c r="E580" s="750"/>
      <c r="F580" s="750"/>
      <c r="G580" s="750"/>
      <c r="H580" s="750"/>
      <c r="I580" s="750"/>
      <c r="J580" s="751"/>
      <c r="K580" s="66">
        <f>E518</f>
        <v>138.70000000000002</v>
      </c>
      <c r="L580" s="66">
        <f>F518</f>
        <v>339.15000000000003</v>
      </c>
      <c r="M580" s="67">
        <f>G518</f>
        <v>561.20000000000005</v>
      </c>
    </row>
    <row r="581" spans="1:13" s="4" customFormat="1" ht="15" x14ac:dyDescent="0.25">
      <c r="B581" s="750" t="s">
        <v>652</v>
      </c>
      <c r="C581" s="750"/>
      <c r="D581" s="750"/>
      <c r="E581" s="750"/>
      <c r="F581" s="750"/>
      <c r="G581" s="750"/>
      <c r="H581" s="750"/>
      <c r="I581" s="750"/>
      <c r="J581" s="751"/>
      <c r="K581" s="85">
        <f>K580/K579</f>
        <v>4.343988790191293E-2</v>
      </c>
      <c r="L581" s="85">
        <f t="shared" ref="L581:M581" si="13">L580/L579</f>
        <v>0.15044915160252859</v>
      </c>
      <c r="M581" s="488">
        <f t="shared" si="13"/>
        <v>7.4966604328079084E-2</v>
      </c>
    </row>
    <row r="582" spans="1:13" s="4" customFormat="1" ht="15" customHeight="1" x14ac:dyDescent="0.25">
      <c r="B582" s="750" t="s">
        <v>653</v>
      </c>
      <c r="C582" s="750"/>
      <c r="D582" s="750"/>
      <c r="E582" s="750"/>
      <c r="F582" s="750"/>
      <c r="G582" s="750"/>
      <c r="H582" s="750"/>
      <c r="I582" s="750"/>
      <c r="J582" s="751"/>
      <c r="K582" s="66">
        <f>E543+E548</f>
        <v>7785.3</v>
      </c>
      <c r="L582" s="66">
        <f t="shared" ref="L582:M582" si="14">F543+F548</f>
        <v>1409.6779999999999</v>
      </c>
      <c r="M582" s="67">
        <f t="shared" si="14"/>
        <v>5281.9942999999994</v>
      </c>
    </row>
    <row r="583" spans="1:13" s="4" customFormat="1" ht="15" x14ac:dyDescent="0.25">
      <c r="B583" s="837" t="s">
        <v>654</v>
      </c>
      <c r="C583" s="837"/>
      <c r="D583" s="837"/>
      <c r="E583" s="837"/>
      <c r="F583" s="837"/>
      <c r="G583" s="837"/>
      <c r="H583" s="837"/>
      <c r="I583" s="837"/>
      <c r="J583" s="838"/>
      <c r="K583" s="83">
        <f>K582/(K582+E564+E570)</f>
        <v>0.83739015391896399</v>
      </c>
      <c r="L583" s="83">
        <f t="shared" ref="L583:M583" si="15">L582/(L582+F564+F570)</f>
        <v>0.60315203091308289</v>
      </c>
      <c r="M583" s="486">
        <f t="shared" si="15"/>
        <v>0.6674912083338983</v>
      </c>
    </row>
    <row r="584" spans="1:13" s="4" customFormat="1" ht="15" customHeight="1" x14ac:dyDescent="0.25">
      <c r="B584" s="813" t="s">
        <v>655</v>
      </c>
      <c r="C584" s="813"/>
      <c r="D584" s="813"/>
      <c r="E584" s="813"/>
      <c r="F584" s="813"/>
      <c r="G584" s="813"/>
      <c r="H584" s="813"/>
      <c r="I584" s="813"/>
      <c r="J584" s="813"/>
      <c r="K584" s="813"/>
      <c r="L584" s="813"/>
      <c r="M584" s="813"/>
    </row>
    <row r="585" spans="1:13" s="4" customFormat="1" ht="15" x14ac:dyDescent="0.25"/>
    <row r="586" spans="1:13" s="4" customFormat="1" ht="15" x14ac:dyDescent="0.25"/>
    <row r="587" spans="1:13" s="4" customFormat="1" ht="15" x14ac:dyDescent="0.25"/>
    <row r="588" spans="1:13" s="4" customFormat="1" ht="15" x14ac:dyDescent="0.25"/>
    <row r="589" spans="1:13" s="153" customFormat="1" ht="24.5" x14ac:dyDescent="0.25">
      <c r="B589" s="296" t="s">
        <v>277</v>
      </c>
    </row>
    <row r="590" spans="1:13" s="4" customFormat="1" ht="15" x14ac:dyDescent="0.25"/>
    <row r="591" spans="1:13" s="4" customFormat="1" ht="15" x14ac:dyDescent="0.25"/>
    <row r="592" spans="1:13" s="4" customFormat="1" ht="15" customHeight="1" x14ac:dyDescent="0.25">
      <c r="A592" s="7"/>
      <c r="B592" s="812" t="s">
        <v>148</v>
      </c>
      <c r="C592" s="812"/>
      <c r="D592" s="812"/>
      <c r="E592" s="812"/>
      <c r="F592" s="812"/>
      <c r="G592" s="812"/>
      <c r="H592" s="812"/>
      <c r="I592" s="812"/>
      <c r="J592" s="812"/>
      <c r="K592" s="812"/>
      <c r="L592" s="812"/>
      <c r="M592" s="812"/>
    </row>
    <row r="593" spans="1:13" s="4" customFormat="1" ht="15" hidden="1" x14ac:dyDescent="0.25">
      <c r="A593" s="7"/>
      <c r="B593" s="812"/>
      <c r="C593" s="812"/>
      <c r="D593" s="812"/>
      <c r="E593" s="812"/>
      <c r="F593" s="812"/>
      <c r="G593" s="812"/>
      <c r="H593" s="812"/>
      <c r="I593" s="812"/>
      <c r="J593" s="812"/>
      <c r="K593" s="812"/>
      <c r="L593" s="812"/>
      <c r="M593" s="812"/>
    </row>
    <row r="594" spans="1:13" s="4" customFormat="1" ht="15" x14ac:dyDescent="0.25"/>
    <row r="595" spans="1:13" s="4" customFormat="1" ht="15" customHeight="1" thickBot="1" x14ac:dyDescent="0.3">
      <c r="B595" s="1050" t="s">
        <v>956</v>
      </c>
      <c r="C595" s="1051"/>
      <c r="D595" s="1051"/>
      <c r="E595" s="1054" t="s">
        <v>843</v>
      </c>
      <c r="F595" s="1055"/>
      <c r="G595" s="1055"/>
      <c r="H595" s="1055"/>
      <c r="I595" s="1055"/>
      <c r="J595" s="1055"/>
      <c r="K595" s="1055"/>
      <c r="L595" s="1055"/>
      <c r="M595" s="1055"/>
    </row>
    <row r="596" spans="1:13" s="4" customFormat="1" ht="15.5" thickTop="1" x14ac:dyDescent="0.25">
      <c r="B596" s="726" t="s">
        <v>957</v>
      </c>
      <c r="C596" s="890"/>
      <c r="D596" s="890"/>
      <c r="E596" s="890" t="s">
        <v>964</v>
      </c>
      <c r="F596" s="890"/>
      <c r="G596" s="890"/>
      <c r="H596" s="890"/>
      <c r="I596" s="890"/>
      <c r="J596" s="890"/>
      <c r="K596" s="890"/>
      <c r="L596" s="890"/>
      <c r="M596" s="1056"/>
    </row>
    <row r="597" spans="1:13" s="4" customFormat="1" ht="15" x14ac:dyDescent="0.25">
      <c r="B597" s="738" t="s">
        <v>958</v>
      </c>
      <c r="C597" s="965"/>
      <c r="D597" s="965"/>
      <c r="E597" s="965" t="s">
        <v>965</v>
      </c>
      <c r="F597" s="965"/>
      <c r="G597" s="965"/>
      <c r="H597" s="965"/>
      <c r="I597" s="965"/>
      <c r="J597" s="965"/>
      <c r="K597" s="965"/>
      <c r="L597" s="965"/>
      <c r="M597" s="1057"/>
    </row>
    <row r="598" spans="1:13" s="4" customFormat="1" ht="15" customHeight="1" x14ac:dyDescent="0.25">
      <c r="B598" s="738" t="s">
        <v>959</v>
      </c>
      <c r="C598" s="965"/>
      <c r="D598" s="965"/>
      <c r="E598" s="970" t="s">
        <v>1140</v>
      </c>
      <c r="F598" s="970"/>
      <c r="G598" s="970"/>
      <c r="H598" s="970"/>
      <c r="I598" s="970"/>
      <c r="J598" s="970"/>
      <c r="K598" s="970"/>
      <c r="L598" s="970"/>
      <c r="M598" s="971"/>
    </row>
    <row r="599" spans="1:13" s="4" customFormat="1" ht="15" hidden="1" x14ac:dyDescent="0.25">
      <c r="B599" s="738"/>
      <c r="C599" s="965"/>
      <c r="D599" s="965"/>
      <c r="E599" s="970"/>
      <c r="F599" s="970"/>
      <c r="G599" s="970"/>
      <c r="H599" s="970"/>
      <c r="I599" s="970"/>
      <c r="J599" s="970"/>
      <c r="K599" s="970"/>
      <c r="L599" s="970"/>
      <c r="M599" s="971"/>
    </row>
    <row r="600" spans="1:13" s="4" customFormat="1" ht="15" x14ac:dyDescent="0.25">
      <c r="B600" s="738"/>
      <c r="C600" s="965"/>
      <c r="D600" s="965"/>
      <c r="E600" s="970"/>
      <c r="F600" s="970"/>
      <c r="G600" s="970"/>
      <c r="H600" s="970"/>
      <c r="I600" s="970"/>
      <c r="J600" s="970"/>
      <c r="K600" s="970"/>
      <c r="L600" s="970"/>
      <c r="M600" s="971"/>
    </row>
    <row r="601" spans="1:13" s="4" customFormat="1" ht="15" x14ac:dyDescent="0.25">
      <c r="B601" s="738" t="s">
        <v>960</v>
      </c>
      <c r="C601" s="965"/>
      <c r="D601" s="965"/>
      <c r="E601" s="965" t="s">
        <v>966</v>
      </c>
      <c r="F601" s="965"/>
      <c r="G601" s="965"/>
      <c r="H601" s="965"/>
      <c r="I601" s="965"/>
      <c r="J601" s="965"/>
      <c r="K601" s="965"/>
      <c r="L601" s="965"/>
      <c r="M601" s="1057"/>
    </row>
    <row r="602" spans="1:13" s="4" customFormat="1" ht="15" x14ac:dyDescent="0.25">
      <c r="B602" s="738" t="s">
        <v>961</v>
      </c>
      <c r="C602" s="965"/>
      <c r="D602" s="965"/>
      <c r="E602" s="965" t="s">
        <v>967</v>
      </c>
      <c r="F602" s="965"/>
      <c r="G602" s="965"/>
      <c r="H602" s="965"/>
      <c r="I602" s="965"/>
      <c r="J602" s="965"/>
      <c r="K602" s="965"/>
      <c r="L602" s="965"/>
      <c r="M602" s="1057"/>
    </row>
    <row r="603" spans="1:13" s="4" customFormat="1" ht="15" x14ac:dyDescent="0.25">
      <c r="B603" s="738" t="s">
        <v>962</v>
      </c>
      <c r="C603" s="965"/>
      <c r="D603" s="965"/>
      <c r="E603" s="965" t="s">
        <v>968</v>
      </c>
      <c r="F603" s="965"/>
      <c r="G603" s="965"/>
      <c r="H603" s="965"/>
      <c r="I603" s="965"/>
      <c r="J603" s="965"/>
      <c r="K603" s="965"/>
      <c r="L603" s="965"/>
      <c r="M603" s="1057"/>
    </row>
    <row r="604" spans="1:13" s="4" customFormat="1" ht="15" x14ac:dyDescent="0.25">
      <c r="B604" s="769" t="s">
        <v>963</v>
      </c>
      <c r="C604" s="891"/>
      <c r="D604" s="891"/>
      <c r="E604" s="891" t="s">
        <v>969</v>
      </c>
      <c r="F604" s="891"/>
      <c r="G604" s="891"/>
      <c r="H604" s="891"/>
      <c r="I604" s="891"/>
      <c r="J604" s="891"/>
      <c r="K604" s="891"/>
      <c r="L604" s="891"/>
      <c r="M604" s="1103"/>
    </row>
    <row r="605" spans="1:13" s="4" customFormat="1" ht="15" customHeight="1" x14ac:dyDescent="0.25">
      <c r="B605" s="747" t="s">
        <v>970</v>
      </c>
      <c r="C605" s="747"/>
      <c r="D605" s="747"/>
      <c r="E605" s="747"/>
      <c r="F605" s="747"/>
      <c r="G605" s="747"/>
      <c r="H605" s="747"/>
      <c r="I605" s="747"/>
      <c r="J605" s="747"/>
      <c r="K605" s="747"/>
      <c r="L605" s="747"/>
      <c r="M605" s="747"/>
    </row>
    <row r="606" spans="1:13" s="4" customFormat="1" ht="15" hidden="1" customHeight="1" x14ac:dyDescent="0.25">
      <c r="B606" s="748"/>
      <c r="C606" s="748"/>
      <c r="D606" s="748"/>
      <c r="E606" s="748"/>
      <c r="F606" s="748"/>
      <c r="G606" s="748"/>
      <c r="H606" s="748"/>
      <c r="I606" s="748"/>
      <c r="J606" s="748"/>
      <c r="K606" s="748"/>
      <c r="L606" s="748"/>
      <c r="M606" s="748"/>
    </row>
    <row r="607" spans="1:13" s="4" customFormat="1" ht="15" x14ac:dyDescent="0.25">
      <c r="B607" s="749"/>
      <c r="C607" s="749"/>
      <c r="D607" s="749"/>
      <c r="E607" s="749"/>
      <c r="F607" s="749"/>
      <c r="G607" s="749"/>
      <c r="H607" s="749"/>
      <c r="I607" s="749"/>
      <c r="J607" s="749"/>
      <c r="K607" s="749"/>
      <c r="L607" s="749"/>
      <c r="M607" s="749"/>
    </row>
    <row r="608" spans="1:13" s="4" customFormat="1" ht="15" x14ac:dyDescent="0.25"/>
    <row r="609" spans="1:13" s="4" customFormat="1" ht="15" x14ac:dyDescent="0.25"/>
    <row r="610" spans="1:13" s="4" customFormat="1" ht="15" x14ac:dyDescent="0.25">
      <c r="A610" s="7"/>
      <c r="B610" s="7" t="s">
        <v>149</v>
      </c>
      <c r="C610" s="7"/>
      <c r="D610" s="7"/>
      <c r="E610" s="7"/>
      <c r="F610" s="7"/>
      <c r="G610" s="7"/>
      <c r="H610" s="7"/>
      <c r="I610" s="7"/>
      <c r="J610" s="7"/>
      <c r="K610" s="7"/>
      <c r="L610" s="7"/>
      <c r="M610" s="7"/>
    </row>
    <row r="611" spans="1:13" s="4" customFormat="1" ht="15" x14ac:dyDescent="0.25"/>
    <row r="612" spans="1:13" s="4" customFormat="1" ht="15" x14ac:dyDescent="0.25">
      <c r="B612" s="1058" t="s">
        <v>971</v>
      </c>
      <c r="C612" s="1058"/>
      <c r="D612" s="1058"/>
      <c r="E612" s="1050"/>
      <c r="F612" s="1064">
        <v>2022</v>
      </c>
      <c r="G612" s="1058"/>
      <c r="H612" s="1058"/>
      <c r="I612" s="1050"/>
      <c r="J612" s="1064">
        <v>2023</v>
      </c>
      <c r="K612" s="1058"/>
      <c r="L612" s="1058"/>
      <c r="M612" s="1058"/>
    </row>
    <row r="613" spans="1:13" s="4" customFormat="1" ht="15" customHeight="1" thickBot="1" x14ac:dyDescent="0.3">
      <c r="B613" s="1059"/>
      <c r="C613" s="1059"/>
      <c r="D613" s="1059"/>
      <c r="E613" s="1052"/>
      <c r="F613" s="1065" t="s">
        <v>498</v>
      </c>
      <c r="G613" s="1066"/>
      <c r="H613" s="1066" t="s">
        <v>499</v>
      </c>
      <c r="I613" s="1067"/>
      <c r="J613" s="1065" t="s">
        <v>498</v>
      </c>
      <c r="K613" s="1066"/>
      <c r="L613" s="1066" t="s">
        <v>499</v>
      </c>
      <c r="M613" s="1067"/>
    </row>
    <row r="614" spans="1:13" s="4" customFormat="1" ht="15" customHeight="1" thickTop="1" x14ac:dyDescent="0.25">
      <c r="B614" s="725" t="s">
        <v>502</v>
      </c>
      <c r="C614" s="725"/>
      <c r="D614" s="725"/>
      <c r="E614" s="726"/>
      <c r="F614" s="868">
        <v>32.72</v>
      </c>
      <c r="G614" s="869"/>
      <c r="H614" s="870" t="s">
        <v>972</v>
      </c>
      <c r="I614" s="870"/>
      <c r="J614" s="868">
        <v>208.25</v>
      </c>
      <c r="K614" s="869"/>
      <c r="L614" s="870" t="s">
        <v>973</v>
      </c>
      <c r="M614" s="870"/>
    </row>
    <row r="615" spans="1:13" s="4" customFormat="1" ht="15" x14ac:dyDescent="0.25">
      <c r="B615" s="737" t="s">
        <v>503</v>
      </c>
      <c r="C615" s="737"/>
      <c r="D615" s="737"/>
      <c r="E615" s="738"/>
      <c r="F615" s="859">
        <v>144.72999999999999</v>
      </c>
      <c r="G615" s="860"/>
      <c r="H615" s="871"/>
      <c r="I615" s="871"/>
      <c r="J615" s="859">
        <v>675.31</v>
      </c>
      <c r="K615" s="860"/>
      <c r="L615" s="871"/>
      <c r="M615" s="871"/>
    </row>
    <row r="616" spans="1:13" s="4" customFormat="1" ht="15" x14ac:dyDescent="0.25">
      <c r="B616" s="737" t="s">
        <v>504</v>
      </c>
      <c r="C616" s="737"/>
      <c r="D616" s="737"/>
      <c r="E616" s="738"/>
      <c r="F616" s="859">
        <v>590.88</v>
      </c>
      <c r="G616" s="860"/>
      <c r="H616" s="871"/>
      <c r="I616" s="871"/>
      <c r="J616" s="859">
        <v>1359.13</v>
      </c>
      <c r="K616" s="860"/>
      <c r="L616" s="871"/>
      <c r="M616" s="871"/>
    </row>
    <row r="617" spans="1:13" s="4" customFormat="1" ht="15" x14ac:dyDescent="0.25">
      <c r="B617" s="737" t="s">
        <v>505</v>
      </c>
      <c r="C617" s="737"/>
      <c r="D617" s="737"/>
      <c r="E617" s="738"/>
      <c r="F617" s="859">
        <v>44.01</v>
      </c>
      <c r="G617" s="860"/>
      <c r="H617" s="871"/>
      <c r="I617" s="871"/>
      <c r="J617" s="859">
        <v>853.88</v>
      </c>
      <c r="K617" s="860"/>
      <c r="L617" s="871"/>
      <c r="M617" s="871"/>
    </row>
    <row r="618" spans="1:13" s="4" customFormat="1" ht="15" x14ac:dyDescent="0.25">
      <c r="B618" s="743" t="s">
        <v>2</v>
      </c>
      <c r="C618" s="743"/>
      <c r="D618" s="743"/>
      <c r="E618" s="744"/>
      <c r="F618" s="866">
        <v>812.34</v>
      </c>
      <c r="G618" s="867"/>
      <c r="H618" s="872"/>
      <c r="I618" s="872"/>
      <c r="J618" s="866">
        <v>3096.57</v>
      </c>
      <c r="K618" s="867"/>
      <c r="L618" s="872"/>
      <c r="M618" s="872"/>
    </row>
    <row r="619" spans="1:13" s="4" customFormat="1" ht="15" customHeight="1" x14ac:dyDescent="0.25">
      <c r="B619" s="747" t="s">
        <v>506</v>
      </c>
      <c r="C619" s="747"/>
      <c r="D619" s="747"/>
      <c r="E619" s="747"/>
      <c r="F619" s="747"/>
      <c r="G619" s="747"/>
      <c r="H619" s="747"/>
      <c r="I619" s="747"/>
      <c r="J619" s="747"/>
      <c r="K619" s="747"/>
      <c r="L619" s="747"/>
      <c r="M619" s="747"/>
    </row>
    <row r="620" spans="1:13" s="4" customFormat="1" ht="15" x14ac:dyDescent="0.25">
      <c r="B620" s="749"/>
      <c r="C620" s="749"/>
      <c r="D620" s="749"/>
      <c r="E620" s="749"/>
      <c r="F620" s="749"/>
      <c r="G620" s="749"/>
      <c r="H620" s="749"/>
      <c r="I620" s="749"/>
      <c r="J620" s="749"/>
      <c r="K620" s="749"/>
      <c r="L620" s="749"/>
      <c r="M620" s="749"/>
    </row>
    <row r="621" spans="1:13" s="4" customFormat="1" ht="15" x14ac:dyDescent="0.25"/>
    <row r="622" spans="1:13" s="4" customFormat="1" ht="15" x14ac:dyDescent="0.25"/>
    <row r="623" spans="1:13" s="4" customFormat="1" ht="15" x14ac:dyDescent="0.25">
      <c r="A623" s="7"/>
      <c r="B623" s="812" t="s">
        <v>208</v>
      </c>
      <c r="C623" s="812"/>
      <c r="D623" s="812"/>
      <c r="E623" s="812"/>
      <c r="F623" s="812"/>
      <c r="G623" s="812"/>
      <c r="H623" s="812"/>
      <c r="I623" s="812"/>
      <c r="J623" s="812"/>
      <c r="K623" s="812"/>
      <c r="L623" s="386"/>
      <c r="M623" s="386"/>
    </row>
    <row r="624" spans="1:13" s="4" customFormat="1" ht="15" x14ac:dyDescent="0.25"/>
    <row r="625" spans="2:13" s="4" customFormat="1" ht="15" x14ac:dyDescent="0.25">
      <c r="B625" s="1050" t="s">
        <v>974</v>
      </c>
      <c r="C625" s="1051"/>
      <c r="D625" s="1051"/>
      <c r="E625" s="1051"/>
      <c r="F625" s="1054">
        <v>2022</v>
      </c>
      <c r="G625" s="1055"/>
      <c r="H625" s="1055"/>
      <c r="I625" s="1069"/>
      <c r="J625" s="1054">
        <v>2023</v>
      </c>
      <c r="K625" s="1055"/>
      <c r="L625" s="1055"/>
      <c r="M625" s="1055"/>
    </row>
    <row r="626" spans="2:13" s="4" customFormat="1" ht="15.5" thickBot="1" x14ac:dyDescent="0.3">
      <c r="B626" s="1052"/>
      <c r="C626" s="1053"/>
      <c r="D626" s="1053"/>
      <c r="E626" s="1053"/>
      <c r="F626" s="1070"/>
      <c r="G626" s="1071"/>
      <c r="H626" s="1071"/>
      <c r="I626" s="1072"/>
      <c r="J626" s="1070"/>
      <c r="K626" s="1071"/>
      <c r="L626" s="1071"/>
      <c r="M626" s="1071"/>
    </row>
    <row r="627" spans="2:13" s="4" customFormat="1" ht="15.5" thickTop="1" x14ac:dyDescent="0.25">
      <c r="B627" s="949" t="s">
        <v>975</v>
      </c>
      <c r="C627" s="1038"/>
      <c r="D627" s="1038"/>
      <c r="E627" s="1038"/>
      <c r="F627" s="868">
        <f>83.8+165.3</f>
        <v>249.10000000000002</v>
      </c>
      <c r="G627" s="1077"/>
      <c r="H627" s="1077"/>
      <c r="I627" s="1078"/>
      <c r="J627" s="868">
        <v>114301.4</v>
      </c>
      <c r="K627" s="1077"/>
      <c r="L627" s="1077"/>
      <c r="M627" s="1077"/>
    </row>
    <row r="628" spans="2:13" s="4" customFormat="1" ht="15" x14ac:dyDescent="0.25">
      <c r="B628" s="738" t="s">
        <v>976</v>
      </c>
      <c r="C628" s="965"/>
      <c r="D628" s="965"/>
      <c r="E628" s="965"/>
      <c r="F628" s="859">
        <v>25.8</v>
      </c>
      <c r="G628" s="1079"/>
      <c r="H628" s="1079"/>
      <c r="I628" s="1080"/>
      <c r="J628" s="859">
        <v>31.24</v>
      </c>
      <c r="K628" s="1079"/>
      <c r="L628" s="1079"/>
      <c r="M628" s="1079"/>
    </row>
    <row r="629" spans="2:13" s="4" customFormat="1" ht="15" x14ac:dyDescent="0.25">
      <c r="B629" s="738" t="s">
        <v>977</v>
      </c>
      <c r="C629" s="965"/>
      <c r="D629" s="965"/>
      <c r="E629" s="965"/>
      <c r="F629" s="1081">
        <f>F628/F627</f>
        <v>0.10357286230429545</v>
      </c>
      <c r="G629" s="1082"/>
      <c r="H629" s="1082"/>
      <c r="I629" s="1083"/>
      <c r="J629" s="1081">
        <f>J628/J627</f>
        <v>2.7331248786104106E-4</v>
      </c>
      <c r="K629" s="1082"/>
      <c r="L629" s="1082"/>
      <c r="M629" s="1082"/>
    </row>
    <row r="630" spans="2:13" s="4" customFormat="1" ht="15" customHeight="1" x14ac:dyDescent="0.25">
      <c r="B630" s="738" t="s">
        <v>978</v>
      </c>
      <c r="C630" s="965"/>
      <c r="D630" s="965"/>
      <c r="E630" s="965"/>
      <c r="F630" s="1073" t="s">
        <v>979</v>
      </c>
      <c r="G630" s="931"/>
      <c r="H630" s="931"/>
      <c r="I630" s="932"/>
      <c r="J630" s="1073" t="s">
        <v>980</v>
      </c>
      <c r="K630" s="931"/>
      <c r="L630" s="931"/>
      <c r="M630" s="931"/>
    </row>
    <row r="631" spans="2:13" s="4" customFormat="1" ht="15" customHeight="1" x14ac:dyDescent="0.25">
      <c r="B631" s="887"/>
      <c r="C631" s="1102"/>
      <c r="D631" s="1102"/>
      <c r="E631" s="1102"/>
      <c r="F631" s="1074"/>
      <c r="G631" s="714"/>
      <c r="H631" s="714"/>
      <c r="I631" s="829"/>
      <c r="J631" s="1074"/>
      <c r="K631" s="714"/>
      <c r="L631" s="714"/>
      <c r="M631" s="714"/>
    </row>
    <row r="632" spans="2:13" s="4" customFormat="1" ht="15" customHeight="1" x14ac:dyDescent="0.25">
      <c r="B632" s="887"/>
      <c r="C632" s="1102"/>
      <c r="D632" s="1102"/>
      <c r="E632" s="1102"/>
      <c r="F632" s="1074"/>
      <c r="G632" s="714"/>
      <c r="H632" s="714"/>
      <c r="I632" s="829"/>
      <c r="J632" s="1074"/>
      <c r="K632" s="714"/>
      <c r="L632" s="714"/>
      <c r="M632" s="714"/>
    </row>
    <row r="633" spans="2:13" s="4" customFormat="1" ht="15" customHeight="1" x14ac:dyDescent="0.25">
      <c r="B633" s="887"/>
      <c r="C633" s="1102"/>
      <c r="D633" s="1102"/>
      <c r="E633" s="1102"/>
      <c r="F633" s="1074"/>
      <c r="G633" s="714"/>
      <c r="H633" s="714"/>
      <c r="I633" s="829"/>
      <c r="J633" s="1074"/>
      <c r="K633" s="714"/>
      <c r="L633" s="714"/>
      <c r="M633" s="714"/>
    </row>
    <row r="634" spans="2:13" s="4" customFormat="1" ht="15" customHeight="1" x14ac:dyDescent="0.25">
      <c r="B634" s="887"/>
      <c r="C634" s="1102"/>
      <c r="D634" s="1102"/>
      <c r="E634" s="1102"/>
      <c r="F634" s="1074"/>
      <c r="G634" s="714"/>
      <c r="H634" s="714"/>
      <c r="I634" s="829"/>
      <c r="J634" s="1074"/>
      <c r="K634" s="714"/>
      <c r="L634" s="714"/>
      <c r="M634" s="714"/>
    </row>
    <row r="635" spans="2:13" s="4" customFormat="1" ht="15" x14ac:dyDescent="0.25">
      <c r="B635" s="769"/>
      <c r="C635" s="891"/>
      <c r="D635" s="891"/>
      <c r="E635" s="891"/>
      <c r="F635" s="1075"/>
      <c r="G635" s="1076"/>
      <c r="H635" s="1076"/>
      <c r="I635" s="831"/>
      <c r="J635" s="1075"/>
      <c r="K635" s="1076"/>
      <c r="L635" s="1076"/>
      <c r="M635" s="1076"/>
    </row>
    <row r="636" spans="2:13" s="4" customFormat="1" ht="15" x14ac:dyDescent="0.25"/>
    <row r="637" spans="2:13" s="4" customFormat="1" ht="15" x14ac:dyDescent="0.25"/>
    <row r="638" spans="2:13" s="4" customFormat="1" ht="15" x14ac:dyDescent="0.25"/>
    <row r="639" spans="2:13" s="4" customFormat="1" ht="15" x14ac:dyDescent="0.25"/>
    <row r="640" spans="2:13" s="153" customFormat="1" ht="24.5" x14ac:dyDescent="0.25">
      <c r="B640" s="296" t="s">
        <v>278</v>
      </c>
    </row>
    <row r="641" spans="1:13" s="4" customFormat="1" ht="15" x14ac:dyDescent="0.25"/>
    <row r="642" spans="1:13" s="4" customFormat="1" ht="15" x14ac:dyDescent="0.25"/>
    <row r="643" spans="1:13" s="4" customFormat="1" ht="15" x14ac:dyDescent="0.25">
      <c r="A643" s="7"/>
      <c r="B643" s="7" t="s">
        <v>127</v>
      </c>
      <c r="C643" s="7"/>
      <c r="D643" s="7"/>
      <c r="E643" s="7"/>
      <c r="F643" s="7"/>
      <c r="G643" s="7"/>
      <c r="H643" s="7"/>
      <c r="I643" s="7"/>
      <c r="J643" s="7"/>
      <c r="K643" s="7"/>
      <c r="L643" s="7"/>
      <c r="M643" s="7"/>
    </row>
    <row r="644" spans="1:13" s="4" customFormat="1" ht="15" x14ac:dyDescent="0.25"/>
    <row r="645" spans="1:13" s="4" customFormat="1" ht="15" customHeight="1" x14ac:dyDescent="0.25">
      <c r="B645" s="1058" t="s">
        <v>981</v>
      </c>
      <c r="C645" s="1058"/>
      <c r="D645" s="1058"/>
      <c r="E645" s="1058"/>
      <c r="F645" s="1058"/>
      <c r="G645" s="1050"/>
      <c r="H645" s="1062">
        <v>2021</v>
      </c>
      <c r="I645" s="1062"/>
      <c r="J645" s="1062">
        <v>2022</v>
      </c>
      <c r="K645" s="1062"/>
      <c r="L645" s="1062">
        <v>2023</v>
      </c>
      <c r="M645" s="1054"/>
    </row>
    <row r="646" spans="1:13" s="4" customFormat="1" ht="15.5" thickBot="1" x14ac:dyDescent="0.3">
      <c r="B646" s="1058"/>
      <c r="C646" s="1058"/>
      <c r="D646" s="1058"/>
      <c r="E646" s="1058"/>
      <c r="F646" s="1058"/>
      <c r="G646" s="1050"/>
      <c r="H646" s="307" t="s">
        <v>321</v>
      </c>
      <c r="I646" s="308" t="s">
        <v>322</v>
      </c>
      <c r="J646" s="307" t="s">
        <v>321</v>
      </c>
      <c r="K646" s="308" t="s">
        <v>322</v>
      </c>
      <c r="L646" s="307" t="s">
        <v>321</v>
      </c>
      <c r="M646" s="330" t="s">
        <v>322</v>
      </c>
    </row>
    <row r="647" spans="1:13" s="4" customFormat="1" ht="15.5" thickTop="1" x14ac:dyDescent="0.25">
      <c r="B647" s="822" t="s">
        <v>882</v>
      </c>
      <c r="C647" s="822"/>
      <c r="D647" s="822"/>
      <c r="E647" s="822"/>
      <c r="F647" s="822"/>
      <c r="G647" s="823"/>
      <c r="H647" s="429">
        <v>1.075</v>
      </c>
      <c r="I647" s="430">
        <v>0.47</v>
      </c>
      <c r="J647" s="429">
        <v>0.47</v>
      </c>
      <c r="K647" s="430">
        <v>0.42599999999999999</v>
      </c>
      <c r="L647" s="429">
        <v>0.47</v>
      </c>
      <c r="M647" s="431">
        <v>0.47</v>
      </c>
    </row>
    <row r="648" spans="1:13" s="4" customFormat="1" ht="15" customHeight="1" x14ac:dyDescent="0.25">
      <c r="B648" s="747" t="s">
        <v>982</v>
      </c>
      <c r="C648" s="747"/>
      <c r="D648" s="747"/>
      <c r="E648" s="747"/>
      <c r="F648" s="747"/>
      <c r="G648" s="747"/>
      <c r="H648" s="747"/>
      <c r="I648" s="747"/>
      <c r="J648" s="747"/>
      <c r="K648" s="747"/>
      <c r="L648" s="747"/>
      <c r="M648" s="747"/>
    </row>
    <row r="649" spans="1:13" s="4" customFormat="1" ht="15" hidden="1" x14ac:dyDescent="0.25">
      <c r="B649" s="748"/>
      <c r="C649" s="748"/>
      <c r="D649" s="748"/>
      <c r="E649" s="748"/>
      <c r="F649" s="748"/>
      <c r="G649" s="748"/>
      <c r="H649" s="748"/>
      <c r="I649" s="748"/>
      <c r="J649" s="748"/>
      <c r="K649" s="748"/>
      <c r="L649" s="748"/>
      <c r="M649" s="748"/>
    </row>
    <row r="650" spans="1:13" s="4" customFormat="1" ht="15" x14ac:dyDescent="0.25">
      <c r="B650" s="749"/>
      <c r="C650" s="749"/>
      <c r="D650" s="749"/>
      <c r="E650" s="749"/>
      <c r="F650" s="749"/>
      <c r="G650" s="749"/>
      <c r="H650" s="749"/>
      <c r="I650" s="749"/>
      <c r="J650" s="749"/>
      <c r="K650" s="749"/>
      <c r="L650" s="749"/>
      <c r="M650" s="749"/>
    </row>
    <row r="651" spans="1:13" s="4" customFormat="1" ht="15" x14ac:dyDescent="0.25">
      <c r="B651" s="1"/>
      <c r="C651" s="1"/>
      <c r="D651" s="1"/>
      <c r="E651" s="1"/>
      <c r="F651" s="1"/>
      <c r="G651" s="1"/>
      <c r="H651" s="1"/>
      <c r="I651" s="1"/>
      <c r="J651" s="1"/>
      <c r="K651" s="1"/>
      <c r="L651" s="1"/>
      <c r="M651" s="1"/>
    </row>
    <row r="652" spans="1:13" s="4" customFormat="1" ht="15" x14ac:dyDescent="0.25"/>
    <row r="653" spans="1:13" s="4" customFormat="1" ht="15" x14ac:dyDescent="0.25">
      <c r="A653" s="7"/>
      <c r="B653" s="7" t="s">
        <v>137</v>
      </c>
      <c r="C653" s="7"/>
      <c r="D653" s="7"/>
      <c r="E653" s="7"/>
      <c r="F653" s="7"/>
      <c r="G653" s="7"/>
      <c r="H653" s="7"/>
      <c r="I653" s="7"/>
      <c r="J653" s="7"/>
      <c r="K653" s="7"/>
      <c r="L653" s="7"/>
      <c r="M653" s="7"/>
    </row>
    <row r="654" spans="1:13" s="4" customFormat="1" ht="15" x14ac:dyDescent="0.25">
      <c r="A654" s="186"/>
      <c r="B654" s="7" t="s">
        <v>138</v>
      </c>
      <c r="C654" s="186"/>
      <c r="D654" s="186"/>
      <c r="E654" s="186"/>
      <c r="F654" s="186"/>
      <c r="G654" s="186"/>
      <c r="H654" s="186"/>
      <c r="I654" s="186"/>
      <c r="J654" s="186"/>
      <c r="K654" s="186"/>
      <c r="L654" s="186"/>
      <c r="M654" s="186"/>
    </row>
    <row r="655" spans="1:13" s="4" customFormat="1" ht="15" x14ac:dyDescent="0.25"/>
    <row r="656" spans="1:13" s="4" customFormat="1" ht="15" customHeight="1" x14ac:dyDescent="0.25">
      <c r="B656" s="1058" t="s">
        <v>983</v>
      </c>
      <c r="C656" s="1058"/>
      <c r="D656" s="1050"/>
      <c r="E656" s="1060">
        <v>2021</v>
      </c>
      <c r="F656" s="1062">
        <v>2022</v>
      </c>
      <c r="G656" s="1054">
        <v>2023</v>
      </c>
    </row>
    <row r="657" spans="1:13" s="4" customFormat="1" ht="15.5" thickBot="1" x14ac:dyDescent="0.3">
      <c r="B657" s="1059"/>
      <c r="C657" s="1059"/>
      <c r="D657" s="1052"/>
      <c r="E657" s="1061"/>
      <c r="F657" s="1063"/>
      <c r="G657" s="1070"/>
    </row>
    <row r="658" spans="1:13" s="4" customFormat="1" ht="15.5" thickTop="1" x14ac:dyDescent="0.25">
      <c r="B658" s="725" t="s">
        <v>515</v>
      </c>
      <c r="C658" s="725"/>
      <c r="D658" s="726"/>
      <c r="E658" s="26">
        <v>3558583</v>
      </c>
      <c r="F658" s="26">
        <v>4927864</v>
      </c>
      <c r="G658" s="27">
        <v>4033448.0853168936</v>
      </c>
    </row>
    <row r="659" spans="1:13" s="4" customFormat="1" ht="15" x14ac:dyDescent="0.25">
      <c r="B659" s="737" t="s">
        <v>516</v>
      </c>
      <c r="C659" s="737"/>
      <c r="D659" s="738"/>
      <c r="E659" s="187">
        <v>0</v>
      </c>
      <c r="F659" s="187">
        <v>0</v>
      </c>
      <c r="G659" s="188">
        <v>87629.419315599996</v>
      </c>
    </row>
    <row r="660" spans="1:13" s="4" customFormat="1" ht="15" x14ac:dyDescent="0.25">
      <c r="B660" s="772" t="s">
        <v>517</v>
      </c>
      <c r="C660" s="772"/>
      <c r="D660" s="773"/>
      <c r="E660" s="189">
        <v>3558583</v>
      </c>
      <c r="F660" s="189">
        <v>4927864</v>
      </c>
      <c r="G660" s="564">
        <v>4121077.5046324935</v>
      </c>
    </row>
    <row r="661" spans="1:13" s="4" customFormat="1" ht="15" x14ac:dyDescent="0.25">
      <c r="B661" s="772" t="s">
        <v>518</v>
      </c>
      <c r="C661" s="772"/>
      <c r="D661" s="773"/>
      <c r="E661" s="189">
        <v>0</v>
      </c>
      <c r="F661" s="189">
        <v>0</v>
      </c>
      <c r="G661" s="564">
        <v>3252671.7370220004</v>
      </c>
    </row>
    <row r="662" spans="1:13" s="4" customFormat="1" ht="15" x14ac:dyDescent="0.25">
      <c r="B662" s="814" t="s">
        <v>519</v>
      </c>
      <c r="C662" s="814"/>
      <c r="D662" s="815"/>
      <c r="E662" s="190">
        <v>3558583</v>
      </c>
      <c r="F662" s="190">
        <v>4927864</v>
      </c>
      <c r="G662" s="566">
        <v>7373749.2416544938</v>
      </c>
    </row>
    <row r="663" spans="1:13" s="4" customFormat="1" ht="15" x14ac:dyDescent="0.25"/>
    <row r="664" spans="1:13" s="4" customFormat="1" ht="15" x14ac:dyDescent="0.25"/>
    <row r="665" spans="1:13" s="4" customFormat="1" ht="15" x14ac:dyDescent="0.25">
      <c r="A665" s="7"/>
      <c r="B665" s="7" t="s">
        <v>212</v>
      </c>
      <c r="C665" s="7"/>
      <c r="D665" s="7"/>
      <c r="E665" s="7"/>
      <c r="F665" s="7"/>
      <c r="G665" s="7"/>
      <c r="H665" s="7"/>
      <c r="I665" s="7"/>
      <c r="J665" s="7"/>
      <c r="K665" s="7"/>
      <c r="L665" s="7"/>
      <c r="M665" s="7"/>
    </row>
    <row r="666" spans="1:13" s="4" customFormat="1" ht="15" x14ac:dyDescent="0.25"/>
    <row r="667" spans="1:13" s="4" customFormat="1" ht="15.75" customHeight="1" x14ac:dyDescent="0.25">
      <c r="B667" s="1058" t="s">
        <v>984</v>
      </c>
      <c r="C667" s="1058"/>
      <c r="D667" s="1050"/>
      <c r="E667" s="1060">
        <v>2021</v>
      </c>
      <c r="F667" s="1062">
        <v>2022</v>
      </c>
      <c r="G667" s="1054">
        <v>2023</v>
      </c>
    </row>
    <row r="668" spans="1:13" s="4" customFormat="1" ht="15.75" customHeight="1" thickBot="1" x14ac:dyDescent="0.3">
      <c r="B668" s="1059"/>
      <c r="C668" s="1059"/>
      <c r="D668" s="1052"/>
      <c r="E668" s="1061"/>
      <c r="F668" s="1063"/>
      <c r="G668" s="1070"/>
    </row>
    <row r="669" spans="1:13" s="4" customFormat="1" ht="15.5" thickTop="1" x14ac:dyDescent="0.25">
      <c r="B669" s="822" t="s">
        <v>985</v>
      </c>
      <c r="C669" s="822"/>
      <c r="D669" s="823"/>
      <c r="E669" s="331">
        <v>3339854</v>
      </c>
      <c r="F669" s="331">
        <v>5432151</v>
      </c>
      <c r="G669" s="567">
        <v>12970596.596922353</v>
      </c>
    </row>
    <row r="670" spans="1:13" s="4" customFormat="1" ht="15" customHeight="1" x14ac:dyDescent="0.25">
      <c r="B670" s="747" t="s">
        <v>986</v>
      </c>
      <c r="C670" s="747"/>
      <c r="D670" s="747"/>
      <c r="E670" s="747"/>
      <c r="F670" s="747"/>
      <c r="G670" s="747"/>
    </row>
    <row r="671" spans="1:13" s="4" customFormat="1" ht="15" x14ac:dyDescent="0.25">
      <c r="B671" s="749"/>
      <c r="C671" s="749"/>
      <c r="D671" s="749"/>
      <c r="E671" s="749"/>
      <c r="F671" s="749"/>
      <c r="G671" s="749"/>
    </row>
    <row r="672" spans="1:13" s="4" customFormat="1" ht="15" x14ac:dyDescent="0.25"/>
    <row r="673" s="4" customFormat="1" ht="15" x14ac:dyDescent="0.25"/>
    <row r="674" s="4" customFormat="1" ht="15" x14ac:dyDescent="0.25"/>
    <row r="675" s="4" customFormat="1" ht="15" x14ac:dyDescent="0.25"/>
    <row r="676" s="4" customFormat="1" ht="15" x14ac:dyDescent="0.25"/>
    <row r="677" s="4" customFormat="1" ht="15" x14ac:dyDescent="0.25"/>
    <row r="678" s="4" customFormat="1" ht="15" x14ac:dyDescent="0.25"/>
  </sheetData>
  <sheetProtection algorithmName="SHA-512" hashValue="PMQ9PYytm0SYfIUm7QcA+cEWQIwt2dHUw4yB5XR//zQzdgFc12td7Y3LKH610m9vqk52xenxKto5ONigHElalA==" saltValue="B4VBkxmqGwtsr0FMvlKnag==" spinCount="100000" sheet="1" formatCells="0" formatColumns="0" formatRows="0"/>
  <mergeCells count="553">
    <mergeCell ref="B565:G565"/>
    <mergeCell ref="B560:D560"/>
    <mergeCell ref="B561:D561"/>
    <mergeCell ref="B563:D563"/>
    <mergeCell ref="B564:D564"/>
    <mergeCell ref="B547:D547"/>
    <mergeCell ref="B556:D558"/>
    <mergeCell ref="B527:G530"/>
    <mergeCell ref="B498:D498"/>
    <mergeCell ref="B499:D499"/>
    <mergeCell ref="B546:D546"/>
    <mergeCell ref="B500:D500"/>
    <mergeCell ref="B545:D545"/>
    <mergeCell ref="B559:G559"/>
    <mergeCell ref="B521:D521"/>
    <mergeCell ref="M419:M420"/>
    <mergeCell ref="E453:E454"/>
    <mergeCell ref="F453:F454"/>
    <mergeCell ref="G453:G454"/>
    <mergeCell ref="B441:D441"/>
    <mergeCell ref="B455:G455"/>
    <mergeCell ref="B456:D456"/>
    <mergeCell ref="B457:D457"/>
    <mergeCell ref="B458:D458"/>
    <mergeCell ref="B421:J421"/>
    <mergeCell ref="B422:J422"/>
    <mergeCell ref="B460:G460"/>
    <mergeCell ref="B461:D461"/>
    <mergeCell ref="B474:G475"/>
    <mergeCell ref="E496:E497"/>
    <mergeCell ref="F496:F497"/>
    <mergeCell ref="G496:G497"/>
    <mergeCell ref="B496:D497"/>
    <mergeCell ref="B487:J487"/>
    <mergeCell ref="B446:G448"/>
    <mergeCell ref="B462:G465"/>
    <mergeCell ref="B442:D442"/>
    <mergeCell ref="B459:D459"/>
    <mergeCell ref="B489:M489"/>
    <mergeCell ref="G437:G438"/>
    <mergeCell ref="B443:D443"/>
    <mergeCell ref="B423:J423"/>
    <mergeCell ref="K419:K420"/>
    <mergeCell ref="L419:L420"/>
    <mergeCell ref="B603:D603"/>
    <mergeCell ref="B513:D513"/>
    <mergeCell ref="B514:D514"/>
    <mergeCell ref="B548:D548"/>
    <mergeCell ref="E556:E558"/>
    <mergeCell ref="L260:M260"/>
    <mergeCell ref="G246:G247"/>
    <mergeCell ref="H246:H247"/>
    <mergeCell ref="I246:I247"/>
    <mergeCell ref="J246:J247"/>
    <mergeCell ref="B320:J320"/>
    <mergeCell ref="B523:D523"/>
    <mergeCell ref="B524:D524"/>
    <mergeCell ref="F535:F537"/>
    <mergeCell ref="G535:G537"/>
    <mergeCell ref="B270:M272"/>
    <mergeCell ref="B291:G292"/>
    <mergeCell ref="F556:F558"/>
    <mergeCell ref="G556:G558"/>
    <mergeCell ref="B518:D518"/>
    <mergeCell ref="B520:D520"/>
    <mergeCell ref="B419:J420"/>
    <mergeCell ref="B412:D412"/>
    <mergeCell ref="B347:J347"/>
    <mergeCell ref="B348:J348"/>
    <mergeCell ref="B344:M344"/>
    <mergeCell ref="B357:D357"/>
    <mergeCell ref="B362:J362"/>
    <mergeCell ref="B363:J363"/>
    <mergeCell ref="B201:M203"/>
    <mergeCell ref="H236:J236"/>
    <mergeCell ref="B393:I393"/>
    <mergeCell ref="B394:I394"/>
    <mergeCell ref="B395:I395"/>
    <mergeCell ref="G413:G414"/>
    <mergeCell ref="B405:D405"/>
    <mergeCell ref="B406:D406"/>
    <mergeCell ref="B407:D407"/>
    <mergeCell ref="B408:D408"/>
    <mergeCell ref="B185:M186"/>
    <mergeCell ref="B208:D211"/>
    <mergeCell ref="E236:G236"/>
    <mergeCell ref="B396:I396"/>
    <mergeCell ref="B402:D404"/>
    <mergeCell ref="B413:D414"/>
    <mergeCell ref="E402:E404"/>
    <mergeCell ref="F402:F404"/>
    <mergeCell ref="G402:G404"/>
    <mergeCell ref="B321:J321"/>
    <mergeCell ref="B322:J322"/>
    <mergeCell ref="B332:J332"/>
    <mergeCell ref="E413:E414"/>
    <mergeCell ref="F413:F414"/>
    <mergeCell ref="B410:D410"/>
    <mergeCell ref="B411:D411"/>
    <mergeCell ref="B382:D382"/>
    <mergeCell ref="B388:I389"/>
    <mergeCell ref="B354:D356"/>
    <mergeCell ref="E354:E356"/>
    <mergeCell ref="B445:D445"/>
    <mergeCell ref="B439:G439"/>
    <mergeCell ref="B444:G444"/>
    <mergeCell ref="E437:E438"/>
    <mergeCell ref="F354:F356"/>
    <mergeCell ref="G354:G356"/>
    <mergeCell ref="B364:J364"/>
    <mergeCell ref="B365:J365"/>
    <mergeCell ref="B366:M366"/>
    <mergeCell ref="B373:D374"/>
    <mergeCell ref="B379:D380"/>
    <mergeCell ref="B375:D375"/>
    <mergeCell ref="B376:D376"/>
    <mergeCell ref="B377:D377"/>
    <mergeCell ref="E373:E374"/>
    <mergeCell ref="F373:F374"/>
    <mergeCell ref="J388:J389"/>
    <mergeCell ref="K388:K389"/>
    <mergeCell ref="B391:I391"/>
    <mergeCell ref="B392:I392"/>
    <mergeCell ref="B252:M254"/>
    <mergeCell ref="H260:I260"/>
    <mergeCell ref="J260:K260"/>
    <mergeCell ref="E604:M604"/>
    <mergeCell ref="B592:M593"/>
    <mergeCell ref="B424:J424"/>
    <mergeCell ref="B425:J425"/>
    <mergeCell ref="B426:J426"/>
    <mergeCell ref="B427:J427"/>
    <mergeCell ref="B437:D438"/>
    <mergeCell ref="F510:F511"/>
    <mergeCell ref="B453:D454"/>
    <mergeCell ref="B470:D471"/>
    <mergeCell ref="B472:D472"/>
    <mergeCell ref="B473:D473"/>
    <mergeCell ref="E470:E471"/>
    <mergeCell ref="F470:F471"/>
    <mergeCell ref="G470:G471"/>
    <mergeCell ref="G510:G511"/>
    <mergeCell ref="B488:J488"/>
    <mergeCell ref="B486:J486"/>
    <mergeCell ref="B333:M333"/>
    <mergeCell ref="B319:J319"/>
    <mergeCell ref="F437:F438"/>
    <mergeCell ref="B390:I390"/>
    <mergeCell ref="B630:E635"/>
    <mergeCell ref="E297:E299"/>
    <mergeCell ref="F297:F299"/>
    <mergeCell ref="G297:G299"/>
    <mergeCell ref="B512:G512"/>
    <mergeCell ref="B519:G519"/>
    <mergeCell ref="B515:D515"/>
    <mergeCell ref="B598:D600"/>
    <mergeCell ref="B596:D596"/>
    <mergeCell ref="B597:D597"/>
    <mergeCell ref="B601:D601"/>
    <mergeCell ref="B595:D595"/>
    <mergeCell ref="B549:G551"/>
    <mergeCell ref="B571:G573"/>
    <mergeCell ref="B562:D562"/>
    <mergeCell ref="B567:D567"/>
    <mergeCell ref="B584:M584"/>
    <mergeCell ref="B516:D516"/>
    <mergeCell ref="B517:D517"/>
    <mergeCell ref="B334:J334"/>
    <mergeCell ref="B409:D409"/>
    <mergeCell ref="B440:D440"/>
    <mergeCell ref="B381:D381"/>
    <mergeCell ref="I248:I249"/>
    <mergeCell ref="J248:J249"/>
    <mergeCell ref="K248:K249"/>
    <mergeCell ref="L248:L249"/>
    <mergeCell ref="M248:M249"/>
    <mergeCell ref="E246:E247"/>
    <mergeCell ref="F246:F247"/>
    <mergeCell ref="H244:H245"/>
    <mergeCell ref="K246:K247"/>
    <mergeCell ref="L246:L247"/>
    <mergeCell ref="I244:I245"/>
    <mergeCell ref="H188:J188"/>
    <mergeCell ref="K188:M188"/>
    <mergeCell ref="B269:G269"/>
    <mergeCell ref="B343:J343"/>
    <mergeCell ref="B345:J345"/>
    <mergeCell ref="B346:J346"/>
    <mergeCell ref="B196:D196"/>
    <mergeCell ref="B197:D197"/>
    <mergeCell ref="B199:D199"/>
    <mergeCell ref="B200:D200"/>
    <mergeCell ref="K236:M236"/>
    <mergeCell ref="M239:M240"/>
    <mergeCell ref="E241:E242"/>
    <mergeCell ref="F241:F242"/>
    <mergeCell ref="G241:G242"/>
    <mergeCell ref="H241:H242"/>
    <mergeCell ref="I241:I242"/>
    <mergeCell ref="J241:J242"/>
    <mergeCell ref="K241:K242"/>
    <mergeCell ref="L241:L242"/>
    <mergeCell ref="M241:M242"/>
    <mergeCell ref="E239:E240"/>
    <mergeCell ref="F239:F240"/>
    <mergeCell ref="G239:G240"/>
    <mergeCell ref="B136:D136"/>
    <mergeCell ref="B138:D138"/>
    <mergeCell ref="B135:D135"/>
    <mergeCell ref="B139:D139"/>
    <mergeCell ref="B137:D137"/>
    <mergeCell ref="L239:L240"/>
    <mergeCell ref="G208:G211"/>
    <mergeCell ref="B184:G184"/>
    <mergeCell ref="L172:M172"/>
    <mergeCell ref="B164:G167"/>
    <mergeCell ref="B156:D156"/>
    <mergeCell ref="B157:D157"/>
    <mergeCell ref="B158:D158"/>
    <mergeCell ref="B159:D159"/>
    <mergeCell ref="B160:D160"/>
    <mergeCell ref="B161:D161"/>
    <mergeCell ref="B162:D162"/>
    <mergeCell ref="B163:D163"/>
    <mergeCell ref="B172:G173"/>
    <mergeCell ref="B182:G182"/>
    <mergeCell ref="B183:G183"/>
    <mergeCell ref="B174:G174"/>
    <mergeCell ref="B175:G175"/>
    <mergeCell ref="B176:G176"/>
    <mergeCell ref="B180:G180"/>
    <mergeCell ref="B181:G181"/>
    <mergeCell ref="F148:F150"/>
    <mergeCell ref="G148:G150"/>
    <mergeCell ref="E148:E150"/>
    <mergeCell ref="B148:D150"/>
    <mergeCell ref="B152:D152"/>
    <mergeCell ref="B153:D153"/>
    <mergeCell ref="B155:D155"/>
    <mergeCell ref="B177:G177"/>
    <mergeCell ref="B178:G178"/>
    <mergeCell ref="B179:G179"/>
    <mergeCell ref="H172:I172"/>
    <mergeCell ref="J172:K172"/>
    <mergeCell ref="B154:G154"/>
    <mergeCell ref="B151:G151"/>
    <mergeCell ref="B103:M103"/>
    <mergeCell ref="B104:G104"/>
    <mergeCell ref="F122:F123"/>
    <mergeCell ref="G122:G123"/>
    <mergeCell ref="B115:M117"/>
    <mergeCell ref="B110:M110"/>
    <mergeCell ref="B106:M106"/>
    <mergeCell ref="B105:G105"/>
    <mergeCell ref="B107:G107"/>
    <mergeCell ref="B108:G108"/>
    <mergeCell ref="B109:G109"/>
    <mergeCell ref="B111:G111"/>
    <mergeCell ref="B113:G113"/>
    <mergeCell ref="B114:G114"/>
    <mergeCell ref="B122:D123"/>
    <mergeCell ref="E122:E123"/>
    <mergeCell ref="B140:G143"/>
    <mergeCell ref="B124:G124"/>
    <mergeCell ref="B127:G127"/>
    <mergeCell ref="B125:D125"/>
    <mergeCell ref="B50:D50"/>
    <mergeCell ref="F46:F47"/>
    <mergeCell ref="H83:I83"/>
    <mergeCell ref="J83:K83"/>
    <mergeCell ref="L83:M83"/>
    <mergeCell ref="B83:G84"/>
    <mergeCell ref="B88:M88"/>
    <mergeCell ref="B85:M85"/>
    <mergeCell ref="B86:G86"/>
    <mergeCell ref="B87:G87"/>
    <mergeCell ref="B62:D62"/>
    <mergeCell ref="B54:D54"/>
    <mergeCell ref="B56:D56"/>
    <mergeCell ref="B57:D57"/>
    <mergeCell ref="B71:M73"/>
    <mergeCell ref="B55:D55"/>
    <mergeCell ref="B60:D60"/>
    <mergeCell ref="B63:D63"/>
    <mergeCell ref="B52:D52"/>
    <mergeCell ref="L46:L47"/>
    <mergeCell ref="M46:M47"/>
    <mergeCell ref="B75:D75"/>
    <mergeCell ref="B76:D76"/>
    <mergeCell ref="B53:M53"/>
    <mergeCell ref="K46:K47"/>
    <mergeCell ref="E44:G45"/>
    <mergeCell ref="H44:J45"/>
    <mergeCell ref="B27:D27"/>
    <mergeCell ref="A1:A2"/>
    <mergeCell ref="B1:B2"/>
    <mergeCell ref="C1:C2"/>
    <mergeCell ref="D1:D2"/>
    <mergeCell ref="E1:E2"/>
    <mergeCell ref="F1:F2"/>
    <mergeCell ref="B28:G29"/>
    <mergeCell ref="B34:M34"/>
    <mergeCell ref="L1:L2"/>
    <mergeCell ref="M1:M2"/>
    <mergeCell ref="B10:M11"/>
    <mergeCell ref="G1:G2"/>
    <mergeCell ref="H1:H2"/>
    <mergeCell ref="I1:I2"/>
    <mergeCell ref="J1:J2"/>
    <mergeCell ref="K1:K2"/>
    <mergeCell ref="B58:M58"/>
    <mergeCell ref="B64:M66"/>
    <mergeCell ref="B59:D59"/>
    <mergeCell ref="B61:D61"/>
    <mergeCell ref="B13:M20"/>
    <mergeCell ref="B22:D23"/>
    <mergeCell ref="E22:E23"/>
    <mergeCell ref="F22:F23"/>
    <mergeCell ref="G22:G23"/>
    <mergeCell ref="B25:D26"/>
    <mergeCell ref="E25:E26"/>
    <mergeCell ref="F25:F26"/>
    <mergeCell ref="G25:G26"/>
    <mergeCell ref="B24:D24"/>
    <mergeCell ref="K44:M45"/>
    <mergeCell ref="E46:E47"/>
    <mergeCell ref="B44:D47"/>
    <mergeCell ref="B48:M48"/>
    <mergeCell ref="B49:D49"/>
    <mergeCell ref="B51:D51"/>
    <mergeCell ref="G46:G47"/>
    <mergeCell ref="H46:H47"/>
    <mergeCell ref="I46:I47"/>
    <mergeCell ref="J46:J47"/>
    <mergeCell ref="B77:G78"/>
    <mergeCell ref="B126:D126"/>
    <mergeCell ref="B128:D128"/>
    <mergeCell ref="B129:D129"/>
    <mergeCell ref="B130:D130"/>
    <mergeCell ref="B131:D131"/>
    <mergeCell ref="B132:D132"/>
    <mergeCell ref="B133:D133"/>
    <mergeCell ref="B134:D134"/>
    <mergeCell ref="B112:G112"/>
    <mergeCell ref="B94:G94"/>
    <mergeCell ref="B89:G89"/>
    <mergeCell ref="B90:G90"/>
    <mergeCell ref="B91:G91"/>
    <mergeCell ref="B95:G95"/>
    <mergeCell ref="B96:G96"/>
    <mergeCell ref="B101:G102"/>
    <mergeCell ref="B97:M99"/>
    <mergeCell ref="H101:I101"/>
    <mergeCell ref="J101:K101"/>
    <mergeCell ref="L101:M101"/>
    <mergeCell ref="B92:M92"/>
    <mergeCell ref="B93:G93"/>
    <mergeCell ref="B222:G226"/>
    <mergeCell ref="B212:D212"/>
    <mergeCell ref="B213:D213"/>
    <mergeCell ref="B214:D214"/>
    <mergeCell ref="B215:D215"/>
    <mergeCell ref="B216:D216"/>
    <mergeCell ref="B217:D217"/>
    <mergeCell ref="B218:D218"/>
    <mergeCell ref="B219:D219"/>
    <mergeCell ref="B220:D220"/>
    <mergeCell ref="B221:D221"/>
    <mergeCell ref="E208:E211"/>
    <mergeCell ref="F208:F211"/>
    <mergeCell ref="B188:D189"/>
    <mergeCell ref="B191:D191"/>
    <mergeCell ref="B192:D192"/>
    <mergeCell ref="B193:D193"/>
    <mergeCell ref="B194:D194"/>
    <mergeCell ref="B195:D195"/>
    <mergeCell ref="B198:D198"/>
    <mergeCell ref="B190:D190"/>
    <mergeCell ref="E188:G188"/>
    <mergeCell ref="B236:D237"/>
    <mergeCell ref="B260:G261"/>
    <mergeCell ref="B264:G264"/>
    <mergeCell ref="B262:G262"/>
    <mergeCell ref="B263:G263"/>
    <mergeCell ref="B265:G265"/>
    <mergeCell ref="B266:G266"/>
    <mergeCell ref="B267:G267"/>
    <mergeCell ref="B268:G268"/>
    <mergeCell ref="B238:D238"/>
    <mergeCell ref="B239:D240"/>
    <mergeCell ref="B241:D242"/>
    <mergeCell ref="B243:D243"/>
    <mergeCell ref="B244:D245"/>
    <mergeCell ref="B246:D247"/>
    <mergeCell ref="B248:D249"/>
    <mergeCell ref="B250:D250"/>
    <mergeCell ref="B251:D251"/>
    <mergeCell ref="E244:E245"/>
    <mergeCell ref="F244:F245"/>
    <mergeCell ref="G244:G245"/>
    <mergeCell ref="B257:M258"/>
    <mergeCell ref="J239:J240"/>
    <mergeCell ref="K239:K240"/>
    <mergeCell ref="H239:H240"/>
    <mergeCell ref="I239:I240"/>
    <mergeCell ref="J244:J245"/>
    <mergeCell ref="K244:K245"/>
    <mergeCell ref="L244:L245"/>
    <mergeCell ref="M244:M245"/>
    <mergeCell ref="B289:D289"/>
    <mergeCell ref="B290:D290"/>
    <mergeCell ref="B313:M314"/>
    <mergeCell ref="B309:J309"/>
    <mergeCell ref="B310:J310"/>
    <mergeCell ref="B311:J311"/>
    <mergeCell ref="B312:J312"/>
    <mergeCell ref="B277:M277"/>
    <mergeCell ref="B287:D288"/>
    <mergeCell ref="E287:E288"/>
    <mergeCell ref="F287:F288"/>
    <mergeCell ref="G287:G288"/>
    <mergeCell ref="B303:G304"/>
    <mergeCell ref="M246:M247"/>
    <mergeCell ref="E248:E249"/>
    <mergeCell ref="F248:F249"/>
    <mergeCell ref="G248:G249"/>
    <mergeCell ref="H248:H249"/>
    <mergeCell ref="B335:J335"/>
    <mergeCell ref="B336:J336"/>
    <mergeCell ref="B337:J337"/>
    <mergeCell ref="B338:J338"/>
    <mergeCell ref="B339:J339"/>
    <mergeCell ref="B340:J340"/>
    <mergeCell ref="B341:J341"/>
    <mergeCell ref="B342:J342"/>
    <mergeCell ref="B349:M349"/>
    <mergeCell ref="G373:G374"/>
    <mergeCell ref="L388:L389"/>
    <mergeCell ref="M388:M389"/>
    <mergeCell ref="E379:E380"/>
    <mergeCell ref="F379:F380"/>
    <mergeCell ref="G379:G380"/>
    <mergeCell ref="B538:G538"/>
    <mergeCell ref="B544:G544"/>
    <mergeCell ref="B539:D539"/>
    <mergeCell ref="B540:D540"/>
    <mergeCell ref="B541:D541"/>
    <mergeCell ref="B542:D542"/>
    <mergeCell ref="B543:D543"/>
    <mergeCell ref="E510:E511"/>
    <mergeCell ref="B522:D522"/>
    <mergeCell ref="B478:M479"/>
    <mergeCell ref="B493:M494"/>
    <mergeCell ref="B504:G505"/>
    <mergeCell ref="B484:J484"/>
    <mergeCell ref="B485:J485"/>
    <mergeCell ref="B525:D525"/>
    <mergeCell ref="B526:D526"/>
    <mergeCell ref="E535:E537"/>
    <mergeCell ref="B535:D537"/>
    <mergeCell ref="G656:G657"/>
    <mergeCell ref="H645:I645"/>
    <mergeCell ref="J645:K645"/>
    <mergeCell ref="B605:M607"/>
    <mergeCell ref="B615:E615"/>
    <mergeCell ref="B616:E616"/>
    <mergeCell ref="B617:E617"/>
    <mergeCell ref="B618:E618"/>
    <mergeCell ref="B566:D566"/>
    <mergeCell ref="B568:D568"/>
    <mergeCell ref="B569:D569"/>
    <mergeCell ref="B570:D570"/>
    <mergeCell ref="B604:D604"/>
    <mergeCell ref="B578:J578"/>
    <mergeCell ref="B579:J579"/>
    <mergeCell ref="B580:J580"/>
    <mergeCell ref="B581:J581"/>
    <mergeCell ref="B582:J582"/>
    <mergeCell ref="B583:J583"/>
    <mergeCell ref="E602:M602"/>
    <mergeCell ref="E603:M603"/>
    <mergeCell ref="E601:M601"/>
    <mergeCell ref="B645:G646"/>
    <mergeCell ref="B647:G647"/>
    <mergeCell ref="G667:G668"/>
    <mergeCell ref="B670:G671"/>
    <mergeCell ref="B658:D658"/>
    <mergeCell ref="B659:D659"/>
    <mergeCell ref="B660:D660"/>
    <mergeCell ref="B661:D661"/>
    <mergeCell ref="B662:D662"/>
    <mergeCell ref="B669:D669"/>
    <mergeCell ref="B667:D668"/>
    <mergeCell ref="E667:E668"/>
    <mergeCell ref="F667:F668"/>
    <mergeCell ref="B648:M650"/>
    <mergeCell ref="B297:D299"/>
    <mergeCell ref="B300:D300"/>
    <mergeCell ref="B301:D301"/>
    <mergeCell ref="B302:D302"/>
    <mergeCell ref="B501:D501"/>
    <mergeCell ref="B502:D502"/>
    <mergeCell ref="B503:D503"/>
    <mergeCell ref="B510:D511"/>
    <mergeCell ref="F618:G618"/>
    <mergeCell ref="B481:J481"/>
    <mergeCell ref="B482:J482"/>
    <mergeCell ref="B483:J483"/>
    <mergeCell ref="B619:M620"/>
    <mergeCell ref="F625:I626"/>
    <mergeCell ref="J625:M626"/>
    <mergeCell ref="F630:I635"/>
    <mergeCell ref="F627:I627"/>
    <mergeCell ref="F628:I628"/>
    <mergeCell ref="F629:I629"/>
    <mergeCell ref="J627:M627"/>
    <mergeCell ref="J628:M628"/>
    <mergeCell ref="J629:M629"/>
    <mergeCell ref="J630:M635"/>
    <mergeCell ref="B656:D657"/>
    <mergeCell ref="E656:E657"/>
    <mergeCell ref="F656:F657"/>
    <mergeCell ref="L645:M645"/>
    <mergeCell ref="B397:M397"/>
    <mergeCell ref="F612:I612"/>
    <mergeCell ref="J612:M612"/>
    <mergeCell ref="F613:G613"/>
    <mergeCell ref="H613:I613"/>
    <mergeCell ref="J613:K613"/>
    <mergeCell ref="L613:M613"/>
    <mergeCell ref="B612:E613"/>
    <mergeCell ref="B614:E614"/>
    <mergeCell ref="L614:M618"/>
    <mergeCell ref="J614:K614"/>
    <mergeCell ref="J615:K615"/>
    <mergeCell ref="J616:K616"/>
    <mergeCell ref="J617:K617"/>
    <mergeCell ref="J618:K618"/>
    <mergeCell ref="F614:G614"/>
    <mergeCell ref="H614:I618"/>
    <mergeCell ref="F615:G615"/>
    <mergeCell ref="F616:G616"/>
    <mergeCell ref="F617:G617"/>
    <mergeCell ref="B623:K623"/>
    <mergeCell ref="B627:E627"/>
    <mergeCell ref="B628:E628"/>
    <mergeCell ref="B629:E629"/>
    <mergeCell ref="B625:E626"/>
    <mergeCell ref="E595:M595"/>
    <mergeCell ref="E596:M596"/>
    <mergeCell ref="E597:M597"/>
    <mergeCell ref="E598:M600"/>
    <mergeCell ref="B602:D602"/>
  </mergeCells>
  <hyperlinks>
    <hyperlink ref="I1:I2" location="'GRI Index'!A3" display="GRI Index" xr:uid="{6C886A2B-BF81-481F-A692-1DA5E7C1BFB1}"/>
    <hyperlink ref="J1:J2" location="'SASB Index'!A3" display="SASB Index" xr:uid="{70390AAB-FA6B-412D-8BC9-FF7DC651383C}"/>
    <hyperlink ref="D1:D2" location="'Steel Industry'!A3" display="Steel Industry" xr:uid="{D3716091-BBB9-42D5-9FFE-571D4EB325F0}"/>
    <hyperlink ref="B1:B2" location="Home!A3" display="Home" xr:uid="{D17633E8-744D-486C-A007-67B6399B4AB6}"/>
    <hyperlink ref="C1:C2" location="'CSN Group'!A3" display="CSN Group" xr:uid="{38122A4E-EA47-4840-B0BE-E741B672ED8F}"/>
    <hyperlink ref="E1:E2" location="Mining!A3" display="Mining" xr:uid="{7F47074C-004A-412D-9009-65186C45CF70}"/>
    <hyperlink ref="F1:F2" location="Cement!A3" display="Cement" xr:uid="{C7703DDF-A26A-46B6-884E-F4DC5053CAD9}"/>
    <hyperlink ref="G1:G2" location="Logistics!A3" display="Logistics" xr:uid="{55CDAC9D-9CB4-4992-86E6-30C5896BDC8F}"/>
    <hyperlink ref="H1:H2" location="Energy!A3" display="Energy" xr:uid="{7DB2A374-FB14-40AE-91FA-70CE97DB215A}"/>
    <hyperlink ref="K1:K2" location="Materiality!A3" display="Materiality" xr:uid="{4BBAE8B7-88CD-4A4B-A326-F5B03310F08A}"/>
    <hyperlink ref="L1:L2" location="TCFD_TNFD!A3" display="TCFD e TNFD" xr:uid="{E744CBA9-7692-4747-ABB8-55E9340F5FFB}"/>
    <hyperlink ref="M1:M2" location="Ratings!A3" display="Ratings" xr:uid="{D04D4A82-5C44-4870-8607-EEBEDC2F9B4D}"/>
    <hyperlink ref="B71:K73"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05A08E0F-EEA7-47A4-80EA-9955C8F3465D}"/>
    <hyperlink ref="B71:M73"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1B2373CF-F153-4385-AE36-3DB731C82EFB}"/>
  </hyperlinks>
  <pageMargins left="0.25" right="0.25" top="0.75" bottom="0.75" header="0.3" footer="0.3"/>
  <pageSetup paperSize="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4657B-63F0-4CBA-8561-F6AE80AB9863}">
  <dimension ref="A1:Q494"/>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332" t="s">
        <v>269</v>
      </c>
    </row>
    <row r="6" spans="1:13" s="4" customFormat="1" ht="15" x14ac:dyDescent="0.25"/>
    <row r="7" spans="1:13" s="4" customFormat="1" ht="15" x14ac:dyDescent="0.25"/>
    <row r="8" spans="1:13" s="4" customFormat="1" ht="15" x14ac:dyDescent="0.25">
      <c r="A8" s="7"/>
      <c r="B8" s="7" t="s">
        <v>124</v>
      </c>
      <c r="C8" s="7"/>
      <c r="D8" s="7"/>
      <c r="E8" s="7"/>
      <c r="F8" s="7"/>
      <c r="G8" s="7"/>
      <c r="H8" s="7"/>
      <c r="I8" s="7"/>
      <c r="J8" s="7"/>
      <c r="K8" s="7"/>
      <c r="L8" s="7"/>
      <c r="M8" s="7"/>
    </row>
    <row r="9" spans="1:13" s="4" customFormat="1" ht="15" x14ac:dyDescent="0.25"/>
    <row r="10" spans="1:13" s="4" customFormat="1" ht="15" customHeight="1" x14ac:dyDescent="0.25">
      <c r="B10" s="1116" t="s">
        <v>987</v>
      </c>
      <c r="C10" s="1116"/>
      <c r="D10" s="1117"/>
      <c r="E10" s="1126">
        <v>2021</v>
      </c>
      <c r="F10" s="1126">
        <v>2022</v>
      </c>
      <c r="G10" s="1123">
        <v>2023</v>
      </c>
    </row>
    <row r="11" spans="1:13" s="4" customFormat="1" ht="15" customHeight="1" thickBot="1" x14ac:dyDescent="0.3">
      <c r="B11" s="1116"/>
      <c r="C11" s="1116"/>
      <c r="D11" s="1117"/>
      <c r="E11" s="1127"/>
      <c r="F11" s="1127"/>
      <c r="G11" s="1124"/>
    </row>
    <row r="12" spans="1:13" s="4" customFormat="1" ht="15" customHeight="1" thickTop="1" x14ac:dyDescent="0.25">
      <c r="B12" s="725" t="s">
        <v>989</v>
      </c>
      <c r="C12" s="725"/>
      <c r="D12" s="726"/>
      <c r="E12" s="297">
        <v>1</v>
      </c>
      <c r="F12" s="297">
        <v>0</v>
      </c>
      <c r="G12" s="512">
        <v>0</v>
      </c>
    </row>
    <row r="13" spans="1:13" s="4" customFormat="1" ht="15" customHeight="1" x14ac:dyDescent="0.25">
      <c r="B13" s="931" t="s">
        <v>988</v>
      </c>
      <c r="C13" s="931"/>
      <c r="D13" s="932"/>
      <c r="E13" s="935">
        <v>1400</v>
      </c>
      <c r="F13" s="935">
        <v>0</v>
      </c>
      <c r="G13" s="937">
        <v>0</v>
      </c>
    </row>
    <row r="14" spans="1:13" s="4" customFormat="1" ht="15" customHeight="1" x14ac:dyDescent="0.25">
      <c r="B14" s="933"/>
      <c r="C14" s="933"/>
      <c r="D14" s="934"/>
      <c r="E14" s="936"/>
      <c r="F14" s="936"/>
      <c r="G14" s="938"/>
    </row>
    <row r="15" spans="1:13" s="4" customFormat="1" ht="15" customHeight="1" x14ac:dyDescent="0.25">
      <c r="B15" s="768" t="s">
        <v>523</v>
      </c>
      <c r="C15" s="768"/>
      <c r="D15" s="769"/>
      <c r="E15" s="28">
        <v>1</v>
      </c>
      <c r="F15" s="28">
        <v>0</v>
      </c>
      <c r="G15" s="29">
        <v>0</v>
      </c>
    </row>
    <row r="16" spans="1:13" s="4" customFormat="1" ht="15" customHeight="1" x14ac:dyDescent="0.25">
      <c r="B16" s="747" t="s">
        <v>524</v>
      </c>
      <c r="C16" s="747"/>
      <c r="D16" s="747"/>
      <c r="E16" s="747"/>
      <c r="F16" s="747"/>
      <c r="G16" s="747"/>
    </row>
    <row r="17" spans="1:13" s="4" customFormat="1" ht="15" customHeight="1" x14ac:dyDescent="0.25">
      <c r="B17" s="749"/>
      <c r="C17" s="749"/>
      <c r="D17" s="749"/>
      <c r="E17" s="749"/>
      <c r="F17" s="749"/>
      <c r="G17" s="749"/>
    </row>
    <row r="18" spans="1:13" s="4" customFormat="1" ht="15" customHeight="1" x14ac:dyDescent="0.25">
      <c r="B18" s="24"/>
      <c r="C18" s="24"/>
      <c r="D18" s="24"/>
      <c r="E18" s="24"/>
      <c r="F18" s="24"/>
      <c r="G18" s="24"/>
      <c r="H18" s="24"/>
      <c r="I18" s="24"/>
      <c r="J18" s="24"/>
      <c r="K18" s="24"/>
      <c r="L18" s="24"/>
      <c r="M18" s="24"/>
    </row>
    <row r="19" spans="1:13" s="4" customFormat="1" ht="15" x14ac:dyDescent="0.25"/>
    <row r="20" spans="1:13" s="4" customFormat="1" ht="15" x14ac:dyDescent="0.25">
      <c r="A20" s="7"/>
      <c r="B20" s="7" t="s">
        <v>125</v>
      </c>
      <c r="C20" s="7"/>
      <c r="D20" s="7"/>
      <c r="E20" s="7"/>
      <c r="F20" s="7"/>
      <c r="G20" s="7"/>
      <c r="H20" s="7"/>
      <c r="I20" s="7"/>
      <c r="J20" s="7"/>
      <c r="K20" s="7"/>
      <c r="L20" s="7"/>
      <c r="M20" s="7"/>
    </row>
    <row r="21" spans="1:13" s="4" customFormat="1" ht="15" x14ac:dyDescent="0.25"/>
    <row r="22" spans="1:13" s="4" customFormat="1" ht="15" x14ac:dyDescent="0.25">
      <c r="B22" s="714" t="s">
        <v>990</v>
      </c>
      <c r="C22" s="714"/>
      <c r="D22" s="714"/>
      <c r="E22" s="714"/>
      <c r="F22" s="714"/>
      <c r="G22" s="714"/>
      <c r="H22" s="714"/>
      <c r="I22" s="714"/>
      <c r="J22" s="714"/>
      <c r="K22" s="714"/>
      <c r="L22" s="714"/>
      <c r="M22" s="714"/>
    </row>
    <row r="23" spans="1:13" s="4" customFormat="1" ht="15" x14ac:dyDescent="0.25">
      <c r="B23" s="714"/>
      <c r="C23" s="714"/>
      <c r="D23" s="714"/>
      <c r="E23" s="714"/>
      <c r="F23" s="714"/>
      <c r="G23" s="714"/>
      <c r="H23" s="714"/>
      <c r="I23" s="714"/>
      <c r="J23" s="714"/>
      <c r="K23" s="714"/>
      <c r="L23" s="714"/>
      <c r="M23" s="714"/>
    </row>
    <row r="24" spans="1:13" s="4" customFormat="1" ht="15" x14ac:dyDescent="0.25"/>
    <row r="25" spans="1:13" s="4" customFormat="1" ht="15" x14ac:dyDescent="0.25"/>
    <row r="26" spans="1:13" s="4" customFormat="1" ht="15" x14ac:dyDescent="0.25"/>
    <row r="27" spans="1:13" s="4" customFormat="1" ht="15" x14ac:dyDescent="0.25"/>
    <row r="28" spans="1:13" s="153" customFormat="1" ht="24.5" x14ac:dyDescent="0.25">
      <c r="B28" s="332" t="s">
        <v>271</v>
      </c>
    </row>
    <row r="29" spans="1:13" s="4" customFormat="1" ht="15" x14ac:dyDescent="0.25"/>
    <row r="30" spans="1:13" s="4" customFormat="1" ht="15" x14ac:dyDescent="0.25"/>
    <row r="31" spans="1:13" s="4" customFormat="1" ht="15" x14ac:dyDescent="0.25">
      <c r="A31" s="7"/>
      <c r="B31" s="7" t="s">
        <v>121</v>
      </c>
      <c r="C31" s="7"/>
      <c r="D31" s="7"/>
      <c r="E31" s="7"/>
      <c r="F31" s="7"/>
      <c r="G31" s="7"/>
      <c r="H31" s="7"/>
      <c r="I31" s="7"/>
      <c r="J31" s="7"/>
      <c r="K31" s="7"/>
      <c r="L31" s="7"/>
      <c r="M31" s="7"/>
    </row>
    <row r="32" spans="1:13" s="4" customFormat="1" ht="15" x14ac:dyDescent="0.25"/>
    <row r="33" spans="2:17" s="4" customFormat="1" ht="15" customHeight="1" x14ac:dyDescent="0.25">
      <c r="B33" s="1116" t="s">
        <v>1051</v>
      </c>
      <c r="C33" s="1116"/>
      <c r="D33" s="1117"/>
      <c r="E33" s="1146">
        <v>2021</v>
      </c>
      <c r="F33" s="1146"/>
      <c r="G33" s="1146"/>
      <c r="H33" s="1146">
        <v>2022</v>
      </c>
      <c r="I33" s="1146"/>
      <c r="J33" s="1146"/>
      <c r="K33" s="1146">
        <v>2023</v>
      </c>
      <c r="L33" s="1146"/>
      <c r="M33" s="1148"/>
    </row>
    <row r="34" spans="2:17" s="4" customFormat="1" ht="15" hidden="1" x14ac:dyDescent="0.25">
      <c r="B34" s="1116"/>
      <c r="C34" s="1116"/>
      <c r="D34" s="1117"/>
      <c r="E34" s="1147"/>
      <c r="F34" s="1147"/>
      <c r="G34" s="1147"/>
      <c r="H34" s="1147"/>
      <c r="I34" s="1147"/>
      <c r="J34" s="1147"/>
      <c r="K34" s="1147"/>
      <c r="L34" s="1147"/>
      <c r="M34" s="1149"/>
    </row>
    <row r="35" spans="2:17" s="4" customFormat="1" ht="15.5" thickBot="1" x14ac:dyDescent="0.3">
      <c r="B35" s="1116"/>
      <c r="C35" s="1116"/>
      <c r="D35" s="1117"/>
      <c r="E35" s="1140" t="s">
        <v>321</v>
      </c>
      <c r="F35" s="1142" t="s">
        <v>322</v>
      </c>
      <c r="G35" s="1138" t="s">
        <v>2</v>
      </c>
      <c r="H35" s="1140" t="s">
        <v>321</v>
      </c>
      <c r="I35" s="1142" t="s">
        <v>322</v>
      </c>
      <c r="J35" s="1138" t="s">
        <v>2</v>
      </c>
      <c r="K35" s="1140" t="s">
        <v>321</v>
      </c>
      <c r="L35" s="1142" t="s">
        <v>322</v>
      </c>
      <c r="M35" s="1144" t="s">
        <v>2</v>
      </c>
    </row>
    <row r="36" spans="2:17" s="4" customFormat="1" ht="15.5" hidden="1" thickBot="1" x14ac:dyDescent="0.3">
      <c r="B36" s="1121"/>
      <c r="C36" s="1121"/>
      <c r="D36" s="1122"/>
      <c r="E36" s="1141"/>
      <c r="F36" s="1143"/>
      <c r="G36" s="1139"/>
      <c r="H36" s="1141"/>
      <c r="I36" s="1143"/>
      <c r="J36" s="1139"/>
      <c r="K36" s="1141"/>
      <c r="L36" s="1143"/>
      <c r="M36" s="1145"/>
    </row>
    <row r="37" spans="2:17" s="4" customFormat="1" ht="15.5" thickTop="1" x14ac:dyDescent="0.25">
      <c r="B37" s="1137" t="s">
        <v>323</v>
      </c>
      <c r="C37" s="1137"/>
      <c r="D37" s="1137"/>
      <c r="E37" s="1137"/>
      <c r="F37" s="1137"/>
      <c r="G37" s="1137"/>
      <c r="H37" s="1137"/>
      <c r="I37" s="1137"/>
      <c r="J37" s="1137"/>
      <c r="K37" s="1137"/>
      <c r="L37" s="1137"/>
      <c r="M37" s="1137"/>
    </row>
    <row r="38" spans="2:17" s="4" customFormat="1" ht="15" x14ac:dyDescent="0.25">
      <c r="B38" s="763" t="s">
        <v>286</v>
      </c>
      <c r="C38" s="763"/>
      <c r="D38" s="764"/>
      <c r="E38" s="300">
        <v>954</v>
      </c>
      <c r="F38" s="301">
        <v>110</v>
      </c>
      <c r="G38" s="302">
        <f>E38+F38</f>
        <v>1064</v>
      </c>
      <c r="H38" s="15">
        <v>1204</v>
      </c>
      <c r="I38" s="9">
        <v>137</v>
      </c>
      <c r="J38" s="19">
        <f>SUM(H38:I38)</f>
        <v>1341</v>
      </c>
      <c r="K38" s="18">
        <v>1260</v>
      </c>
      <c r="L38" s="9">
        <v>189</v>
      </c>
      <c r="M38" s="10">
        <f>SUM(K38:L38)</f>
        <v>1449</v>
      </c>
      <c r="O38" s="469"/>
      <c r="P38" s="469"/>
      <c r="Q38" s="469"/>
    </row>
    <row r="39" spans="2:17" s="4" customFormat="1" ht="15" x14ac:dyDescent="0.25">
      <c r="B39" s="737" t="s">
        <v>288</v>
      </c>
      <c r="C39" s="737"/>
      <c r="D39" s="738"/>
      <c r="E39" s="20">
        <v>491</v>
      </c>
      <c r="F39" s="11">
        <v>75</v>
      </c>
      <c r="G39" s="21">
        <f t="shared" ref="G39" si="0">SUM(E39:F39)</f>
        <v>566</v>
      </c>
      <c r="H39" s="16">
        <v>459</v>
      </c>
      <c r="I39" s="11">
        <v>70</v>
      </c>
      <c r="J39" s="21">
        <f t="shared" ref="J39" si="1">SUM(H39:I39)</f>
        <v>529</v>
      </c>
      <c r="K39" s="20">
        <v>466</v>
      </c>
      <c r="L39" s="11">
        <v>87</v>
      </c>
      <c r="M39" s="12">
        <f t="shared" ref="M39" si="2">SUM(K39:L39)</f>
        <v>553</v>
      </c>
      <c r="O39" s="469"/>
      <c r="P39" s="469"/>
      <c r="Q39" s="469"/>
    </row>
    <row r="40" spans="2:17" s="4" customFormat="1" ht="15" x14ac:dyDescent="0.25">
      <c r="B40" s="743" t="s">
        <v>2</v>
      </c>
      <c r="C40" s="743"/>
      <c r="D40" s="744"/>
      <c r="E40" s="416">
        <f t="shared" ref="E40:M40" si="3">SUM(E38:E39)</f>
        <v>1445</v>
      </c>
      <c r="F40" s="417">
        <f t="shared" si="3"/>
        <v>185</v>
      </c>
      <c r="G40" s="418">
        <f t="shared" si="3"/>
        <v>1630</v>
      </c>
      <c r="H40" s="420">
        <f t="shared" si="3"/>
        <v>1663</v>
      </c>
      <c r="I40" s="417">
        <f t="shared" si="3"/>
        <v>207</v>
      </c>
      <c r="J40" s="418">
        <f t="shared" si="3"/>
        <v>1870</v>
      </c>
      <c r="K40" s="416">
        <f t="shared" si="3"/>
        <v>1726</v>
      </c>
      <c r="L40" s="417">
        <f t="shared" si="3"/>
        <v>276</v>
      </c>
      <c r="M40" s="419">
        <f t="shared" si="3"/>
        <v>2002</v>
      </c>
      <c r="O40" s="469"/>
      <c r="P40" s="469"/>
      <c r="Q40" s="469"/>
    </row>
    <row r="41" spans="2:17" s="4" customFormat="1" ht="15" x14ac:dyDescent="0.25">
      <c r="B41" s="1136" t="s">
        <v>328</v>
      </c>
      <c r="C41" s="1136"/>
      <c r="D41" s="1136"/>
      <c r="E41" s="1136"/>
      <c r="F41" s="1136"/>
      <c r="G41" s="1136"/>
      <c r="H41" s="1136"/>
      <c r="I41" s="1136"/>
      <c r="J41" s="1136"/>
      <c r="K41" s="1136"/>
      <c r="L41" s="1136"/>
      <c r="M41" s="1136"/>
    </row>
    <row r="42" spans="2:17" s="4" customFormat="1" ht="15" x14ac:dyDescent="0.25">
      <c r="B42" s="763" t="s">
        <v>286</v>
      </c>
      <c r="C42" s="763"/>
      <c r="D42" s="764"/>
      <c r="E42" s="400">
        <v>0</v>
      </c>
      <c r="F42" s="446">
        <v>1</v>
      </c>
      <c r="G42" s="445">
        <v>1</v>
      </c>
      <c r="H42" s="143">
        <v>1</v>
      </c>
      <c r="I42" s="162">
        <v>3</v>
      </c>
      <c r="J42" s="434">
        <f>SUM(H42:I42)</f>
        <v>4</v>
      </c>
      <c r="K42" s="18">
        <v>3</v>
      </c>
      <c r="L42" s="9">
        <v>8</v>
      </c>
      <c r="M42" s="435">
        <f>SUM(K42:L42)</f>
        <v>11</v>
      </c>
      <c r="O42" s="469"/>
      <c r="P42" s="469"/>
      <c r="Q42" s="469"/>
    </row>
    <row r="43" spans="2:17" s="4" customFormat="1" ht="15" x14ac:dyDescent="0.25">
      <c r="B43" s="737" t="s">
        <v>288</v>
      </c>
      <c r="C43" s="737"/>
      <c r="D43" s="738"/>
      <c r="E43" s="20">
        <v>0</v>
      </c>
      <c r="F43" s="11">
        <v>0</v>
      </c>
      <c r="G43" s="21">
        <f t="shared" ref="G43" si="4">SUM(E43:F43)</f>
        <v>0</v>
      </c>
      <c r="H43" s="20">
        <v>0</v>
      </c>
      <c r="I43" s="11">
        <v>2</v>
      </c>
      <c r="J43" s="21">
        <f t="shared" ref="J43" si="5">SUM(H43:I43)</f>
        <v>2</v>
      </c>
      <c r="K43" s="20">
        <v>0</v>
      </c>
      <c r="L43" s="11">
        <v>10</v>
      </c>
      <c r="M43" s="12">
        <f t="shared" ref="M43" si="6">SUM(K43:L43)</f>
        <v>10</v>
      </c>
      <c r="O43" s="469"/>
      <c r="P43" s="469"/>
      <c r="Q43" s="469"/>
    </row>
    <row r="44" spans="2:17" s="4" customFormat="1" ht="15" x14ac:dyDescent="0.25">
      <c r="B44" s="743" t="s">
        <v>2</v>
      </c>
      <c r="C44" s="743"/>
      <c r="D44" s="744"/>
      <c r="E44" s="416">
        <f t="shared" ref="E44:M44" si="7">SUM(E42:E43)</f>
        <v>0</v>
      </c>
      <c r="F44" s="417">
        <f t="shared" si="7"/>
        <v>1</v>
      </c>
      <c r="G44" s="418">
        <f t="shared" si="7"/>
        <v>1</v>
      </c>
      <c r="H44" s="416">
        <f t="shared" si="7"/>
        <v>1</v>
      </c>
      <c r="I44" s="417">
        <f t="shared" si="7"/>
        <v>5</v>
      </c>
      <c r="J44" s="418">
        <f t="shared" si="7"/>
        <v>6</v>
      </c>
      <c r="K44" s="416">
        <f t="shared" si="7"/>
        <v>3</v>
      </c>
      <c r="L44" s="417">
        <f t="shared" si="7"/>
        <v>18</v>
      </c>
      <c r="M44" s="419">
        <f t="shared" si="7"/>
        <v>21</v>
      </c>
      <c r="O44" s="469"/>
      <c r="P44" s="469"/>
      <c r="Q44" s="469"/>
    </row>
    <row r="45" spans="2:17" s="4" customFormat="1" ht="15" x14ac:dyDescent="0.25">
      <c r="B45" s="1136" t="s">
        <v>526</v>
      </c>
      <c r="C45" s="1136"/>
      <c r="D45" s="1136"/>
      <c r="E45" s="1136"/>
      <c r="F45" s="1136"/>
      <c r="G45" s="1136"/>
      <c r="H45" s="1136"/>
      <c r="I45" s="1136"/>
      <c r="J45" s="1136"/>
      <c r="K45" s="1136"/>
      <c r="L45" s="1136"/>
      <c r="M45" s="1136"/>
    </row>
    <row r="46" spans="2:17" s="4" customFormat="1" ht="15" x14ac:dyDescent="0.25">
      <c r="B46" s="763" t="s">
        <v>286</v>
      </c>
      <c r="C46" s="763"/>
      <c r="D46" s="764"/>
      <c r="E46" s="400">
        <v>2</v>
      </c>
      <c r="F46" s="446">
        <v>17</v>
      </c>
      <c r="G46" s="445">
        <v>19</v>
      </c>
      <c r="H46" s="143">
        <v>1</v>
      </c>
      <c r="I46" s="162">
        <v>41</v>
      </c>
      <c r="J46" s="434">
        <f>SUM(H46:I46)</f>
        <v>42</v>
      </c>
      <c r="K46" s="18">
        <v>1</v>
      </c>
      <c r="L46" s="9">
        <v>55</v>
      </c>
      <c r="M46" s="435">
        <f>SUM(K46:L46)</f>
        <v>56</v>
      </c>
      <c r="O46" s="469"/>
      <c r="P46" s="469"/>
      <c r="Q46" s="469"/>
    </row>
    <row r="47" spans="2:17" s="4" customFormat="1" ht="15" x14ac:dyDescent="0.25">
      <c r="B47" s="737" t="s">
        <v>288</v>
      </c>
      <c r="C47" s="737"/>
      <c r="D47" s="738"/>
      <c r="E47" s="20">
        <v>15</v>
      </c>
      <c r="F47" s="11">
        <v>17</v>
      </c>
      <c r="G47" s="21">
        <f t="shared" ref="G47" si="8">SUM(E47:F47)</f>
        <v>32</v>
      </c>
      <c r="H47" s="20">
        <v>10</v>
      </c>
      <c r="I47" s="11">
        <v>21</v>
      </c>
      <c r="J47" s="21">
        <f t="shared" ref="J47" si="9">SUM(H47:I47)</f>
        <v>31</v>
      </c>
      <c r="K47" s="20">
        <v>8</v>
      </c>
      <c r="L47" s="11">
        <v>24</v>
      </c>
      <c r="M47" s="12">
        <f t="shared" ref="M47" si="10">SUM(K47:L47)</f>
        <v>32</v>
      </c>
      <c r="O47" s="469"/>
      <c r="P47" s="469"/>
      <c r="Q47" s="469"/>
    </row>
    <row r="48" spans="2:17" s="4" customFormat="1" ht="15" x14ac:dyDescent="0.25">
      <c r="B48" s="791" t="s">
        <v>2</v>
      </c>
      <c r="C48" s="791"/>
      <c r="D48" s="792"/>
      <c r="E48" s="416">
        <f t="shared" ref="E48:M48" si="11">SUM(E46:E47)</f>
        <v>17</v>
      </c>
      <c r="F48" s="417">
        <f t="shared" si="11"/>
        <v>34</v>
      </c>
      <c r="G48" s="418">
        <f t="shared" si="11"/>
        <v>51</v>
      </c>
      <c r="H48" s="416">
        <f t="shared" si="11"/>
        <v>11</v>
      </c>
      <c r="I48" s="417">
        <f t="shared" si="11"/>
        <v>62</v>
      </c>
      <c r="J48" s="418">
        <f t="shared" si="11"/>
        <v>73</v>
      </c>
      <c r="K48" s="416">
        <f t="shared" si="11"/>
        <v>9</v>
      </c>
      <c r="L48" s="417">
        <f t="shared" si="11"/>
        <v>79</v>
      </c>
      <c r="M48" s="419">
        <f t="shared" si="11"/>
        <v>88</v>
      </c>
      <c r="O48" s="469"/>
      <c r="P48" s="469"/>
      <c r="Q48" s="469"/>
    </row>
    <row r="49" spans="1:17" s="4" customFormat="1" ht="15" x14ac:dyDescent="0.25">
      <c r="B49" s="814" t="s">
        <v>991</v>
      </c>
      <c r="C49" s="814"/>
      <c r="D49" s="815"/>
      <c r="E49" s="256">
        <f t="shared" ref="E49:M49" si="12">E40+E44+E48</f>
        <v>1462</v>
      </c>
      <c r="F49" s="293">
        <f t="shared" si="12"/>
        <v>220</v>
      </c>
      <c r="G49" s="521">
        <f t="shared" si="12"/>
        <v>1682</v>
      </c>
      <c r="H49" s="256">
        <f t="shared" si="12"/>
        <v>1675</v>
      </c>
      <c r="I49" s="293">
        <f t="shared" si="12"/>
        <v>274</v>
      </c>
      <c r="J49" s="521">
        <f t="shared" si="12"/>
        <v>1949</v>
      </c>
      <c r="K49" s="256">
        <f t="shared" si="12"/>
        <v>1738</v>
      </c>
      <c r="L49" s="293">
        <f t="shared" si="12"/>
        <v>373</v>
      </c>
      <c r="M49" s="522">
        <f t="shared" si="12"/>
        <v>2111</v>
      </c>
      <c r="O49" s="469"/>
      <c r="P49" s="469"/>
      <c r="Q49" s="469"/>
    </row>
    <row r="50" spans="1:17" s="4" customFormat="1" ht="15" customHeight="1" x14ac:dyDescent="0.25">
      <c r="B50" s="747" t="s">
        <v>992</v>
      </c>
      <c r="C50" s="747"/>
      <c r="D50" s="747"/>
      <c r="E50" s="747"/>
      <c r="F50" s="747"/>
      <c r="G50" s="747"/>
      <c r="H50" s="747"/>
      <c r="I50" s="747"/>
      <c r="J50" s="747"/>
      <c r="K50" s="747"/>
      <c r="L50" s="747"/>
      <c r="M50" s="747"/>
    </row>
    <row r="51" spans="1:17" s="4" customFormat="1" ht="15" x14ac:dyDescent="0.25">
      <c r="B51" s="748"/>
      <c r="C51" s="748"/>
      <c r="D51" s="748"/>
      <c r="E51" s="748"/>
      <c r="F51" s="748"/>
      <c r="G51" s="748"/>
      <c r="H51" s="748"/>
      <c r="I51" s="748"/>
      <c r="J51" s="748"/>
      <c r="K51" s="748"/>
      <c r="L51" s="748"/>
      <c r="M51" s="748"/>
    </row>
    <row r="52" spans="1:17" s="4" customFormat="1" ht="15" x14ac:dyDescent="0.25">
      <c r="B52" s="749"/>
      <c r="C52" s="749"/>
      <c r="D52" s="749"/>
      <c r="E52" s="749"/>
      <c r="F52" s="749"/>
      <c r="G52" s="749"/>
      <c r="H52" s="749"/>
      <c r="I52" s="749"/>
      <c r="J52" s="749"/>
      <c r="K52" s="749"/>
      <c r="L52" s="749"/>
      <c r="M52" s="749"/>
    </row>
    <row r="53" spans="1:17" s="4" customFormat="1" ht="15" x14ac:dyDescent="0.25"/>
    <row r="54" spans="1:17" s="4" customFormat="1" ht="15" x14ac:dyDescent="0.25"/>
    <row r="55" spans="1:17" s="4" customFormat="1" ht="15" x14ac:dyDescent="0.25">
      <c r="A55" s="7"/>
      <c r="B55" s="7" t="s">
        <v>122</v>
      </c>
      <c r="C55" s="7"/>
      <c r="D55" s="7"/>
      <c r="E55" s="7"/>
      <c r="F55" s="7"/>
      <c r="G55" s="7"/>
      <c r="H55" s="7"/>
      <c r="I55" s="7"/>
      <c r="J55" s="7"/>
      <c r="K55" s="7"/>
      <c r="L55" s="7"/>
      <c r="M55" s="7"/>
    </row>
    <row r="56" spans="1:17" s="4" customFormat="1" ht="15" x14ac:dyDescent="0.25"/>
    <row r="57" spans="1:17" s="4" customFormat="1" ht="15" customHeight="1" x14ac:dyDescent="0.25">
      <c r="B57" s="842" t="s">
        <v>332</v>
      </c>
      <c r="C57" s="842"/>
      <c r="D57" s="842"/>
      <c r="E57" s="842"/>
      <c r="F57" s="842"/>
      <c r="G57" s="842"/>
      <c r="H57" s="842"/>
      <c r="I57" s="842"/>
      <c r="J57" s="842"/>
      <c r="K57" s="842"/>
      <c r="L57" s="842"/>
      <c r="M57" s="842"/>
    </row>
    <row r="58" spans="1:17" s="4" customFormat="1" ht="15" x14ac:dyDescent="0.25">
      <c r="B58" s="842"/>
      <c r="C58" s="842"/>
      <c r="D58" s="842"/>
      <c r="E58" s="842"/>
      <c r="F58" s="842"/>
      <c r="G58" s="842"/>
      <c r="H58" s="842"/>
      <c r="I58" s="842"/>
      <c r="J58" s="842"/>
      <c r="K58" s="842"/>
      <c r="L58" s="842"/>
      <c r="M58" s="842"/>
    </row>
    <row r="59" spans="1:17" s="4" customFormat="1" ht="15" x14ac:dyDescent="0.25">
      <c r="B59" s="842"/>
      <c r="C59" s="842"/>
      <c r="D59" s="842"/>
      <c r="E59" s="842"/>
      <c r="F59" s="842"/>
      <c r="G59" s="842"/>
      <c r="H59" s="842"/>
      <c r="I59" s="842"/>
      <c r="J59" s="842"/>
      <c r="K59" s="842"/>
      <c r="L59" s="842"/>
      <c r="M59" s="842"/>
    </row>
    <row r="60" spans="1:17" s="4" customFormat="1" ht="15" x14ac:dyDescent="0.25">
      <c r="B60" s="1"/>
      <c r="C60" s="1"/>
      <c r="D60" s="1"/>
      <c r="E60" s="1"/>
      <c r="F60" s="1"/>
      <c r="G60" s="1"/>
      <c r="H60" s="1"/>
      <c r="I60" s="1"/>
      <c r="J60" s="1"/>
      <c r="K60" s="1"/>
      <c r="L60" s="1"/>
      <c r="M60" s="1"/>
    </row>
    <row r="61" spans="1:17" s="4" customFormat="1" ht="15.5" thickBot="1" x14ac:dyDescent="0.3">
      <c r="B61" s="1150" t="s">
        <v>881</v>
      </c>
      <c r="C61" s="1127"/>
      <c r="D61" s="1127"/>
      <c r="E61" s="333">
        <v>2021</v>
      </c>
      <c r="F61" s="333">
        <v>2022</v>
      </c>
      <c r="G61" s="334">
        <v>2023</v>
      </c>
      <c r="H61" s="1"/>
      <c r="I61" s="1"/>
      <c r="J61" s="1"/>
      <c r="K61" s="1"/>
      <c r="L61" s="1"/>
      <c r="M61" s="1"/>
    </row>
    <row r="62" spans="1:17" s="4" customFormat="1" ht="15.5" thickTop="1" x14ac:dyDescent="0.25">
      <c r="B62" s="823" t="s">
        <v>993</v>
      </c>
      <c r="C62" s="844"/>
      <c r="D62" s="844"/>
      <c r="E62" s="303">
        <v>892</v>
      </c>
      <c r="F62" s="303">
        <v>2468</v>
      </c>
      <c r="G62" s="304">
        <v>1744</v>
      </c>
      <c r="H62" s="1"/>
      <c r="I62" s="1"/>
      <c r="J62" s="1"/>
      <c r="K62" s="1"/>
      <c r="L62" s="1"/>
      <c r="M62" s="1"/>
    </row>
    <row r="63" spans="1:17" s="4" customFormat="1" ht="15" x14ac:dyDescent="0.25"/>
    <row r="64" spans="1:17" s="4" customFormat="1" ht="15" x14ac:dyDescent="0.25"/>
    <row r="65" spans="1:16" s="4" customFormat="1" ht="15" x14ac:dyDescent="0.25">
      <c r="A65" s="7"/>
      <c r="B65" s="7" t="s">
        <v>165</v>
      </c>
      <c r="C65" s="7"/>
      <c r="D65" s="7"/>
      <c r="E65" s="7"/>
      <c r="F65" s="7"/>
      <c r="G65" s="7"/>
      <c r="H65" s="7"/>
      <c r="I65" s="7"/>
      <c r="J65" s="7"/>
      <c r="K65" s="7"/>
      <c r="L65" s="7"/>
      <c r="M65" s="7"/>
    </row>
    <row r="66" spans="1:16" s="4" customFormat="1" ht="15" x14ac:dyDescent="0.25"/>
    <row r="67" spans="1:16" s="4" customFormat="1" ht="15" customHeight="1" x14ac:dyDescent="0.25">
      <c r="A67" s="1"/>
      <c r="B67" s="1116" t="s">
        <v>994</v>
      </c>
      <c r="C67" s="1116"/>
      <c r="D67" s="1116"/>
      <c r="E67" s="1116"/>
      <c r="F67" s="1116"/>
      <c r="G67" s="1117"/>
      <c r="H67" s="1126">
        <v>2021</v>
      </c>
      <c r="I67" s="1126"/>
      <c r="J67" s="1126" t="s">
        <v>91</v>
      </c>
      <c r="K67" s="1126"/>
      <c r="L67" s="1126">
        <v>2023</v>
      </c>
      <c r="M67" s="1123"/>
    </row>
    <row r="68" spans="1:16" s="4" customFormat="1" ht="15.5" thickBot="1" x14ac:dyDescent="0.3">
      <c r="A68" s="1"/>
      <c r="B68" s="1121"/>
      <c r="C68" s="1121"/>
      <c r="D68" s="1121"/>
      <c r="E68" s="1121"/>
      <c r="F68" s="1121"/>
      <c r="G68" s="1122"/>
      <c r="H68" s="335" t="s">
        <v>340</v>
      </c>
      <c r="I68" s="336" t="s">
        <v>341</v>
      </c>
      <c r="J68" s="335" t="s">
        <v>340</v>
      </c>
      <c r="K68" s="336" t="s">
        <v>341</v>
      </c>
      <c r="L68" s="335" t="s">
        <v>340</v>
      </c>
      <c r="M68" s="337" t="s">
        <v>341</v>
      </c>
    </row>
    <row r="69" spans="1:16" s="4" customFormat="1" ht="15.5" thickTop="1" x14ac:dyDescent="0.25">
      <c r="A69" s="1"/>
      <c r="B69" s="1135" t="s">
        <v>342</v>
      </c>
      <c r="C69" s="1135"/>
      <c r="D69" s="1135"/>
      <c r="E69" s="1135"/>
      <c r="F69" s="1135"/>
      <c r="G69" s="1135"/>
      <c r="H69" s="1135"/>
      <c r="I69" s="1135"/>
      <c r="J69" s="1135"/>
      <c r="K69" s="1135"/>
      <c r="L69" s="1135"/>
      <c r="M69" s="1135"/>
    </row>
    <row r="70" spans="1:16" s="4" customFormat="1" ht="15" x14ac:dyDescent="0.25">
      <c r="A70" s="1"/>
      <c r="B70" s="763" t="s">
        <v>321</v>
      </c>
      <c r="C70" s="763"/>
      <c r="D70" s="763"/>
      <c r="E70" s="763"/>
      <c r="F70" s="763"/>
      <c r="G70" s="764"/>
      <c r="H70" s="18">
        <v>265</v>
      </c>
      <c r="I70" s="30">
        <v>186</v>
      </c>
      <c r="J70" s="15">
        <v>385</v>
      </c>
      <c r="K70" s="30">
        <v>171</v>
      </c>
      <c r="L70" s="18">
        <v>230</v>
      </c>
      <c r="M70" s="31">
        <v>165</v>
      </c>
      <c r="O70" s="469"/>
      <c r="P70" s="469"/>
    </row>
    <row r="71" spans="1:16" s="4" customFormat="1" ht="15" x14ac:dyDescent="0.25">
      <c r="A71" s="1"/>
      <c r="B71" s="768" t="s">
        <v>322</v>
      </c>
      <c r="C71" s="768"/>
      <c r="D71" s="768"/>
      <c r="E71" s="768"/>
      <c r="F71" s="768"/>
      <c r="G71" s="769"/>
      <c r="H71" s="679">
        <v>96</v>
      </c>
      <c r="I71" s="680">
        <v>65</v>
      </c>
      <c r="J71" s="681">
        <v>129</v>
      </c>
      <c r="K71" s="680">
        <v>65</v>
      </c>
      <c r="L71" s="679">
        <v>192</v>
      </c>
      <c r="M71" s="682">
        <v>89</v>
      </c>
      <c r="O71" s="469"/>
      <c r="P71" s="469"/>
    </row>
    <row r="72" spans="1:16" s="4" customFormat="1" ht="15" x14ac:dyDescent="0.25">
      <c r="A72" s="1"/>
      <c r="B72" s="1136" t="s">
        <v>343</v>
      </c>
      <c r="C72" s="1136"/>
      <c r="D72" s="1136"/>
      <c r="E72" s="1136"/>
      <c r="F72" s="1136"/>
      <c r="G72" s="1136"/>
      <c r="H72" s="1136"/>
      <c r="I72" s="1136"/>
      <c r="J72" s="1136"/>
      <c r="K72" s="1136"/>
      <c r="L72" s="1136"/>
      <c r="M72" s="1136"/>
    </row>
    <row r="73" spans="1:16" s="4" customFormat="1" ht="15" x14ac:dyDescent="0.25">
      <c r="A73" s="1"/>
      <c r="B73" s="762" t="s">
        <v>344</v>
      </c>
      <c r="C73" s="763"/>
      <c r="D73" s="763"/>
      <c r="E73" s="763"/>
      <c r="F73" s="763"/>
      <c r="G73" s="764"/>
      <c r="H73" s="143">
        <v>205</v>
      </c>
      <c r="I73" s="144">
        <v>106</v>
      </c>
      <c r="J73" s="367">
        <v>243</v>
      </c>
      <c r="K73" s="144">
        <v>113</v>
      </c>
      <c r="L73" s="143">
        <v>232</v>
      </c>
      <c r="M73" s="145">
        <v>135</v>
      </c>
      <c r="O73" s="469"/>
      <c r="P73" s="469"/>
    </row>
    <row r="74" spans="1:16" s="4" customFormat="1" ht="15" x14ac:dyDescent="0.25">
      <c r="A74" s="1"/>
      <c r="B74" s="737" t="s">
        <v>345</v>
      </c>
      <c r="C74" s="737"/>
      <c r="D74" s="737"/>
      <c r="E74" s="737"/>
      <c r="F74" s="737"/>
      <c r="G74" s="738"/>
      <c r="H74" s="20">
        <v>141</v>
      </c>
      <c r="I74" s="36">
        <v>113</v>
      </c>
      <c r="J74" s="16">
        <v>246</v>
      </c>
      <c r="K74" s="36">
        <v>103</v>
      </c>
      <c r="L74" s="20">
        <v>172</v>
      </c>
      <c r="M74" s="37">
        <v>101</v>
      </c>
      <c r="O74" s="469"/>
      <c r="P74" s="469"/>
    </row>
    <row r="75" spans="1:16" s="4" customFormat="1" ht="15" x14ac:dyDescent="0.25">
      <c r="A75" s="1"/>
      <c r="B75" s="768" t="s">
        <v>346</v>
      </c>
      <c r="C75" s="768"/>
      <c r="D75" s="768"/>
      <c r="E75" s="768"/>
      <c r="F75" s="768"/>
      <c r="G75" s="769"/>
      <c r="H75" s="679">
        <v>15</v>
      </c>
      <c r="I75" s="680">
        <v>32</v>
      </c>
      <c r="J75" s="681">
        <v>25</v>
      </c>
      <c r="K75" s="680">
        <v>20</v>
      </c>
      <c r="L75" s="679">
        <v>18</v>
      </c>
      <c r="M75" s="682">
        <v>18</v>
      </c>
      <c r="O75" s="469"/>
      <c r="P75" s="469"/>
    </row>
    <row r="76" spans="1:16" s="4" customFormat="1" ht="15" x14ac:dyDescent="0.25">
      <c r="A76" s="1"/>
      <c r="B76" s="1136" t="s">
        <v>284</v>
      </c>
      <c r="C76" s="1136"/>
      <c r="D76" s="1136"/>
      <c r="E76" s="1136"/>
      <c r="F76" s="1136"/>
      <c r="G76" s="1136"/>
      <c r="H76" s="1136"/>
      <c r="I76" s="1136"/>
      <c r="J76" s="1136"/>
      <c r="K76" s="1136"/>
      <c r="L76" s="1136"/>
      <c r="M76" s="1136"/>
    </row>
    <row r="77" spans="1:16" s="4" customFormat="1" ht="15" x14ac:dyDescent="0.25">
      <c r="A77" s="1"/>
      <c r="B77" s="763" t="s">
        <v>286</v>
      </c>
      <c r="C77" s="763"/>
      <c r="D77" s="763"/>
      <c r="E77" s="763"/>
      <c r="F77" s="763"/>
      <c r="G77" s="764"/>
      <c r="H77" s="400">
        <v>258</v>
      </c>
      <c r="I77" s="402">
        <v>182</v>
      </c>
      <c r="J77" s="367">
        <v>460</v>
      </c>
      <c r="K77" s="144">
        <v>157</v>
      </c>
      <c r="L77" s="143">
        <v>312</v>
      </c>
      <c r="M77" s="145">
        <v>175</v>
      </c>
      <c r="O77" s="469"/>
      <c r="P77" s="469"/>
    </row>
    <row r="78" spans="1:16" s="4" customFormat="1" ht="15" x14ac:dyDescent="0.25">
      <c r="A78" s="1"/>
      <c r="B78" s="737" t="s">
        <v>288</v>
      </c>
      <c r="C78" s="737"/>
      <c r="D78" s="737"/>
      <c r="E78" s="737"/>
      <c r="F78" s="737"/>
      <c r="G78" s="738"/>
      <c r="H78" s="20">
        <v>103</v>
      </c>
      <c r="I78" s="36">
        <v>69</v>
      </c>
      <c r="J78" s="16">
        <v>54</v>
      </c>
      <c r="K78" s="36">
        <v>79</v>
      </c>
      <c r="L78" s="20">
        <v>110</v>
      </c>
      <c r="M78" s="37">
        <v>79</v>
      </c>
      <c r="O78" s="469"/>
      <c r="P78" s="469"/>
    </row>
    <row r="79" spans="1:16" s="4" customFormat="1" ht="15" x14ac:dyDescent="0.25">
      <c r="A79" s="1"/>
      <c r="B79" s="743" t="s">
        <v>2</v>
      </c>
      <c r="C79" s="743"/>
      <c r="D79" s="743"/>
      <c r="E79" s="743"/>
      <c r="F79" s="743"/>
      <c r="G79" s="744"/>
      <c r="H79" s="683">
        <v>361</v>
      </c>
      <c r="I79" s="684">
        <v>251</v>
      </c>
      <c r="J79" s="685">
        <v>514</v>
      </c>
      <c r="K79" s="684">
        <v>236</v>
      </c>
      <c r="L79" s="683">
        <v>422</v>
      </c>
      <c r="M79" s="686">
        <v>254</v>
      </c>
      <c r="O79" s="469"/>
      <c r="P79" s="469"/>
    </row>
    <row r="80" spans="1:16" s="4" customFormat="1" ht="15" customHeight="1" x14ac:dyDescent="0.25">
      <c r="A80" s="1"/>
      <c r="B80" s="747" t="s">
        <v>995</v>
      </c>
      <c r="C80" s="747"/>
      <c r="D80" s="747"/>
      <c r="E80" s="747"/>
      <c r="F80" s="747"/>
      <c r="G80" s="747"/>
      <c r="H80" s="747"/>
      <c r="I80" s="747"/>
      <c r="J80" s="747"/>
      <c r="K80" s="747"/>
      <c r="L80" s="747"/>
      <c r="M80" s="747"/>
    </row>
    <row r="81" spans="1:16" s="4" customFormat="1" ht="15" customHeight="1" x14ac:dyDescent="0.25">
      <c r="A81" s="1"/>
      <c r="B81" s="749"/>
      <c r="C81" s="749"/>
      <c r="D81" s="749"/>
      <c r="E81" s="749"/>
      <c r="F81" s="749"/>
      <c r="G81" s="749"/>
      <c r="H81" s="749"/>
      <c r="I81" s="749"/>
      <c r="J81" s="749"/>
      <c r="K81" s="749"/>
      <c r="L81" s="749"/>
      <c r="M81" s="749"/>
    </row>
    <row r="82" spans="1:16" s="4" customFormat="1" ht="15" x14ac:dyDescent="0.25">
      <c r="A82" s="1"/>
      <c r="B82" s="1"/>
      <c r="C82" s="1"/>
      <c r="D82" s="1"/>
      <c r="E82" s="1"/>
      <c r="F82" s="1"/>
      <c r="G82" s="1"/>
      <c r="H82" s="1"/>
      <c r="I82" s="1"/>
      <c r="J82" s="1"/>
      <c r="K82" s="1"/>
      <c r="L82" s="1"/>
      <c r="M82" s="1"/>
    </row>
    <row r="83" spans="1:16" s="4" customFormat="1" ht="15" customHeight="1" x14ac:dyDescent="0.25">
      <c r="A83" s="1"/>
      <c r="B83" s="1116" t="s">
        <v>996</v>
      </c>
      <c r="C83" s="1116"/>
      <c r="D83" s="1116"/>
      <c r="E83" s="1116"/>
      <c r="F83" s="1116"/>
      <c r="G83" s="1117"/>
      <c r="H83" s="1126">
        <v>2021</v>
      </c>
      <c r="I83" s="1126"/>
      <c r="J83" s="1126" t="s">
        <v>91</v>
      </c>
      <c r="K83" s="1126"/>
      <c r="L83" s="1126">
        <v>2023</v>
      </c>
      <c r="M83" s="1123"/>
    </row>
    <row r="84" spans="1:16" s="4" customFormat="1" ht="28.5" thickBot="1" x14ac:dyDescent="0.3">
      <c r="A84" s="1"/>
      <c r="B84" s="1121"/>
      <c r="C84" s="1121"/>
      <c r="D84" s="1121"/>
      <c r="E84" s="1121"/>
      <c r="F84" s="1121"/>
      <c r="G84" s="1122"/>
      <c r="H84" s="659" t="s">
        <v>997</v>
      </c>
      <c r="I84" s="698" t="s">
        <v>998</v>
      </c>
      <c r="J84" s="659" t="s">
        <v>997</v>
      </c>
      <c r="K84" s="698" t="s">
        <v>998</v>
      </c>
      <c r="L84" s="659" t="s">
        <v>997</v>
      </c>
      <c r="M84" s="660" t="s">
        <v>998</v>
      </c>
    </row>
    <row r="85" spans="1:16" s="4" customFormat="1" ht="15" customHeight="1" thickTop="1" x14ac:dyDescent="0.25">
      <c r="A85" s="1"/>
      <c r="B85" s="1135" t="s">
        <v>342</v>
      </c>
      <c r="C85" s="1135"/>
      <c r="D85" s="1135"/>
      <c r="E85" s="1135"/>
      <c r="F85" s="1135"/>
      <c r="G85" s="1135"/>
      <c r="H85" s="1135"/>
      <c r="I85" s="1135"/>
      <c r="J85" s="1135"/>
      <c r="K85" s="1135"/>
      <c r="L85" s="1135"/>
      <c r="M85" s="1135"/>
    </row>
    <row r="86" spans="1:16" s="4" customFormat="1" ht="15" customHeight="1" x14ac:dyDescent="0.25">
      <c r="A86" s="1"/>
      <c r="B86" s="763" t="s">
        <v>321</v>
      </c>
      <c r="C86" s="763"/>
      <c r="D86" s="763"/>
      <c r="E86" s="763"/>
      <c r="F86" s="763"/>
      <c r="G86" s="764"/>
      <c r="H86" s="38">
        <v>0.184</v>
      </c>
      <c r="I86" s="39">
        <v>0.13</v>
      </c>
      <c r="J86" s="40">
        <v>0.24299999999999999</v>
      </c>
      <c r="K86" s="39">
        <v>0.109</v>
      </c>
      <c r="L86" s="38">
        <v>0.13429218818336028</v>
      </c>
      <c r="M86" s="41">
        <v>9.6950204973664439E-2</v>
      </c>
      <c r="O86" s="469"/>
      <c r="P86" s="469"/>
    </row>
    <row r="87" spans="1:16" s="4" customFormat="1" ht="15" customHeight="1" x14ac:dyDescent="0.25">
      <c r="A87" s="1"/>
      <c r="B87" s="768" t="s">
        <v>322</v>
      </c>
      <c r="C87" s="768"/>
      <c r="D87" s="768"/>
      <c r="E87" s="768"/>
      <c r="F87" s="768"/>
      <c r="G87" s="769"/>
      <c r="H87" s="668">
        <v>0.57499999999999996</v>
      </c>
      <c r="I87" s="669">
        <v>0.30299999999999999</v>
      </c>
      <c r="J87" s="670">
        <v>0.51200000000000001</v>
      </c>
      <c r="K87" s="669">
        <v>0.253</v>
      </c>
      <c r="L87" s="668">
        <v>0.59111907365696403</v>
      </c>
      <c r="M87" s="671">
        <v>0.27853109734733772</v>
      </c>
      <c r="O87" s="469"/>
      <c r="P87" s="469"/>
    </row>
    <row r="88" spans="1:16" s="4" customFormat="1" ht="15" customHeight="1" x14ac:dyDescent="0.25">
      <c r="A88" s="1"/>
      <c r="B88" s="1136" t="s">
        <v>343</v>
      </c>
      <c r="C88" s="1136"/>
      <c r="D88" s="1136"/>
      <c r="E88" s="1136"/>
      <c r="F88" s="1136"/>
      <c r="G88" s="1136"/>
      <c r="H88" s="1136"/>
      <c r="I88" s="1136"/>
      <c r="J88" s="1136"/>
      <c r="K88" s="1136"/>
      <c r="L88" s="1136"/>
      <c r="M88" s="1136"/>
    </row>
    <row r="89" spans="1:16" s="4" customFormat="1" ht="15" customHeight="1" x14ac:dyDescent="0.25">
      <c r="A89" s="1"/>
      <c r="B89" s="762" t="s">
        <v>344</v>
      </c>
      <c r="C89" s="763"/>
      <c r="D89" s="763"/>
      <c r="E89" s="763"/>
      <c r="F89" s="763"/>
      <c r="G89" s="764"/>
      <c r="H89" s="462">
        <v>0.48199999999999998</v>
      </c>
      <c r="I89" s="463">
        <v>0.252</v>
      </c>
      <c r="J89" s="662">
        <v>0.51400000000000001</v>
      </c>
      <c r="K89" s="378">
        <v>0.23799999999999999</v>
      </c>
      <c r="L89" s="377">
        <v>0.45063707980457163</v>
      </c>
      <c r="M89" s="379">
        <v>0.26449887799652</v>
      </c>
      <c r="O89" s="469"/>
      <c r="P89" s="469"/>
    </row>
    <row r="90" spans="1:16" s="4" customFormat="1" ht="15" customHeight="1" x14ac:dyDescent="0.25">
      <c r="A90" s="1"/>
      <c r="B90" s="737" t="s">
        <v>345</v>
      </c>
      <c r="C90" s="737"/>
      <c r="D90" s="737"/>
      <c r="E90" s="737"/>
      <c r="F90" s="737"/>
      <c r="G90" s="738"/>
      <c r="H90" s="54">
        <v>0.14199999999999999</v>
      </c>
      <c r="I90" s="55">
        <v>0.115</v>
      </c>
      <c r="J90" s="48">
        <v>0.222</v>
      </c>
      <c r="K90" s="47">
        <v>9.4E-2</v>
      </c>
      <c r="L90" s="46">
        <v>0.14029105792263158</v>
      </c>
      <c r="M90" s="49">
        <v>8.301516026545569E-2</v>
      </c>
      <c r="O90" s="469"/>
      <c r="P90" s="469"/>
    </row>
    <row r="91" spans="1:16" s="4" customFormat="1" ht="15" x14ac:dyDescent="0.25">
      <c r="A91" s="1"/>
      <c r="B91" s="768" t="s">
        <v>346</v>
      </c>
      <c r="C91" s="768"/>
      <c r="D91" s="768"/>
      <c r="E91" s="768"/>
      <c r="F91" s="768"/>
      <c r="G91" s="769"/>
      <c r="H91" s="672">
        <v>6.0999999999999999E-2</v>
      </c>
      <c r="I91" s="673">
        <v>0.13300000000000001</v>
      </c>
      <c r="J91" s="670">
        <v>9.9000000000000005E-2</v>
      </c>
      <c r="K91" s="669">
        <v>0.08</v>
      </c>
      <c r="L91" s="668">
        <v>6.3370413420645047E-2</v>
      </c>
      <c r="M91" s="671">
        <v>6.3046834612274422E-2</v>
      </c>
      <c r="O91" s="469"/>
      <c r="P91" s="469"/>
    </row>
    <row r="92" spans="1:16" s="4" customFormat="1" ht="15" x14ac:dyDescent="0.25">
      <c r="A92" s="1"/>
      <c r="B92" s="1136" t="s">
        <v>284</v>
      </c>
      <c r="C92" s="1136"/>
      <c r="D92" s="1136"/>
      <c r="E92" s="1136"/>
      <c r="F92" s="1136"/>
      <c r="G92" s="1136"/>
      <c r="H92" s="1136"/>
      <c r="I92" s="1136"/>
      <c r="J92" s="1136"/>
      <c r="K92" s="1136"/>
      <c r="L92" s="1136"/>
      <c r="M92" s="1136"/>
    </row>
    <row r="93" spans="1:16" s="4" customFormat="1" ht="15" x14ac:dyDescent="0.25">
      <c r="A93" s="1"/>
      <c r="B93" s="763" t="s">
        <v>286</v>
      </c>
      <c r="C93" s="763"/>
      <c r="D93" s="763"/>
      <c r="E93" s="763"/>
      <c r="F93" s="763"/>
      <c r="G93" s="764"/>
      <c r="H93" s="665">
        <v>0.245</v>
      </c>
      <c r="I93" s="666">
        <v>0.17499999999999999</v>
      </c>
      <c r="J93" s="674">
        <v>0.36599999999999999</v>
      </c>
      <c r="K93" s="687">
        <v>0.12</v>
      </c>
      <c r="L93" s="674">
        <v>0.21393849582997848</v>
      </c>
      <c r="M93" s="675">
        <v>0.12077032434615284</v>
      </c>
      <c r="O93" s="469"/>
      <c r="P93" s="469"/>
    </row>
    <row r="94" spans="1:16" s="4" customFormat="1" ht="15" x14ac:dyDescent="0.25">
      <c r="A94" s="1"/>
      <c r="B94" s="737" t="s">
        <v>288</v>
      </c>
      <c r="C94" s="737"/>
      <c r="D94" s="737"/>
      <c r="E94" s="737"/>
      <c r="F94" s="737"/>
      <c r="G94" s="738"/>
      <c r="H94" s="524">
        <v>0.17100000000000001</v>
      </c>
      <c r="I94" s="582">
        <v>0.114</v>
      </c>
      <c r="J94" s="524">
        <v>9.5000000000000001E-2</v>
      </c>
      <c r="K94" s="582">
        <v>0.13800000000000001</v>
      </c>
      <c r="L94" s="524">
        <v>0.1897808095635633</v>
      </c>
      <c r="M94" s="523">
        <v>0.13942400169542044</v>
      </c>
      <c r="O94" s="469"/>
      <c r="P94" s="469"/>
    </row>
    <row r="95" spans="1:16" s="4" customFormat="1" ht="15" x14ac:dyDescent="0.25">
      <c r="A95" s="1"/>
      <c r="B95" s="743" t="s">
        <v>2</v>
      </c>
      <c r="C95" s="743"/>
      <c r="D95" s="743"/>
      <c r="E95" s="743"/>
      <c r="F95" s="743"/>
      <c r="G95" s="744"/>
      <c r="H95" s="676">
        <v>0.218</v>
      </c>
      <c r="I95" s="677">
        <v>0.152</v>
      </c>
      <c r="J95" s="676">
        <v>0.28000000000000003</v>
      </c>
      <c r="K95" s="677">
        <v>0.129</v>
      </c>
      <c r="L95" s="676">
        <v>0.20771940407889572</v>
      </c>
      <c r="M95" s="678">
        <v>0.12585016766677712</v>
      </c>
      <c r="O95" s="469"/>
      <c r="P95" s="469"/>
    </row>
    <row r="96" spans="1:16" s="4" customFormat="1" ht="15" customHeight="1" x14ac:dyDescent="0.25">
      <c r="A96" s="1"/>
      <c r="B96" s="747" t="s">
        <v>999</v>
      </c>
      <c r="C96" s="747"/>
      <c r="D96" s="747"/>
      <c r="E96" s="747"/>
      <c r="F96" s="747"/>
      <c r="G96" s="747"/>
      <c r="H96" s="747"/>
      <c r="I96" s="747"/>
      <c r="J96" s="747"/>
      <c r="K96" s="747"/>
      <c r="L96" s="747"/>
      <c r="M96" s="747"/>
    </row>
    <row r="97" spans="1:13" s="4" customFormat="1" ht="15" customHeight="1" x14ac:dyDescent="0.25">
      <c r="A97" s="1"/>
      <c r="B97" s="748"/>
      <c r="C97" s="748"/>
      <c r="D97" s="748"/>
      <c r="E97" s="748"/>
      <c r="F97" s="748"/>
      <c r="G97" s="748"/>
      <c r="H97" s="748"/>
      <c r="I97" s="748"/>
      <c r="J97" s="748"/>
      <c r="K97" s="748"/>
      <c r="L97" s="748"/>
      <c r="M97" s="748"/>
    </row>
    <row r="98" spans="1:13" s="4" customFormat="1" ht="15" x14ac:dyDescent="0.25">
      <c r="A98" s="1"/>
      <c r="B98" s="748"/>
      <c r="C98" s="748"/>
      <c r="D98" s="748"/>
      <c r="E98" s="748"/>
      <c r="F98" s="748"/>
      <c r="G98" s="748"/>
      <c r="H98" s="748"/>
      <c r="I98" s="748"/>
      <c r="J98" s="748"/>
      <c r="K98" s="748"/>
      <c r="L98" s="748"/>
      <c r="M98" s="748"/>
    </row>
    <row r="99" spans="1:13" s="4" customFormat="1" ht="15" x14ac:dyDescent="0.25">
      <c r="A99" s="1"/>
      <c r="B99" s="749"/>
      <c r="C99" s="749"/>
      <c r="D99" s="749"/>
      <c r="E99" s="749"/>
      <c r="F99" s="749"/>
      <c r="G99" s="749"/>
      <c r="H99" s="749"/>
      <c r="I99" s="749"/>
      <c r="J99" s="749"/>
      <c r="K99" s="749"/>
      <c r="L99" s="749"/>
      <c r="M99" s="749"/>
    </row>
    <row r="100" spans="1:13" s="4" customFormat="1" ht="15" x14ac:dyDescent="0.25"/>
    <row r="101" spans="1:13" s="4" customFormat="1" ht="15" customHeight="1" x14ac:dyDescent="0.25"/>
    <row r="102" spans="1:13" s="4" customFormat="1" ht="15" x14ac:dyDescent="0.25">
      <c r="A102" s="7"/>
      <c r="B102" s="7" t="s">
        <v>170</v>
      </c>
      <c r="C102" s="7"/>
      <c r="D102" s="7"/>
      <c r="E102" s="7"/>
      <c r="F102" s="7"/>
      <c r="G102" s="7"/>
      <c r="H102" s="7"/>
      <c r="I102" s="7"/>
      <c r="J102" s="7"/>
      <c r="K102" s="7"/>
      <c r="L102" s="7"/>
      <c r="M102" s="7"/>
    </row>
    <row r="103" spans="1:13" s="4" customFormat="1" ht="15" x14ac:dyDescent="0.25"/>
    <row r="104" spans="1:13" s="4" customFormat="1" ht="15" customHeight="1" x14ac:dyDescent="0.25">
      <c r="B104" s="1116" t="s">
        <v>1000</v>
      </c>
      <c r="C104" s="1116"/>
      <c r="D104" s="1117"/>
      <c r="E104" s="1126">
        <v>2021</v>
      </c>
      <c r="F104" s="1126">
        <v>2022</v>
      </c>
      <c r="G104" s="1123">
        <v>2023</v>
      </c>
    </row>
    <row r="105" spans="1:13" s="4" customFormat="1" ht="15.5" thickBot="1" x14ac:dyDescent="0.3">
      <c r="B105" s="1121"/>
      <c r="C105" s="1121"/>
      <c r="D105" s="1122"/>
      <c r="E105" s="1127"/>
      <c r="F105" s="1127"/>
      <c r="G105" s="1124"/>
    </row>
    <row r="106" spans="1:13" s="4" customFormat="1" ht="15.5" thickTop="1" x14ac:dyDescent="0.25">
      <c r="B106" s="1135" t="s">
        <v>342</v>
      </c>
      <c r="C106" s="1135"/>
      <c r="D106" s="1135"/>
      <c r="E106" s="1135"/>
      <c r="F106" s="1135"/>
      <c r="G106" s="1135"/>
    </row>
    <row r="107" spans="1:13" s="4" customFormat="1" ht="15" x14ac:dyDescent="0.25">
      <c r="B107" s="737" t="s">
        <v>321</v>
      </c>
      <c r="C107" s="737"/>
      <c r="D107" s="738"/>
      <c r="E107" s="62">
        <v>17.5</v>
      </c>
      <c r="F107" s="62">
        <v>13.9</v>
      </c>
      <c r="G107" s="63">
        <v>25.817432972047918</v>
      </c>
      <c r="I107" s="469"/>
    </row>
    <row r="108" spans="1:13" s="4" customFormat="1" ht="15" x14ac:dyDescent="0.25">
      <c r="B108" s="737" t="s">
        <v>322</v>
      </c>
      <c r="C108" s="737"/>
      <c r="D108" s="738"/>
      <c r="E108" s="64">
        <v>17.7</v>
      </c>
      <c r="F108" s="64">
        <v>10.9</v>
      </c>
      <c r="G108" s="65">
        <v>26.338361445783132</v>
      </c>
      <c r="I108" s="469"/>
    </row>
    <row r="109" spans="1:13" s="4" customFormat="1" ht="15" x14ac:dyDescent="0.25">
      <c r="B109" s="1136" t="s">
        <v>290</v>
      </c>
      <c r="C109" s="1136"/>
      <c r="D109" s="1136"/>
      <c r="E109" s="1136"/>
      <c r="F109" s="1136"/>
      <c r="G109" s="1136"/>
    </row>
    <row r="110" spans="1:13" s="4" customFormat="1" ht="15" x14ac:dyDescent="0.25">
      <c r="B110" s="737" t="s">
        <v>379</v>
      </c>
      <c r="C110" s="737"/>
      <c r="D110" s="738"/>
      <c r="E110" s="306">
        <v>0</v>
      </c>
      <c r="F110" s="62">
        <v>0.9</v>
      </c>
      <c r="G110" s="63">
        <v>1.5</v>
      </c>
      <c r="I110" s="469"/>
    </row>
    <row r="111" spans="1:13" s="4" customFormat="1" ht="15" x14ac:dyDescent="0.25">
      <c r="B111" s="737" t="s">
        <v>292</v>
      </c>
      <c r="C111" s="737"/>
      <c r="D111" s="738"/>
      <c r="E111" s="66">
        <v>1.7</v>
      </c>
      <c r="F111" s="66">
        <v>10.6</v>
      </c>
      <c r="G111" s="67">
        <v>33.6</v>
      </c>
      <c r="I111" s="469"/>
    </row>
    <row r="112" spans="1:13" s="4" customFormat="1" ht="15" x14ac:dyDescent="0.25">
      <c r="B112" s="737" t="s">
        <v>293</v>
      </c>
      <c r="C112" s="737"/>
      <c r="D112" s="738"/>
      <c r="E112" s="66">
        <v>14.8</v>
      </c>
      <c r="F112" s="66">
        <v>6.6</v>
      </c>
      <c r="G112" s="67">
        <v>8.8000000000000007</v>
      </c>
      <c r="I112" s="469"/>
    </row>
    <row r="113" spans="2:9" s="4" customFormat="1" ht="15" x14ac:dyDescent="0.25">
      <c r="B113" s="737" t="s">
        <v>294</v>
      </c>
      <c r="C113" s="737"/>
      <c r="D113" s="738"/>
      <c r="E113" s="66">
        <v>28.7</v>
      </c>
      <c r="F113" s="66">
        <v>13.3</v>
      </c>
      <c r="G113" s="67">
        <v>17</v>
      </c>
      <c r="I113" s="469"/>
    </row>
    <row r="114" spans="2:9" s="4" customFormat="1" ht="15" x14ac:dyDescent="0.25">
      <c r="B114" s="737" t="s">
        <v>295</v>
      </c>
      <c r="C114" s="737"/>
      <c r="D114" s="738"/>
      <c r="E114" s="66">
        <v>19.5</v>
      </c>
      <c r="F114" s="66">
        <v>7.3</v>
      </c>
      <c r="G114" s="67">
        <v>18.7</v>
      </c>
      <c r="I114" s="469"/>
    </row>
    <row r="115" spans="2:9" s="4" customFormat="1" ht="15" x14ac:dyDescent="0.25">
      <c r="B115" s="737" t="s">
        <v>296</v>
      </c>
      <c r="C115" s="737"/>
      <c r="D115" s="738"/>
      <c r="E115" s="66">
        <v>12.5</v>
      </c>
      <c r="F115" s="66">
        <v>25.4</v>
      </c>
      <c r="G115" s="67">
        <v>27.9</v>
      </c>
      <c r="I115" s="469"/>
    </row>
    <row r="116" spans="2:9" s="4" customFormat="1" ht="15" x14ac:dyDescent="0.25">
      <c r="B116" s="737" t="s">
        <v>297</v>
      </c>
      <c r="C116" s="737"/>
      <c r="D116" s="738"/>
      <c r="E116" s="66">
        <v>15.2</v>
      </c>
      <c r="F116" s="66">
        <v>6.7</v>
      </c>
      <c r="G116" s="67">
        <v>13.9</v>
      </c>
      <c r="I116" s="469"/>
    </row>
    <row r="117" spans="2:9" s="4" customFormat="1" ht="15" x14ac:dyDescent="0.25">
      <c r="B117" s="737" t="s">
        <v>298</v>
      </c>
      <c r="C117" s="737"/>
      <c r="D117" s="738"/>
      <c r="E117" s="66">
        <v>18.3</v>
      </c>
      <c r="F117" s="66">
        <v>14.6</v>
      </c>
      <c r="G117" s="67">
        <v>27.1</v>
      </c>
      <c r="I117" s="469"/>
    </row>
    <row r="118" spans="2:9" s="4" customFormat="1" ht="15" x14ac:dyDescent="0.25">
      <c r="B118" s="737" t="s">
        <v>358</v>
      </c>
      <c r="C118" s="737"/>
      <c r="D118" s="738"/>
      <c r="E118" s="68" t="s">
        <v>17</v>
      </c>
      <c r="F118" s="68">
        <v>13</v>
      </c>
      <c r="G118" s="305">
        <v>24.7</v>
      </c>
      <c r="I118" s="469"/>
    </row>
    <row r="119" spans="2:9" s="4" customFormat="1" ht="15" x14ac:dyDescent="0.25">
      <c r="B119" s="737" t="s">
        <v>299</v>
      </c>
      <c r="C119" s="737"/>
      <c r="D119" s="738"/>
      <c r="E119" s="68" t="s">
        <v>17</v>
      </c>
      <c r="F119" s="68" t="s">
        <v>17</v>
      </c>
      <c r="G119" s="305">
        <v>230.7</v>
      </c>
      <c r="I119" s="469"/>
    </row>
    <row r="120" spans="2:9" s="4" customFormat="1" ht="15" x14ac:dyDescent="0.25">
      <c r="B120" s="737" t="s">
        <v>1001</v>
      </c>
      <c r="C120" s="737"/>
      <c r="D120" s="738"/>
      <c r="E120" s="68">
        <v>13</v>
      </c>
      <c r="F120" s="68">
        <v>5</v>
      </c>
      <c r="G120" s="305">
        <v>5.4373417721518988</v>
      </c>
      <c r="I120" s="469"/>
    </row>
    <row r="121" spans="2:9" s="4" customFormat="1" ht="15" x14ac:dyDescent="0.25">
      <c r="B121" s="772" t="s">
        <v>2</v>
      </c>
      <c r="C121" s="772"/>
      <c r="D121" s="773"/>
      <c r="E121" s="69">
        <v>17.5</v>
      </c>
      <c r="F121" s="69">
        <v>13.5</v>
      </c>
      <c r="G121" s="70">
        <v>25.917149446494463</v>
      </c>
      <c r="I121" s="469"/>
    </row>
    <row r="122" spans="2:9" s="4" customFormat="1" ht="15" customHeight="1" x14ac:dyDescent="0.25">
      <c r="B122" s="747" t="s">
        <v>1002</v>
      </c>
      <c r="C122" s="747"/>
      <c r="D122" s="747"/>
      <c r="E122" s="747"/>
      <c r="F122" s="747"/>
      <c r="G122" s="747"/>
    </row>
    <row r="123" spans="2:9" s="4" customFormat="1" ht="15" customHeight="1" x14ac:dyDescent="0.25">
      <c r="B123" s="748"/>
      <c r="C123" s="748"/>
      <c r="D123" s="748"/>
      <c r="E123" s="748"/>
      <c r="F123" s="748"/>
      <c r="G123" s="748"/>
    </row>
    <row r="124" spans="2:9" s="4" customFormat="1" ht="15" customHeight="1" x14ac:dyDescent="0.25">
      <c r="B124" s="748"/>
      <c r="C124" s="748"/>
      <c r="D124" s="748"/>
      <c r="E124" s="748"/>
      <c r="F124" s="748"/>
      <c r="G124" s="748"/>
    </row>
    <row r="125" spans="2:9" s="4" customFormat="1" ht="15" customHeight="1" x14ac:dyDescent="0.25">
      <c r="B125" s="748"/>
      <c r="C125" s="748"/>
      <c r="D125" s="748"/>
      <c r="E125" s="748"/>
      <c r="F125" s="748"/>
      <c r="G125" s="748"/>
    </row>
    <row r="126" spans="2:9" s="4" customFormat="1" ht="15" x14ac:dyDescent="0.25">
      <c r="B126" s="749"/>
      <c r="C126" s="749"/>
      <c r="D126" s="749"/>
      <c r="E126" s="749"/>
      <c r="F126" s="749"/>
      <c r="G126" s="749"/>
    </row>
    <row r="127" spans="2:9" s="4" customFormat="1" ht="15" x14ac:dyDescent="0.25"/>
    <row r="128" spans="2:9" s="4" customFormat="1" ht="15" x14ac:dyDescent="0.25"/>
    <row r="129" spans="1:13" s="4" customFormat="1" ht="15" x14ac:dyDescent="0.25">
      <c r="A129" s="7"/>
      <c r="B129" s="7" t="s">
        <v>171</v>
      </c>
      <c r="C129" s="7"/>
      <c r="D129" s="7"/>
      <c r="E129" s="7"/>
      <c r="F129" s="7"/>
      <c r="G129" s="7"/>
      <c r="H129" s="7"/>
      <c r="I129" s="7"/>
      <c r="J129" s="7"/>
      <c r="K129" s="7"/>
      <c r="L129" s="7"/>
      <c r="M129" s="7"/>
    </row>
    <row r="130" spans="1:13" s="4" customFormat="1" ht="15" x14ac:dyDescent="0.25"/>
    <row r="131" spans="1:13" s="4" customFormat="1" ht="15" customHeight="1" x14ac:dyDescent="0.25">
      <c r="B131" s="1116" t="s">
        <v>1003</v>
      </c>
      <c r="C131" s="1116"/>
      <c r="D131" s="1117"/>
      <c r="E131" s="1126">
        <v>2021</v>
      </c>
      <c r="F131" s="1126">
        <v>2022</v>
      </c>
      <c r="G131" s="1123">
        <v>2023</v>
      </c>
    </row>
    <row r="132" spans="1:13" s="4" customFormat="1" ht="15" customHeight="1" x14ac:dyDescent="0.25">
      <c r="B132" s="1116"/>
      <c r="C132" s="1116"/>
      <c r="D132" s="1117"/>
      <c r="E132" s="1126"/>
      <c r="F132" s="1126"/>
      <c r="G132" s="1123"/>
    </row>
    <row r="133" spans="1:13" s="4" customFormat="1" ht="15.5" thickBot="1" x14ac:dyDescent="0.3">
      <c r="B133" s="1121"/>
      <c r="C133" s="1121"/>
      <c r="D133" s="1122"/>
      <c r="E133" s="1127"/>
      <c r="F133" s="1127"/>
      <c r="G133" s="1124"/>
    </row>
    <row r="134" spans="1:13" s="4" customFormat="1" ht="15.5" thickTop="1" x14ac:dyDescent="0.25">
      <c r="B134" s="1135" t="s">
        <v>342</v>
      </c>
      <c r="C134" s="1135"/>
      <c r="D134" s="1135"/>
      <c r="E134" s="1135"/>
      <c r="F134" s="1135"/>
      <c r="G134" s="1135"/>
    </row>
    <row r="135" spans="1:13" s="4" customFormat="1" ht="15" x14ac:dyDescent="0.25">
      <c r="B135" s="737" t="s">
        <v>321</v>
      </c>
      <c r="C135" s="737"/>
      <c r="D135" s="738"/>
      <c r="E135" s="81">
        <v>0.56599999999999995</v>
      </c>
      <c r="F135" s="81">
        <v>0.60789049919484706</v>
      </c>
      <c r="G135" s="82">
        <v>0.98165760869565222</v>
      </c>
    </row>
    <row r="136" spans="1:13" s="4" customFormat="1" ht="15" x14ac:dyDescent="0.25">
      <c r="B136" s="737" t="s">
        <v>322</v>
      </c>
      <c r="C136" s="737"/>
      <c r="D136" s="738"/>
      <c r="E136" s="83">
        <v>0.69499999999999995</v>
      </c>
      <c r="F136" s="83">
        <v>0.97014925373134331</v>
      </c>
      <c r="G136" s="84">
        <v>0.97687861271676302</v>
      </c>
    </row>
    <row r="137" spans="1:13" s="4" customFormat="1" ht="15" x14ac:dyDescent="0.25">
      <c r="B137" s="1136" t="s">
        <v>290</v>
      </c>
      <c r="C137" s="1136"/>
      <c r="D137" s="1136"/>
      <c r="E137" s="1136"/>
      <c r="F137" s="1136"/>
      <c r="G137" s="1136"/>
    </row>
    <row r="138" spans="1:13" s="4" customFormat="1" ht="15" x14ac:dyDescent="0.25">
      <c r="B138" s="737" t="s">
        <v>291</v>
      </c>
      <c r="C138" s="737"/>
      <c r="D138" s="738"/>
      <c r="E138" s="219" t="s">
        <v>17</v>
      </c>
      <c r="F138" s="219">
        <v>1</v>
      </c>
      <c r="G138" s="220">
        <v>1</v>
      </c>
    </row>
    <row r="139" spans="1:13" s="4" customFormat="1" ht="15" x14ac:dyDescent="0.25">
      <c r="B139" s="737" t="s">
        <v>292</v>
      </c>
      <c r="C139" s="737"/>
      <c r="D139" s="738"/>
      <c r="E139" s="221">
        <v>0.89400000000000002</v>
      </c>
      <c r="F139" s="221">
        <v>0.99173553719008267</v>
      </c>
      <c r="G139" s="222">
        <v>1</v>
      </c>
    </row>
    <row r="140" spans="1:13" s="4" customFormat="1" ht="15" x14ac:dyDescent="0.25">
      <c r="B140" s="737" t="s">
        <v>293</v>
      </c>
      <c r="C140" s="737"/>
      <c r="D140" s="738"/>
      <c r="E140" s="221">
        <v>0.90900000000000003</v>
      </c>
      <c r="F140" s="221">
        <v>1</v>
      </c>
      <c r="G140" s="222">
        <v>1</v>
      </c>
    </row>
    <row r="141" spans="1:13" s="4" customFormat="1" ht="15" x14ac:dyDescent="0.25">
      <c r="B141" s="737" t="s">
        <v>294</v>
      </c>
      <c r="C141" s="737"/>
      <c r="D141" s="738"/>
      <c r="E141" s="221">
        <v>0.8</v>
      </c>
      <c r="F141" s="221">
        <v>0.85</v>
      </c>
      <c r="G141" s="222">
        <v>0.96969696969696972</v>
      </c>
    </row>
    <row r="142" spans="1:13" s="4" customFormat="1" ht="15" x14ac:dyDescent="0.25">
      <c r="B142" s="737" t="s">
        <v>295</v>
      </c>
      <c r="C142" s="737"/>
      <c r="D142" s="738"/>
      <c r="E142" s="221">
        <v>0.91</v>
      </c>
      <c r="F142" s="221">
        <v>0.97272727272727277</v>
      </c>
      <c r="G142" s="222">
        <v>0.97674418604651159</v>
      </c>
    </row>
    <row r="143" spans="1:13" s="4" customFormat="1" ht="15" x14ac:dyDescent="0.25">
      <c r="B143" s="737" t="s">
        <v>296</v>
      </c>
      <c r="C143" s="737"/>
      <c r="D143" s="738"/>
      <c r="E143" s="221">
        <v>0.81299999999999994</v>
      </c>
      <c r="F143" s="221">
        <v>0.86440677966101698</v>
      </c>
      <c r="G143" s="222">
        <v>1</v>
      </c>
    </row>
    <row r="144" spans="1:13" s="4" customFormat="1" ht="15" x14ac:dyDescent="0.25">
      <c r="B144" s="737" t="s">
        <v>297</v>
      </c>
      <c r="C144" s="737"/>
      <c r="D144" s="738"/>
      <c r="E144" s="221">
        <v>0.60499999999999998</v>
      </c>
      <c r="F144" s="221">
        <v>0.83333333333333337</v>
      </c>
      <c r="G144" s="222">
        <v>0.95081967213114749</v>
      </c>
    </row>
    <row r="145" spans="1:16" s="4" customFormat="1" ht="15" x14ac:dyDescent="0.25">
      <c r="B145" s="737" t="s">
        <v>298</v>
      </c>
      <c r="C145" s="737"/>
      <c r="D145" s="738"/>
      <c r="E145" s="221">
        <v>0.47399999999999998</v>
      </c>
      <c r="F145" s="221">
        <v>0.53100000000000003</v>
      </c>
      <c r="G145" s="222">
        <v>0.97943444730077123</v>
      </c>
    </row>
    <row r="146" spans="1:16" s="4" customFormat="1" ht="15" x14ac:dyDescent="0.25">
      <c r="B146" s="772" t="s">
        <v>2</v>
      </c>
      <c r="C146" s="772"/>
      <c r="D146" s="773"/>
      <c r="E146" s="223">
        <v>0.58299999999999996</v>
      </c>
      <c r="F146" s="223">
        <v>0.64316860465116277</v>
      </c>
      <c r="G146" s="224">
        <v>0.98115501519756843</v>
      </c>
    </row>
    <row r="147" spans="1:16" s="4" customFormat="1" ht="15" customHeight="1" x14ac:dyDescent="0.25">
      <c r="B147" s="747" t="s">
        <v>1004</v>
      </c>
      <c r="C147" s="747"/>
      <c r="D147" s="747"/>
      <c r="E147" s="747"/>
      <c r="F147" s="747"/>
      <c r="G147" s="747"/>
    </row>
    <row r="148" spans="1:16" s="4" customFormat="1" ht="15" customHeight="1" x14ac:dyDescent="0.25">
      <c r="B148" s="748"/>
      <c r="C148" s="748"/>
      <c r="D148" s="748"/>
      <c r="E148" s="748"/>
      <c r="F148" s="748"/>
      <c r="G148" s="748"/>
    </row>
    <row r="149" spans="1:16" s="4" customFormat="1" ht="15" customHeight="1" x14ac:dyDescent="0.25">
      <c r="B149" s="748"/>
      <c r="C149" s="748"/>
      <c r="D149" s="748"/>
      <c r="E149" s="748"/>
      <c r="F149" s="748"/>
      <c r="G149" s="748"/>
    </row>
    <row r="150" spans="1:16" s="4" customFormat="1" ht="15" x14ac:dyDescent="0.25">
      <c r="B150" s="748"/>
      <c r="C150" s="748"/>
      <c r="D150" s="748"/>
      <c r="E150" s="748"/>
      <c r="F150" s="748"/>
      <c r="G150" s="748"/>
    </row>
    <row r="151" spans="1:16" s="4" customFormat="1" ht="15" x14ac:dyDescent="0.25">
      <c r="B151" s="749"/>
      <c r="C151" s="749"/>
      <c r="D151" s="749"/>
      <c r="E151" s="749"/>
      <c r="F151" s="749"/>
      <c r="G151" s="749"/>
      <c r="H151" s="24"/>
    </row>
    <row r="152" spans="1:16" s="4" customFormat="1" ht="15" x14ac:dyDescent="0.25">
      <c r="B152" s="24"/>
      <c r="C152" s="24"/>
      <c r="D152" s="24"/>
      <c r="E152" s="24"/>
      <c r="F152" s="24"/>
      <c r="G152" s="24"/>
      <c r="H152" s="24"/>
    </row>
    <row r="153" spans="1:16" s="4" customFormat="1" ht="15" x14ac:dyDescent="0.25">
      <c r="B153" s="24"/>
      <c r="C153" s="24"/>
      <c r="D153" s="24"/>
      <c r="E153" s="24"/>
      <c r="F153" s="24"/>
      <c r="G153" s="24"/>
      <c r="H153" s="24"/>
    </row>
    <row r="154" spans="1:16" s="4" customFormat="1" ht="15" x14ac:dyDescent="0.25">
      <c r="A154" s="7"/>
      <c r="B154" s="7" t="s">
        <v>173</v>
      </c>
      <c r="C154" s="7"/>
      <c r="D154" s="7"/>
      <c r="E154" s="7"/>
      <c r="F154" s="7"/>
      <c r="G154" s="7"/>
      <c r="H154" s="7"/>
      <c r="I154" s="7"/>
      <c r="J154" s="7"/>
      <c r="K154" s="7"/>
      <c r="L154" s="7"/>
      <c r="M154" s="7"/>
    </row>
    <row r="155" spans="1:16" s="4" customFormat="1" ht="15" x14ac:dyDescent="0.25"/>
    <row r="156" spans="1:16" s="4" customFormat="1" ht="15" customHeight="1" x14ac:dyDescent="0.25">
      <c r="B156" s="1116" t="s">
        <v>1005</v>
      </c>
      <c r="C156" s="1116"/>
      <c r="D156" s="1116"/>
      <c r="E156" s="1116"/>
      <c r="F156" s="1116"/>
      <c r="G156" s="1117"/>
      <c r="H156" s="1123">
        <v>2021</v>
      </c>
      <c r="I156" s="1151"/>
      <c r="J156" s="1123">
        <v>2022</v>
      </c>
      <c r="K156" s="1151"/>
      <c r="L156" s="1123">
        <v>2023</v>
      </c>
      <c r="M156" s="1152"/>
    </row>
    <row r="157" spans="1:16" s="4" customFormat="1" ht="15" x14ac:dyDescent="0.25">
      <c r="B157" s="1121"/>
      <c r="C157" s="1121"/>
      <c r="D157" s="1121"/>
      <c r="E157" s="1121"/>
      <c r="F157" s="1121"/>
      <c r="G157" s="1122"/>
      <c r="H157" s="335" t="s">
        <v>321</v>
      </c>
      <c r="I157" s="336" t="s">
        <v>322</v>
      </c>
      <c r="J157" s="335" t="s">
        <v>321</v>
      </c>
      <c r="K157" s="336" t="s">
        <v>322</v>
      </c>
      <c r="L157" s="335" t="s">
        <v>321</v>
      </c>
      <c r="M157" s="337" t="s">
        <v>322</v>
      </c>
    </row>
    <row r="158" spans="1:16" s="4" customFormat="1" ht="15.5" thickTop="1" x14ac:dyDescent="0.25">
      <c r="B158" s="948" t="s">
        <v>291</v>
      </c>
      <c r="C158" s="948"/>
      <c r="D158" s="948"/>
      <c r="E158" s="948"/>
      <c r="F158" s="948"/>
      <c r="G158" s="949"/>
      <c r="H158" s="217">
        <v>1</v>
      </c>
      <c r="I158" s="218">
        <v>0</v>
      </c>
      <c r="J158" s="217">
        <v>1</v>
      </c>
      <c r="K158" s="218">
        <v>0</v>
      </c>
      <c r="L158" s="89">
        <v>1</v>
      </c>
      <c r="M158" s="96">
        <v>0</v>
      </c>
      <c r="O158" s="471"/>
      <c r="P158" s="471"/>
    </row>
    <row r="159" spans="1:16" s="4" customFormat="1" ht="15" x14ac:dyDescent="0.25">
      <c r="B159" s="737" t="s">
        <v>292</v>
      </c>
      <c r="C159" s="737"/>
      <c r="D159" s="737"/>
      <c r="E159" s="737"/>
      <c r="F159" s="737"/>
      <c r="G159" s="738"/>
      <c r="H159" s="92">
        <v>0.90100000000000002</v>
      </c>
      <c r="I159" s="93">
        <v>9.9000000000000005E-2</v>
      </c>
      <c r="J159" s="92">
        <v>0.90800000000000003</v>
      </c>
      <c r="K159" s="93">
        <v>9.1999999999999998E-2</v>
      </c>
      <c r="L159" s="92">
        <v>0.8904109589041096</v>
      </c>
      <c r="M159" s="98">
        <v>0.1095890410958904</v>
      </c>
      <c r="O159" s="471"/>
      <c r="P159" s="471"/>
    </row>
    <row r="160" spans="1:16" s="4" customFormat="1" ht="15" x14ac:dyDescent="0.25">
      <c r="B160" s="737" t="s">
        <v>293</v>
      </c>
      <c r="C160" s="737"/>
      <c r="D160" s="737"/>
      <c r="E160" s="737"/>
      <c r="F160" s="737"/>
      <c r="G160" s="738"/>
      <c r="H160" s="92">
        <v>0.68200000000000005</v>
      </c>
      <c r="I160" s="93">
        <v>0.318</v>
      </c>
      <c r="J160" s="92">
        <v>0.82599999999999996</v>
      </c>
      <c r="K160" s="93">
        <v>0.17399999999999999</v>
      </c>
      <c r="L160" s="92">
        <v>0.68421052631578949</v>
      </c>
      <c r="M160" s="98">
        <v>0.31578947368421051</v>
      </c>
      <c r="O160" s="471"/>
      <c r="P160" s="471"/>
    </row>
    <row r="161" spans="2:17" s="4" customFormat="1" ht="15" x14ac:dyDescent="0.25">
      <c r="B161" s="737" t="s">
        <v>294</v>
      </c>
      <c r="C161" s="737"/>
      <c r="D161" s="737"/>
      <c r="E161" s="737"/>
      <c r="F161" s="737"/>
      <c r="G161" s="738"/>
      <c r="H161" s="92">
        <v>0.84</v>
      </c>
      <c r="I161" s="93">
        <v>0.16</v>
      </c>
      <c r="J161" s="92">
        <v>0.84799999999999998</v>
      </c>
      <c r="K161" s="93">
        <v>0.152</v>
      </c>
      <c r="L161" s="92">
        <v>0.80952380952380953</v>
      </c>
      <c r="M161" s="98">
        <v>0.19047619047619047</v>
      </c>
      <c r="O161" s="471"/>
      <c r="P161" s="471"/>
    </row>
    <row r="162" spans="2:17" s="4" customFormat="1" ht="15" x14ac:dyDescent="0.25">
      <c r="B162" s="737" t="s">
        <v>295</v>
      </c>
      <c r="C162" s="737"/>
      <c r="D162" s="737"/>
      <c r="E162" s="737"/>
      <c r="F162" s="737"/>
      <c r="G162" s="738"/>
      <c r="H162" s="92">
        <v>0.48499999999999999</v>
      </c>
      <c r="I162" s="93">
        <v>0.51500000000000001</v>
      </c>
      <c r="J162" s="92">
        <v>0.45300000000000001</v>
      </c>
      <c r="K162" s="93">
        <v>0.54700000000000004</v>
      </c>
      <c r="L162" s="92">
        <v>0.45394736842105265</v>
      </c>
      <c r="M162" s="98">
        <v>0.54605263157894735</v>
      </c>
      <c r="O162" s="471"/>
      <c r="P162" s="471"/>
    </row>
    <row r="163" spans="2:17" s="4" customFormat="1" ht="15" x14ac:dyDescent="0.25">
      <c r="B163" s="737" t="s">
        <v>296</v>
      </c>
      <c r="C163" s="737"/>
      <c r="D163" s="737"/>
      <c r="E163" s="737"/>
      <c r="F163" s="737"/>
      <c r="G163" s="738"/>
      <c r="H163" s="92">
        <v>0.81299999999999994</v>
      </c>
      <c r="I163" s="93">
        <v>0.187</v>
      </c>
      <c r="J163" s="92">
        <v>0.85299999999999998</v>
      </c>
      <c r="K163" s="93">
        <v>0.14699999999999999</v>
      </c>
      <c r="L163" s="92">
        <v>0.82608695652173914</v>
      </c>
      <c r="M163" s="98">
        <v>0.17391304347826086</v>
      </c>
      <c r="O163" s="471"/>
      <c r="P163" s="471"/>
    </row>
    <row r="164" spans="2:17" s="4" customFormat="1" ht="15" x14ac:dyDescent="0.25">
      <c r="B164" s="737" t="s">
        <v>297</v>
      </c>
      <c r="C164" s="737"/>
      <c r="D164" s="737"/>
      <c r="E164" s="737"/>
      <c r="F164" s="737"/>
      <c r="G164" s="738"/>
      <c r="H164" s="92">
        <v>0.59299999999999997</v>
      </c>
      <c r="I164" s="93">
        <v>0.40699999999999997</v>
      </c>
      <c r="J164" s="92">
        <v>0.51800000000000002</v>
      </c>
      <c r="K164" s="93">
        <v>0.48199999999999998</v>
      </c>
      <c r="L164" s="92">
        <v>0.42519685039370081</v>
      </c>
      <c r="M164" s="98">
        <v>0.57480314960629919</v>
      </c>
      <c r="O164" s="471"/>
      <c r="P164" s="471"/>
    </row>
    <row r="165" spans="2:17" s="4" customFormat="1" ht="15" x14ac:dyDescent="0.25">
      <c r="B165" s="737" t="s">
        <v>298</v>
      </c>
      <c r="C165" s="737"/>
      <c r="D165" s="737"/>
      <c r="E165" s="737"/>
      <c r="F165" s="737"/>
      <c r="G165" s="738"/>
      <c r="H165" s="92">
        <v>0.96899999999999997</v>
      </c>
      <c r="I165" s="93">
        <v>3.1E-2</v>
      </c>
      <c r="J165" s="92">
        <v>0.95799999999999996</v>
      </c>
      <c r="K165" s="93">
        <v>4.2000000000000003E-2</v>
      </c>
      <c r="L165" s="92">
        <v>0.94154929577464785</v>
      </c>
      <c r="M165" s="98">
        <v>5.8450704225352111E-2</v>
      </c>
      <c r="O165" s="471"/>
      <c r="P165" s="471"/>
    </row>
    <row r="166" spans="2:17" s="4" customFormat="1" ht="15" x14ac:dyDescent="0.25">
      <c r="B166" s="737" t="s">
        <v>299</v>
      </c>
      <c r="C166" s="737"/>
      <c r="D166" s="737"/>
      <c r="E166" s="737"/>
      <c r="F166" s="737"/>
      <c r="G166" s="738"/>
      <c r="H166" s="100" t="s">
        <v>17</v>
      </c>
      <c r="I166" s="101" t="s">
        <v>17</v>
      </c>
      <c r="J166" s="100" t="s">
        <v>17</v>
      </c>
      <c r="K166" s="101" t="s">
        <v>17</v>
      </c>
      <c r="L166" s="92">
        <v>0</v>
      </c>
      <c r="M166" s="98">
        <v>1</v>
      </c>
      <c r="O166" s="471"/>
      <c r="P166" s="471"/>
    </row>
    <row r="167" spans="2:17" s="4" customFormat="1" ht="15" x14ac:dyDescent="0.25">
      <c r="B167" s="737" t="s">
        <v>300</v>
      </c>
      <c r="C167" s="737"/>
      <c r="D167" s="737"/>
      <c r="E167" s="737"/>
      <c r="F167" s="737"/>
      <c r="G167" s="738"/>
      <c r="H167" s="92">
        <v>0.29299999999999998</v>
      </c>
      <c r="I167" s="93">
        <v>0.70699999999999996</v>
      </c>
      <c r="J167" s="92">
        <v>0.109</v>
      </c>
      <c r="K167" s="93">
        <v>0.89100000000000001</v>
      </c>
      <c r="L167" s="92">
        <v>6.3291139240506333E-2</v>
      </c>
      <c r="M167" s="98">
        <v>0.93670886075949367</v>
      </c>
      <c r="O167" s="471"/>
      <c r="P167" s="471"/>
    </row>
    <row r="168" spans="2:17" s="4" customFormat="1" ht="15" x14ac:dyDescent="0.25">
      <c r="B168" s="772" t="s">
        <v>2</v>
      </c>
      <c r="C168" s="772"/>
      <c r="D168" s="772"/>
      <c r="E168" s="772"/>
      <c r="F168" s="772"/>
      <c r="G168" s="773"/>
      <c r="H168" s="94">
        <v>0.86899999999999999</v>
      </c>
      <c r="I168" s="95">
        <v>0.13100000000000001</v>
      </c>
      <c r="J168" s="94">
        <v>0.85899999999999999</v>
      </c>
      <c r="K168" s="95">
        <v>0.14099999999999999</v>
      </c>
      <c r="L168" s="94">
        <v>0.82330648981525345</v>
      </c>
      <c r="M168" s="99">
        <v>0.17669351018474658</v>
      </c>
      <c r="O168" s="471"/>
      <c r="P168" s="471"/>
    </row>
    <row r="169" spans="2:17" s="4" customFormat="1" ht="15" customHeight="1" x14ac:dyDescent="0.25">
      <c r="B169" s="747" t="s">
        <v>1006</v>
      </c>
      <c r="C169" s="747"/>
      <c r="D169" s="747"/>
      <c r="E169" s="747"/>
      <c r="F169" s="747"/>
      <c r="G169" s="747"/>
      <c r="H169" s="747"/>
      <c r="I169" s="747"/>
      <c r="J169" s="747"/>
      <c r="K169" s="747"/>
      <c r="L169" s="747"/>
      <c r="M169" s="747"/>
    </row>
    <row r="170" spans="2:17" s="4" customFormat="1" ht="15" customHeight="1" x14ac:dyDescent="0.25">
      <c r="B170" s="749"/>
      <c r="C170" s="749"/>
      <c r="D170" s="749"/>
      <c r="E170" s="749"/>
      <c r="F170" s="749"/>
      <c r="G170" s="749"/>
      <c r="H170" s="749"/>
      <c r="I170" s="749"/>
      <c r="J170" s="749"/>
      <c r="K170" s="749"/>
      <c r="L170" s="749"/>
      <c r="M170" s="749"/>
    </row>
    <row r="171" spans="2:17" s="4" customFormat="1" ht="15" x14ac:dyDescent="0.25"/>
    <row r="172" spans="2:17" s="4" customFormat="1" ht="15" customHeight="1" x14ac:dyDescent="0.25">
      <c r="B172" s="1116" t="s">
        <v>1007</v>
      </c>
      <c r="C172" s="1116"/>
      <c r="D172" s="1117"/>
      <c r="E172" s="1126">
        <v>2021</v>
      </c>
      <c r="F172" s="1126"/>
      <c r="G172" s="1126"/>
      <c r="H172" s="1126">
        <v>2022</v>
      </c>
      <c r="I172" s="1126"/>
      <c r="J172" s="1126"/>
      <c r="K172" s="1126">
        <v>2023</v>
      </c>
      <c r="L172" s="1126"/>
      <c r="M172" s="1123"/>
    </row>
    <row r="173" spans="2:17" s="4" customFormat="1" ht="41" thickBot="1" x14ac:dyDescent="0.3">
      <c r="B173" s="1121"/>
      <c r="C173" s="1121"/>
      <c r="D173" s="1122"/>
      <c r="E173" s="410" t="s">
        <v>344</v>
      </c>
      <c r="F173" s="411" t="s">
        <v>345</v>
      </c>
      <c r="G173" s="413" t="s">
        <v>346</v>
      </c>
      <c r="H173" s="410" t="s">
        <v>344</v>
      </c>
      <c r="I173" s="411" t="s">
        <v>345</v>
      </c>
      <c r="J173" s="413" t="s">
        <v>346</v>
      </c>
      <c r="K173" s="410" t="s">
        <v>344</v>
      </c>
      <c r="L173" s="411" t="s">
        <v>345</v>
      </c>
      <c r="M173" s="412" t="s">
        <v>346</v>
      </c>
    </row>
    <row r="174" spans="2:17" s="4" customFormat="1" ht="15.5" thickTop="1" x14ac:dyDescent="0.25">
      <c r="B174" s="948" t="s">
        <v>291</v>
      </c>
      <c r="C174" s="948"/>
      <c r="D174" s="949"/>
      <c r="E174" s="113">
        <v>0</v>
      </c>
      <c r="F174" s="109">
        <v>0</v>
      </c>
      <c r="G174" s="110">
        <v>1</v>
      </c>
      <c r="H174" s="113">
        <v>0</v>
      </c>
      <c r="I174" s="109">
        <v>0</v>
      </c>
      <c r="J174" s="110">
        <v>1</v>
      </c>
      <c r="K174" s="102">
        <v>0</v>
      </c>
      <c r="L174" s="103">
        <v>0</v>
      </c>
      <c r="M174" s="107">
        <v>1</v>
      </c>
      <c r="O174" s="469"/>
      <c r="P174" s="469"/>
      <c r="Q174" s="469"/>
    </row>
    <row r="175" spans="2:17" s="4" customFormat="1" ht="15" x14ac:dyDescent="0.25">
      <c r="B175" s="737" t="s">
        <v>292</v>
      </c>
      <c r="C175" s="737"/>
      <c r="D175" s="738"/>
      <c r="E175" s="92">
        <v>6.3E-2</v>
      </c>
      <c r="F175" s="104">
        <v>0.71099999999999997</v>
      </c>
      <c r="G175" s="93">
        <v>0.22500000000000001</v>
      </c>
      <c r="H175" s="92">
        <v>7.0000000000000007E-2</v>
      </c>
      <c r="I175" s="104">
        <v>0.72499999999999998</v>
      </c>
      <c r="J175" s="93">
        <v>0.20399999999999999</v>
      </c>
      <c r="K175" s="92">
        <v>7.5342465753424653E-2</v>
      </c>
      <c r="L175" s="104">
        <v>0.72602739726027399</v>
      </c>
      <c r="M175" s="98">
        <v>0.19863013698630136</v>
      </c>
      <c r="O175" s="469"/>
      <c r="P175" s="469"/>
      <c r="Q175" s="469"/>
    </row>
    <row r="176" spans="2:17" s="4" customFormat="1" ht="15" x14ac:dyDescent="0.25">
      <c r="B176" s="737" t="s">
        <v>293</v>
      </c>
      <c r="C176" s="737"/>
      <c r="D176" s="738"/>
      <c r="E176" s="92">
        <v>0</v>
      </c>
      <c r="F176" s="104">
        <v>0.77300000000000002</v>
      </c>
      <c r="G176" s="93">
        <v>0.22700000000000001</v>
      </c>
      <c r="H176" s="92">
        <v>0</v>
      </c>
      <c r="I176" s="104">
        <v>0.82599999999999996</v>
      </c>
      <c r="J176" s="93">
        <v>0.17399999999999999</v>
      </c>
      <c r="K176" s="92">
        <v>5.2631578947368418E-2</v>
      </c>
      <c r="L176" s="104">
        <v>0.68421052631578949</v>
      </c>
      <c r="M176" s="98">
        <v>0.26315789473684209</v>
      </c>
      <c r="O176" s="469"/>
      <c r="P176" s="469"/>
      <c r="Q176" s="469"/>
    </row>
    <row r="177" spans="1:17" s="4" customFormat="1" ht="15" x14ac:dyDescent="0.25">
      <c r="B177" s="737" t="s">
        <v>294</v>
      </c>
      <c r="C177" s="737"/>
      <c r="D177" s="738"/>
      <c r="E177" s="92">
        <v>0.12</v>
      </c>
      <c r="F177" s="104">
        <v>0.88</v>
      </c>
      <c r="G177" s="93">
        <v>0</v>
      </c>
      <c r="H177" s="92">
        <v>0.152</v>
      </c>
      <c r="I177" s="104">
        <v>0.78800000000000003</v>
      </c>
      <c r="J177" s="93">
        <v>6.0999999999999999E-2</v>
      </c>
      <c r="K177" s="92">
        <v>0.14285714285714285</v>
      </c>
      <c r="L177" s="104">
        <v>0.80952380952380953</v>
      </c>
      <c r="M177" s="98">
        <v>4.7619047619047616E-2</v>
      </c>
      <c r="O177" s="469"/>
      <c r="P177" s="469"/>
      <c r="Q177" s="469"/>
    </row>
    <row r="178" spans="1:17" s="4" customFormat="1" ht="15" x14ac:dyDescent="0.25">
      <c r="B178" s="737" t="s">
        <v>295</v>
      </c>
      <c r="C178" s="737"/>
      <c r="D178" s="738"/>
      <c r="E178" s="92">
        <v>0.23899999999999999</v>
      </c>
      <c r="F178" s="104">
        <v>0.69399999999999995</v>
      </c>
      <c r="G178" s="93">
        <v>6.7000000000000004E-2</v>
      </c>
      <c r="H178" s="92">
        <v>0.22</v>
      </c>
      <c r="I178" s="104">
        <v>0.7</v>
      </c>
      <c r="J178" s="93">
        <v>0.08</v>
      </c>
      <c r="K178" s="92">
        <v>0.21710526315789475</v>
      </c>
      <c r="L178" s="104">
        <v>0.69736842105263153</v>
      </c>
      <c r="M178" s="98">
        <v>8.5526315789473686E-2</v>
      </c>
      <c r="O178" s="469"/>
      <c r="P178" s="469"/>
      <c r="Q178" s="469"/>
    </row>
    <row r="179" spans="1:17" s="4" customFormat="1" ht="15" x14ac:dyDescent="0.25">
      <c r="B179" s="737" t="s">
        <v>296</v>
      </c>
      <c r="C179" s="737"/>
      <c r="D179" s="738"/>
      <c r="E179" s="92">
        <v>0.247</v>
      </c>
      <c r="F179" s="104">
        <v>0.63900000000000001</v>
      </c>
      <c r="G179" s="93">
        <v>0.114</v>
      </c>
      <c r="H179" s="92">
        <v>0.255</v>
      </c>
      <c r="I179" s="104">
        <v>0.60799999999999998</v>
      </c>
      <c r="J179" s="93">
        <v>0.13700000000000001</v>
      </c>
      <c r="K179" s="92">
        <v>0.2</v>
      </c>
      <c r="L179" s="104">
        <v>0.66086956521739126</v>
      </c>
      <c r="M179" s="98">
        <v>0.1391304347826087</v>
      </c>
      <c r="O179" s="469"/>
      <c r="P179" s="469"/>
      <c r="Q179" s="469"/>
    </row>
    <row r="180" spans="1:17" s="4" customFormat="1" ht="15" x14ac:dyDescent="0.25">
      <c r="B180" s="737" t="s">
        <v>297</v>
      </c>
      <c r="C180" s="737"/>
      <c r="D180" s="738"/>
      <c r="E180" s="92">
        <v>0.51900000000000002</v>
      </c>
      <c r="F180" s="104">
        <v>0.42</v>
      </c>
      <c r="G180" s="93">
        <v>6.2E-2</v>
      </c>
      <c r="H180" s="92">
        <v>0.50600000000000001</v>
      </c>
      <c r="I180" s="104">
        <v>0.44700000000000001</v>
      </c>
      <c r="J180" s="93">
        <v>4.7E-2</v>
      </c>
      <c r="K180" s="92">
        <v>0.44094488188976377</v>
      </c>
      <c r="L180" s="104">
        <v>0.48818897637795278</v>
      </c>
      <c r="M180" s="98">
        <v>7.0866141732283464E-2</v>
      </c>
      <c r="O180" s="469"/>
      <c r="P180" s="469"/>
      <c r="Q180" s="469"/>
    </row>
    <row r="181" spans="1:17" s="4" customFormat="1" ht="15" x14ac:dyDescent="0.25">
      <c r="B181" s="737" t="s">
        <v>298</v>
      </c>
      <c r="C181" s="737"/>
      <c r="D181" s="738"/>
      <c r="E181" s="92">
        <v>0.24399999999999999</v>
      </c>
      <c r="F181" s="104">
        <v>0.59599999999999997</v>
      </c>
      <c r="G181" s="93">
        <v>0.16</v>
      </c>
      <c r="H181" s="92">
        <v>0.23699999999999999</v>
      </c>
      <c r="I181" s="104">
        <v>0.61299999999999999</v>
      </c>
      <c r="J181" s="93">
        <v>0.15</v>
      </c>
      <c r="K181" s="92">
        <v>0.22676056338028169</v>
      </c>
      <c r="L181" s="104">
        <v>0.60915492957746475</v>
      </c>
      <c r="M181" s="98">
        <v>0.16408450704225352</v>
      </c>
      <c r="O181" s="469"/>
      <c r="P181" s="469"/>
      <c r="Q181" s="469"/>
    </row>
    <row r="182" spans="1:17" s="4" customFormat="1" ht="15" x14ac:dyDescent="0.25">
      <c r="B182" s="737" t="s">
        <v>299</v>
      </c>
      <c r="C182" s="737"/>
      <c r="D182" s="738"/>
      <c r="E182" s="100" t="s">
        <v>17</v>
      </c>
      <c r="F182" s="108" t="s">
        <v>17</v>
      </c>
      <c r="G182" s="101" t="s">
        <v>17</v>
      </c>
      <c r="H182" s="100" t="s">
        <v>17</v>
      </c>
      <c r="I182" s="108" t="s">
        <v>17</v>
      </c>
      <c r="J182" s="101" t="s">
        <v>17</v>
      </c>
      <c r="K182" s="92">
        <v>1</v>
      </c>
      <c r="L182" s="104">
        <v>0</v>
      </c>
      <c r="M182" s="98">
        <v>0</v>
      </c>
      <c r="O182" s="469"/>
      <c r="P182" s="469"/>
      <c r="Q182" s="469"/>
    </row>
    <row r="183" spans="1:17" s="4" customFormat="1" ht="15" x14ac:dyDescent="0.25">
      <c r="B183" s="737" t="s">
        <v>300</v>
      </c>
      <c r="C183" s="737"/>
      <c r="D183" s="738"/>
      <c r="E183" s="92">
        <v>1</v>
      </c>
      <c r="F183" s="104">
        <v>0</v>
      </c>
      <c r="G183" s="93">
        <v>0</v>
      </c>
      <c r="H183" s="92">
        <v>1</v>
      </c>
      <c r="I183" s="104">
        <v>0</v>
      </c>
      <c r="J183" s="93">
        <v>0</v>
      </c>
      <c r="K183" s="92">
        <v>1</v>
      </c>
      <c r="L183" s="104">
        <v>0</v>
      </c>
      <c r="M183" s="98">
        <v>0</v>
      </c>
      <c r="O183" s="469"/>
      <c r="P183" s="469"/>
      <c r="Q183" s="469"/>
    </row>
    <row r="184" spans="1:17" s="4" customFormat="1" ht="15" x14ac:dyDescent="0.25">
      <c r="B184" s="772" t="s">
        <v>2</v>
      </c>
      <c r="C184" s="772"/>
      <c r="D184" s="773"/>
      <c r="E184" s="94">
        <v>6.3E-2</v>
      </c>
      <c r="F184" s="105">
        <v>0.70599999999999996</v>
      </c>
      <c r="G184" s="95">
        <v>0.23100000000000001</v>
      </c>
      <c r="H184" s="94">
        <v>0.25700000000000001</v>
      </c>
      <c r="I184" s="105">
        <v>0.60499999999999998</v>
      </c>
      <c r="J184" s="95">
        <v>0.13800000000000001</v>
      </c>
      <c r="K184" s="94">
        <v>0.25627664613927048</v>
      </c>
      <c r="L184" s="105">
        <v>0.59782093794410229</v>
      </c>
      <c r="M184" s="99">
        <v>0.1459024159166272</v>
      </c>
      <c r="O184" s="469"/>
      <c r="P184" s="469"/>
      <c r="Q184" s="469"/>
    </row>
    <row r="185" spans="1:17" s="4" customFormat="1" ht="15" x14ac:dyDescent="0.25">
      <c r="B185" s="747" t="s">
        <v>1008</v>
      </c>
      <c r="C185" s="747"/>
      <c r="D185" s="747"/>
      <c r="E185" s="747"/>
      <c r="F185" s="747"/>
      <c r="G185" s="747"/>
      <c r="H185" s="747"/>
      <c r="I185" s="747"/>
      <c r="J185" s="747"/>
      <c r="K185" s="747"/>
      <c r="L185" s="747"/>
      <c r="M185" s="747"/>
    </row>
    <row r="186" spans="1:17" s="4" customFormat="1" ht="15" hidden="1" x14ac:dyDescent="0.25">
      <c r="B186" s="748"/>
      <c r="C186" s="748"/>
      <c r="D186" s="748"/>
      <c r="E186" s="748"/>
      <c r="F186" s="748"/>
      <c r="G186" s="748"/>
      <c r="H186" s="748"/>
      <c r="I186" s="748"/>
      <c r="J186" s="748"/>
      <c r="K186" s="748"/>
      <c r="L186" s="748"/>
      <c r="M186" s="748"/>
    </row>
    <row r="187" spans="1:17" s="4" customFormat="1" ht="15" x14ac:dyDescent="0.25">
      <c r="B187" s="749"/>
      <c r="C187" s="749"/>
      <c r="D187" s="749"/>
      <c r="E187" s="749"/>
      <c r="F187" s="749"/>
      <c r="G187" s="749"/>
      <c r="H187" s="749"/>
      <c r="I187" s="749"/>
      <c r="J187" s="749"/>
      <c r="K187" s="749"/>
      <c r="L187" s="749"/>
      <c r="M187" s="749"/>
    </row>
    <row r="188" spans="1:17" s="4" customFormat="1" ht="15" x14ac:dyDescent="0.25"/>
    <row r="189" spans="1:17" s="4" customFormat="1" ht="15" x14ac:dyDescent="0.25"/>
    <row r="190" spans="1:17" s="4" customFormat="1" ht="15" x14ac:dyDescent="0.25">
      <c r="A190" s="7"/>
      <c r="B190" s="7" t="s">
        <v>174</v>
      </c>
      <c r="C190" s="7"/>
      <c r="D190" s="7"/>
      <c r="E190" s="7"/>
      <c r="F190" s="7"/>
      <c r="G190" s="7"/>
      <c r="H190" s="7"/>
      <c r="I190" s="7"/>
      <c r="J190" s="7"/>
      <c r="K190" s="7"/>
      <c r="L190" s="7"/>
      <c r="M190" s="7"/>
    </row>
    <row r="191" spans="1:17" s="4" customFormat="1" ht="15" x14ac:dyDescent="0.25"/>
    <row r="192" spans="1:17" s="4" customFormat="1" ht="15" customHeight="1" x14ac:dyDescent="0.25">
      <c r="B192" s="1116" t="s">
        <v>1010</v>
      </c>
      <c r="C192" s="1116"/>
      <c r="D192" s="1117"/>
      <c r="E192" s="1126">
        <v>2021</v>
      </c>
      <c r="F192" s="1126">
        <v>2022</v>
      </c>
      <c r="G192" s="1123">
        <v>2023</v>
      </c>
    </row>
    <row r="193" spans="2:8" s="4" customFormat="1" ht="15" customHeight="1" x14ac:dyDescent="0.25">
      <c r="B193" s="1116"/>
      <c r="C193" s="1116"/>
      <c r="D193" s="1117"/>
      <c r="E193" s="1126"/>
      <c r="F193" s="1126"/>
      <c r="G193" s="1123"/>
    </row>
    <row r="194" spans="2:8" s="4" customFormat="1" ht="15" customHeight="1" x14ac:dyDescent="0.25">
      <c r="B194" s="1116"/>
      <c r="C194" s="1116"/>
      <c r="D194" s="1117"/>
      <c r="E194" s="1126"/>
      <c r="F194" s="1126"/>
      <c r="G194" s="1123"/>
    </row>
    <row r="195" spans="2:8" s="4" customFormat="1" ht="15.5" thickBot="1" x14ac:dyDescent="0.3">
      <c r="B195" s="1121"/>
      <c r="C195" s="1121"/>
      <c r="D195" s="1122"/>
      <c r="E195" s="1127"/>
      <c r="F195" s="1127"/>
      <c r="G195" s="1124"/>
    </row>
    <row r="196" spans="2:8" s="4" customFormat="1" ht="15.5" thickTop="1" x14ac:dyDescent="0.25">
      <c r="B196" s="948" t="s">
        <v>291</v>
      </c>
      <c r="C196" s="948"/>
      <c r="D196" s="949"/>
      <c r="E196" s="310" t="s">
        <v>17</v>
      </c>
      <c r="F196" s="310" t="s">
        <v>17</v>
      </c>
      <c r="G196" s="311" t="s">
        <v>17</v>
      </c>
    </row>
    <row r="197" spans="2:8" s="4" customFormat="1" ht="15" x14ac:dyDescent="0.25">
      <c r="B197" s="737" t="s">
        <v>292</v>
      </c>
      <c r="C197" s="737"/>
      <c r="D197" s="738"/>
      <c r="E197" s="85">
        <v>1.2</v>
      </c>
      <c r="F197" s="221">
        <v>1.0309999999999999</v>
      </c>
      <c r="G197" s="222">
        <v>0.98063210964836556</v>
      </c>
      <c r="H197" s="471"/>
    </row>
    <row r="198" spans="2:8" s="4" customFormat="1" ht="15" x14ac:dyDescent="0.25">
      <c r="B198" s="737" t="s">
        <v>293</v>
      </c>
      <c r="C198" s="737"/>
      <c r="D198" s="738"/>
      <c r="E198" s="491">
        <v>0.89</v>
      </c>
      <c r="F198" s="491">
        <v>1.05</v>
      </c>
      <c r="G198" s="492">
        <v>0.85494110486405206</v>
      </c>
      <c r="H198" s="471"/>
    </row>
    <row r="199" spans="2:8" s="4" customFormat="1" ht="15" x14ac:dyDescent="0.25">
      <c r="B199" s="737" t="s">
        <v>294</v>
      </c>
      <c r="C199" s="737"/>
      <c r="D199" s="738"/>
      <c r="E199" s="487">
        <v>0.84</v>
      </c>
      <c r="F199" s="491">
        <v>0.995</v>
      </c>
      <c r="G199" s="492">
        <v>0.86470204524656058</v>
      </c>
      <c r="H199" s="471"/>
    </row>
    <row r="200" spans="2:8" s="4" customFormat="1" ht="15" x14ac:dyDescent="0.25">
      <c r="B200" s="737" t="s">
        <v>295</v>
      </c>
      <c r="C200" s="737"/>
      <c r="D200" s="738"/>
      <c r="E200" s="487">
        <v>0.88100000000000001</v>
      </c>
      <c r="F200" s="491">
        <v>0.875</v>
      </c>
      <c r="G200" s="492">
        <v>0.91948826365122072</v>
      </c>
      <c r="H200" s="471"/>
    </row>
    <row r="201" spans="2:8" s="4" customFormat="1" ht="15" x14ac:dyDescent="0.25">
      <c r="B201" s="737" t="s">
        <v>296</v>
      </c>
      <c r="C201" s="737"/>
      <c r="D201" s="738"/>
      <c r="E201" s="487">
        <v>0.874</v>
      </c>
      <c r="F201" s="491">
        <v>0.84599999999999997</v>
      </c>
      <c r="G201" s="492">
        <v>0.73577651268721345</v>
      </c>
      <c r="H201" s="471"/>
    </row>
    <row r="202" spans="2:8" s="4" customFormat="1" ht="15" x14ac:dyDescent="0.25">
      <c r="B202" s="737" t="s">
        <v>297</v>
      </c>
      <c r="C202" s="737"/>
      <c r="D202" s="738"/>
      <c r="E202" s="487">
        <v>0.92900000000000005</v>
      </c>
      <c r="F202" s="491">
        <v>0.91</v>
      </c>
      <c r="G202" s="492">
        <v>0.86200339615431931</v>
      </c>
      <c r="H202" s="471"/>
    </row>
    <row r="203" spans="2:8" s="4" customFormat="1" ht="15" x14ac:dyDescent="0.25">
      <c r="B203" s="737" t="s">
        <v>298</v>
      </c>
      <c r="C203" s="737"/>
      <c r="D203" s="738"/>
      <c r="E203" s="487">
        <v>0.94299999999999995</v>
      </c>
      <c r="F203" s="491">
        <v>1.0840000000000001</v>
      </c>
      <c r="G203" s="492">
        <v>1.0174778197527741</v>
      </c>
      <c r="H203" s="471"/>
    </row>
    <row r="204" spans="2:8" s="4" customFormat="1" ht="15" x14ac:dyDescent="0.25">
      <c r="B204" s="737" t="s">
        <v>300</v>
      </c>
      <c r="C204" s="737"/>
      <c r="D204" s="738"/>
      <c r="E204" s="491">
        <v>1.36</v>
      </c>
      <c r="F204" s="491">
        <v>1.446</v>
      </c>
      <c r="G204" s="492">
        <v>1.1599099099099079</v>
      </c>
      <c r="H204" s="471"/>
    </row>
    <row r="205" spans="2:8" s="4" customFormat="1" ht="15" x14ac:dyDescent="0.25">
      <c r="B205" s="772" t="s">
        <v>380</v>
      </c>
      <c r="C205" s="772"/>
      <c r="D205" s="773"/>
      <c r="E205" s="636">
        <v>1.2609999999999999</v>
      </c>
      <c r="F205" s="637">
        <v>1.117</v>
      </c>
      <c r="G205" s="538">
        <v>1.0075090243671492</v>
      </c>
      <c r="H205" s="471"/>
    </row>
    <row r="206" spans="2:8" s="4" customFormat="1" ht="15" customHeight="1" x14ac:dyDescent="0.25">
      <c r="B206" s="747" t="s">
        <v>1011</v>
      </c>
      <c r="C206" s="747"/>
      <c r="D206" s="747"/>
      <c r="E206" s="747"/>
      <c r="F206" s="747"/>
      <c r="G206" s="747"/>
    </row>
    <row r="207" spans="2:8" s="4" customFormat="1" ht="15" customHeight="1" x14ac:dyDescent="0.25">
      <c r="B207" s="748"/>
      <c r="C207" s="748"/>
      <c r="D207" s="748"/>
      <c r="E207" s="748"/>
      <c r="F207" s="748"/>
      <c r="G207" s="748"/>
    </row>
    <row r="208" spans="2:8" s="4" customFormat="1" ht="15" customHeight="1" x14ac:dyDescent="0.25">
      <c r="B208" s="748"/>
      <c r="C208" s="748"/>
      <c r="D208" s="748"/>
      <c r="E208" s="748"/>
      <c r="F208" s="748"/>
      <c r="G208" s="748"/>
    </row>
    <row r="209" spans="1:17" s="4" customFormat="1" ht="15" x14ac:dyDescent="0.25">
      <c r="B209" s="748"/>
      <c r="C209" s="748"/>
      <c r="D209" s="748"/>
      <c r="E209" s="748"/>
      <c r="F209" s="748"/>
      <c r="G209" s="748"/>
    </row>
    <row r="210" spans="1:17" s="4" customFormat="1" ht="15" x14ac:dyDescent="0.25">
      <c r="B210" s="749"/>
      <c r="C210" s="749"/>
      <c r="D210" s="749"/>
      <c r="E210" s="749"/>
      <c r="F210" s="749"/>
      <c r="G210" s="749"/>
    </row>
    <row r="211" spans="1:17" s="4" customFormat="1" ht="15" x14ac:dyDescent="0.25"/>
    <row r="212" spans="1:17" s="4" customFormat="1" ht="15" x14ac:dyDescent="0.25"/>
    <row r="213" spans="1:17" s="4" customFormat="1" ht="15" x14ac:dyDescent="0.25"/>
    <row r="214" spans="1:17" s="4" customFormat="1" ht="15" x14ac:dyDescent="0.25"/>
    <row r="215" spans="1:17" s="153" customFormat="1" ht="24.5" x14ac:dyDescent="0.25">
      <c r="B215" s="332" t="s">
        <v>273</v>
      </c>
    </row>
    <row r="216" spans="1:17" s="4" customFormat="1" ht="15" x14ac:dyDescent="0.25"/>
    <row r="217" spans="1:17" s="4" customFormat="1" ht="15" x14ac:dyDescent="0.25"/>
    <row r="218" spans="1:17" s="4" customFormat="1" ht="15" x14ac:dyDescent="0.25">
      <c r="A218" s="7"/>
      <c r="B218" s="7" t="s">
        <v>167</v>
      </c>
      <c r="C218" s="7"/>
      <c r="D218" s="7"/>
      <c r="E218" s="7"/>
      <c r="F218" s="7"/>
      <c r="G218" s="7"/>
      <c r="H218" s="7"/>
      <c r="I218" s="7"/>
      <c r="J218" s="7"/>
      <c r="K218" s="7"/>
      <c r="L218" s="7"/>
      <c r="M218" s="7"/>
    </row>
    <row r="219" spans="1:17" s="4" customFormat="1" ht="15" x14ac:dyDescent="0.25"/>
    <row r="220" spans="1:17" s="4" customFormat="1" ht="15" x14ac:dyDescent="0.25">
      <c r="B220" s="1116" t="s">
        <v>1012</v>
      </c>
      <c r="C220" s="1116"/>
      <c r="D220" s="1117"/>
      <c r="E220" s="1126">
        <v>2021</v>
      </c>
      <c r="F220" s="1126"/>
      <c r="G220" s="1126"/>
      <c r="H220" s="1126">
        <v>2022</v>
      </c>
      <c r="I220" s="1126"/>
      <c r="J220" s="1126"/>
      <c r="K220" s="1126">
        <v>2023</v>
      </c>
      <c r="L220" s="1126"/>
      <c r="M220" s="1123"/>
    </row>
    <row r="221" spans="1:17" s="4" customFormat="1" ht="15.5" thickBot="1" x14ac:dyDescent="0.3">
      <c r="B221" s="1121"/>
      <c r="C221" s="1121"/>
      <c r="D221" s="1122"/>
      <c r="E221" s="335" t="s">
        <v>384</v>
      </c>
      <c r="F221" s="340" t="s">
        <v>385</v>
      </c>
      <c r="G221" s="336" t="s">
        <v>380</v>
      </c>
      <c r="H221" s="335" t="s">
        <v>384</v>
      </c>
      <c r="I221" s="340" t="s">
        <v>385</v>
      </c>
      <c r="J221" s="336" t="s">
        <v>380</v>
      </c>
      <c r="K221" s="335" t="s">
        <v>384</v>
      </c>
      <c r="L221" s="340" t="s">
        <v>385</v>
      </c>
      <c r="M221" s="337" t="s">
        <v>380</v>
      </c>
    </row>
    <row r="222" spans="1:17" s="4" customFormat="1" ht="15.75" customHeight="1" thickTop="1" x14ac:dyDescent="0.25">
      <c r="B222" s="725" t="s">
        <v>386</v>
      </c>
      <c r="C222" s="725"/>
      <c r="D222" s="726"/>
      <c r="E222" s="130">
        <v>3582261</v>
      </c>
      <c r="F222" s="124">
        <v>4811871</v>
      </c>
      <c r="G222" s="392">
        <v>8394132</v>
      </c>
      <c r="H222" s="130">
        <v>4076597</v>
      </c>
      <c r="I222" s="124">
        <v>5375888</v>
      </c>
      <c r="J222" s="392">
        <v>9452485</v>
      </c>
      <c r="K222" s="130">
        <v>4408701.7299999995</v>
      </c>
      <c r="L222" s="124">
        <v>5898153.3399999999</v>
      </c>
      <c r="M222" s="343">
        <v>10306855.07</v>
      </c>
      <c r="O222" s="469"/>
      <c r="P222" s="469"/>
      <c r="Q222" s="469"/>
    </row>
    <row r="223" spans="1:17" s="4" customFormat="1" ht="15" customHeight="1" x14ac:dyDescent="0.25">
      <c r="B223" s="750" t="s">
        <v>387</v>
      </c>
      <c r="C223" s="750"/>
      <c r="D223" s="751"/>
      <c r="E223" s="752">
        <v>11</v>
      </c>
      <c r="F223" s="753">
        <v>7</v>
      </c>
      <c r="G223" s="754">
        <v>18</v>
      </c>
      <c r="H223" s="752">
        <v>16</v>
      </c>
      <c r="I223" s="753">
        <v>10</v>
      </c>
      <c r="J223" s="754">
        <v>26</v>
      </c>
      <c r="K223" s="752">
        <v>7</v>
      </c>
      <c r="L223" s="753">
        <v>4</v>
      </c>
      <c r="M223" s="808">
        <v>11</v>
      </c>
      <c r="O223" s="469"/>
      <c r="P223" s="469"/>
      <c r="Q223" s="469"/>
    </row>
    <row r="224" spans="1:17" s="4" customFormat="1" ht="15" hidden="1" x14ac:dyDescent="0.25">
      <c r="B224" s="750"/>
      <c r="C224" s="750"/>
      <c r="D224" s="751"/>
      <c r="E224" s="752"/>
      <c r="F224" s="753"/>
      <c r="G224" s="754"/>
      <c r="H224" s="752"/>
      <c r="I224" s="753"/>
      <c r="J224" s="754"/>
      <c r="K224" s="752"/>
      <c r="L224" s="753"/>
      <c r="M224" s="808"/>
    </row>
    <row r="225" spans="1:17" s="4" customFormat="1" ht="15" customHeight="1" x14ac:dyDescent="0.25">
      <c r="B225" s="750" t="s">
        <v>391</v>
      </c>
      <c r="C225" s="750"/>
      <c r="D225" s="751"/>
      <c r="E225" s="752">
        <v>0</v>
      </c>
      <c r="F225" s="753">
        <v>1</v>
      </c>
      <c r="G225" s="754">
        <v>1</v>
      </c>
      <c r="H225" s="752">
        <v>1</v>
      </c>
      <c r="I225" s="753">
        <v>1</v>
      </c>
      <c r="J225" s="754">
        <v>2</v>
      </c>
      <c r="K225" s="752">
        <v>0</v>
      </c>
      <c r="L225" s="753">
        <v>1</v>
      </c>
      <c r="M225" s="808">
        <v>1</v>
      </c>
      <c r="O225" s="469"/>
      <c r="P225" s="469"/>
      <c r="Q225" s="469"/>
    </row>
    <row r="226" spans="1:17" s="4" customFormat="1" ht="15" x14ac:dyDescent="0.25">
      <c r="B226" s="750"/>
      <c r="C226" s="750"/>
      <c r="D226" s="751"/>
      <c r="E226" s="752"/>
      <c r="F226" s="753"/>
      <c r="G226" s="754"/>
      <c r="H226" s="752"/>
      <c r="I226" s="753"/>
      <c r="J226" s="754"/>
      <c r="K226" s="752"/>
      <c r="L226" s="753"/>
      <c r="M226" s="808"/>
    </row>
    <row r="227" spans="1:17" s="4" customFormat="1" ht="15" customHeight="1" x14ac:dyDescent="0.25">
      <c r="B227" s="737" t="s">
        <v>388</v>
      </c>
      <c r="C227" s="737"/>
      <c r="D227" s="738"/>
      <c r="E227" s="131">
        <v>0</v>
      </c>
      <c r="F227" s="126">
        <v>0</v>
      </c>
      <c r="G227" s="391">
        <v>0</v>
      </c>
      <c r="H227" s="131">
        <v>3</v>
      </c>
      <c r="I227" s="126">
        <v>1</v>
      </c>
      <c r="J227" s="391">
        <v>4</v>
      </c>
      <c r="K227" s="131">
        <v>1</v>
      </c>
      <c r="L227" s="126">
        <v>0</v>
      </c>
      <c r="M227" s="344">
        <v>1</v>
      </c>
      <c r="O227" s="469"/>
      <c r="P227" s="469"/>
      <c r="Q227" s="469"/>
    </row>
    <row r="228" spans="1:17" s="4" customFormat="1" ht="15" customHeight="1" x14ac:dyDescent="0.25">
      <c r="B228" s="750" t="s">
        <v>389</v>
      </c>
      <c r="C228" s="750"/>
      <c r="D228" s="751"/>
      <c r="E228" s="752">
        <v>165</v>
      </c>
      <c r="F228" s="753">
        <v>357</v>
      </c>
      <c r="G228" s="754">
        <v>522</v>
      </c>
      <c r="H228" s="752">
        <v>18653</v>
      </c>
      <c r="I228" s="753">
        <v>6098</v>
      </c>
      <c r="J228" s="754">
        <v>24751</v>
      </c>
      <c r="K228" s="752">
        <v>6224</v>
      </c>
      <c r="L228" s="753">
        <v>191</v>
      </c>
      <c r="M228" s="808">
        <v>6415</v>
      </c>
      <c r="O228" s="469"/>
      <c r="P228" s="469"/>
      <c r="Q228" s="469"/>
    </row>
    <row r="229" spans="1:17" s="4" customFormat="1" ht="15" hidden="1" x14ac:dyDescent="0.25">
      <c r="B229" s="750"/>
      <c r="C229" s="750"/>
      <c r="D229" s="751"/>
      <c r="E229" s="752"/>
      <c r="F229" s="753"/>
      <c r="G229" s="754"/>
      <c r="H229" s="752"/>
      <c r="I229" s="753"/>
      <c r="J229" s="754"/>
      <c r="K229" s="752"/>
      <c r="L229" s="753"/>
      <c r="M229" s="808"/>
    </row>
    <row r="230" spans="1:17" s="4" customFormat="1" ht="15" customHeight="1" x14ac:dyDescent="0.25">
      <c r="B230" s="750" t="s">
        <v>390</v>
      </c>
      <c r="C230" s="750"/>
      <c r="D230" s="751"/>
      <c r="E230" s="809">
        <v>0.61</v>
      </c>
      <c r="F230" s="810">
        <v>0.28999999999999998</v>
      </c>
      <c r="G230" s="848">
        <v>0.43</v>
      </c>
      <c r="H230" s="809">
        <v>0.78</v>
      </c>
      <c r="I230" s="810">
        <v>0.37</v>
      </c>
      <c r="J230" s="848">
        <v>0.55000000000000004</v>
      </c>
      <c r="K230" s="809">
        <v>0.32</v>
      </c>
      <c r="L230" s="810">
        <v>0.14000000000000001</v>
      </c>
      <c r="M230" s="847">
        <v>0.21</v>
      </c>
      <c r="O230" s="469"/>
      <c r="P230" s="469"/>
      <c r="Q230" s="469"/>
    </row>
    <row r="231" spans="1:17" s="4" customFormat="1" ht="15" hidden="1" x14ac:dyDescent="0.25">
      <c r="B231" s="750"/>
      <c r="C231" s="750"/>
      <c r="D231" s="751"/>
      <c r="E231" s="809"/>
      <c r="F231" s="810"/>
      <c r="G231" s="848"/>
      <c r="H231" s="809"/>
      <c r="I231" s="810"/>
      <c r="J231" s="848"/>
      <c r="K231" s="809"/>
      <c r="L231" s="810"/>
      <c r="M231" s="847"/>
    </row>
    <row r="232" spans="1:17" s="4" customFormat="1" ht="15" customHeight="1" x14ac:dyDescent="0.25">
      <c r="B232" s="750" t="s">
        <v>392</v>
      </c>
      <c r="C232" s="750"/>
      <c r="D232" s="751"/>
      <c r="E232" s="809">
        <v>0</v>
      </c>
      <c r="F232" s="810">
        <v>0.04</v>
      </c>
      <c r="G232" s="848">
        <v>0.02</v>
      </c>
      <c r="H232" s="809">
        <v>0.05</v>
      </c>
      <c r="I232" s="810">
        <v>0.04</v>
      </c>
      <c r="J232" s="848">
        <v>0.04</v>
      </c>
      <c r="K232" s="809">
        <v>0</v>
      </c>
      <c r="L232" s="810">
        <v>0.03</v>
      </c>
      <c r="M232" s="847">
        <v>0.02</v>
      </c>
      <c r="O232" s="469"/>
      <c r="P232" s="469"/>
      <c r="Q232" s="469"/>
    </row>
    <row r="233" spans="1:17" s="4" customFormat="1" ht="15" x14ac:dyDescent="0.25">
      <c r="B233" s="750"/>
      <c r="C233" s="750"/>
      <c r="D233" s="751"/>
      <c r="E233" s="809"/>
      <c r="F233" s="810"/>
      <c r="G233" s="848"/>
      <c r="H233" s="809"/>
      <c r="I233" s="810"/>
      <c r="J233" s="848"/>
      <c r="K233" s="809"/>
      <c r="L233" s="810"/>
      <c r="M233" s="847"/>
    </row>
    <row r="234" spans="1:17" s="4" customFormat="1" ht="15" customHeight="1" x14ac:dyDescent="0.25">
      <c r="B234" s="737" t="s">
        <v>393</v>
      </c>
      <c r="C234" s="737"/>
      <c r="D234" s="738"/>
      <c r="E234" s="132">
        <v>0</v>
      </c>
      <c r="F234" s="128">
        <v>0</v>
      </c>
      <c r="G234" s="390">
        <v>0</v>
      </c>
      <c r="H234" s="132">
        <v>0.15</v>
      </c>
      <c r="I234" s="128">
        <v>0.04</v>
      </c>
      <c r="J234" s="390">
        <v>0.08</v>
      </c>
      <c r="K234" s="132">
        <v>0.05</v>
      </c>
      <c r="L234" s="128">
        <v>0</v>
      </c>
      <c r="M234" s="345">
        <v>0.02</v>
      </c>
      <c r="O234" s="469"/>
      <c r="P234" s="469"/>
      <c r="Q234" s="469"/>
    </row>
    <row r="235" spans="1:17" s="4" customFormat="1" ht="15" customHeight="1" x14ac:dyDescent="0.25">
      <c r="B235" s="768" t="s">
        <v>394</v>
      </c>
      <c r="C235" s="768"/>
      <c r="D235" s="769"/>
      <c r="E235" s="133">
        <v>9</v>
      </c>
      <c r="F235" s="134">
        <v>15</v>
      </c>
      <c r="G235" s="387">
        <v>12</v>
      </c>
      <c r="H235" s="133">
        <v>915</v>
      </c>
      <c r="I235" s="134">
        <v>227</v>
      </c>
      <c r="J235" s="387">
        <v>524</v>
      </c>
      <c r="K235" s="133">
        <v>282</v>
      </c>
      <c r="L235" s="134">
        <v>6</v>
      </c>
      <c r="M235" s="346">
        <v>124</v>
      </c>
      <c r="O235" s="469"/>
      <c r="P235" s="469"/>
      <c r="Q235" s="469"/>
    </row>
    <row r="236" spans="1:17" s="4" customFormat="1" ht="15" customHeight="1" x14ac:dyDescent="0.25">
      <c r="B236" s="747" t="s">
        <v>1013</v>
      </c>
      <c r="C236" s="747"/>
      <c r="D236" s="747"/>
      <c r="E236" s="747"/>
      <c r="F236" s="747"/>
      <c r="G236" s="747"/>
      <c r="H236" s="747"/>
      <c r="I236" s="747"/>
      <c r="J236" s="747"/>
      <c r="K236" s="747"/>
      <c r="L236" s="747"/>
      <c r="M236" s="747"/>
    </row>
    <row r="237" spans="1:17" s="4" customFormat="1" ht="15" customHeight="1" x14ac:dyDescent="0.25">
      <c r="B237" s="748"/>
      <c r="C237" s="748"/>
      <c r="D237" s="748"/>
      <c r="E237" s="748"/>
      <c r="F237" s="748"/>
      <c r="G237" s="748"/>
      <c r="H237" s="748"/>
      <c r="I237" s="748"/>
      <c r="J237" s="748"/>
      <c r="K237" s="748"/>
      <c r="L237" s="748"/>
      <c r="M237" s="748"/>
    </row>
    <row r="238" spans="1:17" s="4" customFormat="1" ht="15" x14ac:dyDescent="0.25">
      <c r="B238" s="749"/>
      <c r="C238" s="749"/>
      <c r="D238" s="749"/>
      <c r="E238" s="749"/>
      <c r="F238" s="749"/>
      <c r="G238" s="749"/>
      <c r="H238" s="749"/>
      <c r="I238" s="749"/>
      <c r="J238" s="749"/>
      <c r="K238" s="749"/>
      <c r="L238" s="749"/>
      <c r="M238" s="749"/>
    </row>
    <row r="239" spans="1:17" s="4" customFormat="1" ht="15" x14ac:dyDescent="0.25">
      <c r="A239" s="1"/>
      <c r="B239" s="1"/>
      <c r="C239" s="1"/>
      <c r="D239" s="1"/>
      <c r="E239" s="1"/>
      <c r="F239" s="1"/>
      <c r="G239" s="1"/>
      <c r="H239" s="1"/>
      <c r="I239" s="1"/>
      <c r="J239" s="1"/>
      <c r="K239" s="1"/>
      <c r="L239" s="1"/>
      <c r="M239" s="1"/>
    </row>
    <row r="240" spans="1:17" s="4" customFormat="1" ht="15" x14ac:dyDescent="0.25"/>
    <row r="241" spans="1:13" s="4" customFormat="1" ht="15" x14ac:dyDescent="0.25"/>
    <row r="242" spans="1:13" s="4" customFormat="1" ht="15" x14ac:dyDescent="0.25"/>
    <row r="243" spans="1:13" s="153" customFormat="1" ht="24.5" x14ac:dyDescent="0.25">
      <c r="B243" s="332" t="s">
        <v>274</v>
      </c>
      <c r="C243" s="234"/>
    </row>
    <row r="244" spans="1:13" s="4" customFormat="1" ht="15" x14ac:dyDescent="0.25"/>
    <row r="245" spans="1:13" s="4" customFormat="1" ht="15" x14ac:dyDescent="0.25"/>
    <row r="246" spans="1:13" s="4" customFormat="1" ht="15" x14ac:dyDescent="0.25">
      <c r="A246" s="7"/>
      <c r="B246" s="7" t="s">
        <v>120</v>
      </c>
      <c r="C246" s="7"/>
      <c r="D246" s="7"/>
      <c r="E246" s="7"/>
      <c r="F246" s="7"/>
      <c r="G246" s="7"/>
      <c r="H246" s="7"/>
      <c r="I246" s="7"/>
      <c r="J246" s="7"/>
      <c r="K246" s="7"/>
      <c r="L246" s="7"/>
      <c r="M246" s="7"/>
    </row>
    <row r="247" spans="1:13" s="4" customFormat="1" ht="15" x14ac:dyDescent="0.25"/>
    <row r="248" spans="1:13" s="4" customFormat="1" ht="15.75" customHeight="1" x14ac:dyDescent="0.25">
      <c r="B248" s="1117" t="s">
        <v>1014</v>
      </c>
      <c r="C248" s="1133"/>
      <c r="D248" s="1133"/>
      <c r="E248" s="1126">
        <v>2021</v>
      </c>
      <c r="F248" s="1126">
        <v>2022</v>
      </c>
      <c r="G248" s="1123">
        <v>2023</v>
      </c>
    </row>
    <row r="249" spans="1:13" s="4" customFormat="1" ht="15.75" customHeight="1" thickBot="1" x14ac:dyDescent="0.3">
      <c r="B249" s="1122"/>
      <c r="C249" s="1132"/>
      <c r="D249" s="1132"/>
      <c r="E249" s="1127"/>
      <c r="F249" s="1127"/>
      <c r="G249" s="1124"/>
    </row>
    <row r="250" spans="1:13" s="4" customFormat="1" ht="15.5" thickTop="1" x14ac:dyDescent="0.25">
      <c r="B250" s="725" t="s">
        <v>398</v>
      </c>
      <c r="C250" s="725"/>
      <c r="D250" s="726"/>
      <c r="E250" s="314">
        <v>1027</v>
      </c>
      <c r="F250" s="314">
        <v>1267</v>
      </c>
      <c r="G250" s="315">
        <v>1194</v>
      </c>
    </row>
    <row r="251" spans="1:13" s="4" customFormat="1" ht="15" x14ac:dyDescent="0.25">
      <c r="B251" s="768" t="s">
        <v>580</v>
      </c>
      <c r="C251" s="768"/>
      <c r="D251" s="769"/>
      <c r="E251" s="545">
        <v>1107.2</v>
      </c>
      <c r="F251" s="545">
        <v>1305.2</v>
      </c>
      <c r="G251" s="546">
        <v>1048.2805499999999</v>
      </c>
    </row>
    <row r="252" spans="1:13" s="4" customFormat="1" ht="15" x14ac:dyDescent="0.25">
      <c r="B252" s="747" t="s">
        <v>1015</v>
      </c>
      <c r="C252" s="747"/>
      <c r="D252" s="747"/>
      <c r="E252" s="747"/>
      <c r="F252" s="747"/>
      <c r="G252" s="747"/>
    </row>
    <row r="253" spans="1:13" s="4" customFormat="1" ht="15" x14ac:dyDescent="0.25">
      <c r="B253" s="749"/>
      <c r="C253" s="749"/>
      <c r="D253" s="749"/>
      <c r="E253" s="749"/>
      <c r="F253" s="749"/>
      <c r="G253" s="749"/>
    </row>
    <row r="254" spans="1:13" s="4" customFormat="1" ht="15" x14ac:dyDescent="0.25"/>
    <row r="255" spans="1:13" s="4" customFormat="1" ht="15" x14ac:dyDescent="0.25"/>
    <row r="256" spans="1:13" s="4" customFormat="1" ht="15" x14ac:dyDescent="0.25">
      <c r="A256" s="7"/>
      <c r="B256" s="7" t="s">
        <v>129</v>
      </c>
      <c r="C256" s="7"/>
      <c r="D256" s="7"/>
      <c r="E256" s="7"/>
      <c r="F256" s="7"/>
      <c r="G256" s="7"/>
      <c r="H256" s="7"/>
      <c r="I256" s="7"/>
      <c r="J256" s="7"/>
      <c r="K256" s="7"/>
      <c r="L256" s="7"/>
      <c r="M256" s="7"/>
    </row>
    <row r="257" spans="1:13" s="4" customFormat="1" ht="15" x14ac:dyDescent="0.25"/>
    <row r="258" spans="1:13" s="4" customFormat="1" ht="15" customHeight="1" x14ac:dyDescent="0.25">
      <c r="B258" s="1116" t="s">
        <v>1016</v>
      </c>
      <c r="C258" s="1116"/>
      <c r="D258" s="1116"/>
      <c r="E258" s="1126">
        <v>2021</v>
      </c>
      <c r="F258" s="1126">
        <v>2022</v>
      </c>
      <c r="G258" s="1123">
        <v>2023</v>
      </c>
    </row>
    <row r="259" spans="1:13" s="4" customFormat="1" ht="15" customHeight="1" x14ac:dyDescent="0.25">
      <c r="B259" s="1116"/>
      <c r="C259" s="1116"/>
      <c r="D259" s="1116"/>
      <c r="E259" s="1126"/>
      <c r="F259" s="1126"/>
      <c r="G259" s="1123"/>
    </row>
    <row r="260" spans="1:13" s="4" customFormat="1" ht="15.5" thickBot="1" x14ac:dyDescent="0.3">
      <c r="B260" s="1121"/>
      <c r="C260" s="1121"/>
      <c r="D260" s="1121"/>
      <c r="E260" s="1127"/>
      <c r="F260" s="1127"/>
      <c r="G260" s="1124"/>
    </row>
    <row r="261" spans="1:13" s="4" customFormat="1" ht="15.5" thickTop="1" x14ac:dyDescent="0.25">
      <c r="B261" s="725" t="s">
        <v>404</v>
      </c>
      <c r="C261" s="725"/>
      <c r="D261" s="726"/>
      <c r="E261" s="167">
        <v>9.7000000000000003E-2</v>
      </c>
      <c r="F261" s="168">
        <v>0.17499999999999999</v>
      </c>
      <c r="G261" s="170">
        <v>0.25600000000000001</v>
      </c>
    </row>
    <row r="262" spans="1:13" s="4" customFormat="1" ht="15" x14ac:dyDescent="0.25">
      <c r="B262" s="737" t="s">
        <v>405</v>
      </c>
      <c r="C262" s="737"/>
      <c r="D262" s="738">
        <v>0.55500000000000005</v>
      </c>
      <c r="E262" s="183">
        <v>0.311</v>
      </c>
      <c r="F262" s="183">
        <v>0.35299999999999998</v>
      </c>
      <c r="G262" s="183">
        <v>0.503</v>
      </c>
    </row>
    <row r="263" spans="1:13" s="4" customFormat="1" ht="15" x14ac:dyDescent="0.25">
      <c r="B263" s="743" t="s">
        <v>380</v>
      </c>
      <c r="C263" s="743"/>
      <c r="D263" s="744">
        <v>0.23200000000000001</v>
      </c>
      <c r="E263" s="171">
        <v>0.191</v>
      </c>
      <c r="F263" s="171">
        <v>0.27800000000000002</v>
      </c>
      <c r="G263" s="171">
        <v>0.42599999999999999</v>
      </c>
    </row>
    <row r="264" spans="1:13" s="4" customFormat="1" ht="15" customHeight="1" x14ac:dyDescent="0.25">
      <c r="B264" s="747" t="s">
        <v>911</v>
      </c>
      <c r="C264" s="747"/>
      <c r="D264" s="747"/>
      <c r="E264" s="747"/>
      <c r="F264" s="747"/>
      <c r="G264" s="747"/>
    </row>
    <row r="265" spans="1:13" s="4" customFormat="1" ht="15" x14ac:dyDescent="0.25">
      <c r="B265" s="749"/>
      <c r="C265" s="749"/>
      <c r="D265" s="749"/>
      <c r="E265" s="749"/>
      <c r="F265" s="749"/>
      <c r="G265" s="749"/>
    </row>
    <row r="266" spans="1:13" s="4" customFormat="1" ht="15" x14ac:dyDescent="0.25"/>
    <row r="267" spans="1:13" s="4" customFormat="1" ht="15" x14ac:dyDescent="0.25"/>
    <row r="268" spans="1:13" s="4" customFormat="1" ht="15" x14ac:dyDescent="0.25">
      <c r="A268" s="7"/>
      <c r="B268" s="7" t="s">
        <v>163</v>
      </c>
      <c r="C268" s="7"/>
      <c r="D268" s="7"/>
      <c r="E268" s="7"/>
      <c r="F268" s="7"/>
      <c r="G268" s="7"/>
      <c r="H268" s="7"/>
      <c r="I268" s="7"/>
      <c r="J268" s="7"/>
      <c r="K268" s="7"/>
      <c r="L268" s="7"/>
      <c r="M268" s="7"/>
    </row>
    <row r="269" spans="1:13" s="4" customFormat="1" ht="15" x14ac:dyDescent="0.25"/>
    <row r="270" spans="1:13" s="4" customFormat="1" ht="15" customHeight="1" thickBot="1" x14ac:dyDescent="0.3">
      <c r="B270" s="1122" t="s">
        <v>1017</v>
      </c>
      <c r="C270" s="1132"/>
      <c r="D270" s="1132"/>
      <c r="E270" s="1132"/>
      <c r="F270" s="1132"/>
      <c r="G270" s="1132"/>
      <c r="H270" s="1132"/>
      <c r="I270" s="1132"/>
      <c r="J270" s="1132"/>
      <c r="K270" s="333">
        <v>2021</v>
      </c>
      <c r="L270" s="333">
        <v>2022</v>
      </c>
      <c r="M270" s="334">
        <v>2023</v>
      </c>
    </row>
    <row r="271" spans="1:13" s="4" customFormat="1" ht="12.75" customHeight="1" thickTop="1" x14ac:dyDescent="0.25">
      <c r="B271" s="725" t="s">
        <v>407</v>
      </c>
      <c r="C271" s="725"/>
      <c r="D271" s="725"/>
      <c r="E271" s="725"/>
      <c r="F271" s="725"/>
      <c r="G271" s="725"/>
      <c r="H271" s="725"/>
      <c r="I271" s="725"/>
      <c r="J271" s="726"/>
      <c r="K271" s="26">
        <v>1228</v>
      </c>
      <c r="L271" s="26">
        <v>695</v>
      </c>
      <c r="M271" s="27">
        <v>417</v>
      </c>
    </row>
    <row r="272" spans="1:13" s="4" customFormat="1" ht="15" customHeight="1" x14ac:dyDescent="0.25">
      <c r="B272" s="737" t="s">
        <v>408</v>
      </c>
      <c r="C272" s="737"/>
      <c r="D272" s="737"/>
      <c r="E272" s="737"/>
      <c r="F272" s="737"/>
      <c r="G272" s="737"/>
      <c r="H272" s="737"/>
      <c r="I272" s="737"/>
      <c r="J272" s="738"/>
      <c r="K272" s="187">
        <v>90</v>
      </c>
      <c r="L272" s="187">
        <v>44</v>
      </c>
      <c r="M272" s="188">
        <v>49</v>
      </c>
    </row>
    <row r="273" spans="1:13" s="4" customFormat="1" ht="15" customHeight="1" x14ac:dyDescent="0.25">
      <c r="B273" s="837" t="s">
        <v>409</v>
      </c>
      <c r="C273" s="837"/>
      <c r="D273" s="837"/>
      <c r="E273" s="837"/>
      <c r="F273" s="837"/>
      <c r="G273" s="837"/>
      <c r="H273" s="837"/>
      <c r="I273" s="837"/>
      <c r="J273" s="838"/>
      <c r="K273" s="316">
        <v>7.3300000000000004E-2</v>
      </c>
      <c r="L273" s="316">
        <v>6.3299999999999995E-2</v>
      </c>
      <c r="M273" s="317">
        <v>0.11750599520383694</v>
      </c>
    </row>
    <row r="274" spans="1:13" s="4" customFormat="1" ht="15" customHeight="1" x14ac:dyDescent="0.25">
      <c r="B274" s="747" t="s">
        <v>1018</v>
      </c>
      <c r="C274" s="747"/>
      <c r="D274" s="747"/>
      <c r="E274" s="747"/>
      <c r="F274" s="747"/>
      <c r="G274" s="747"/>
      <c r="H274" s="747"/>
      <c r="I274" s="747"/>
      <c r="J274" s="747"/>
      <c r="K274" s="747"/>
      <c r="L274" s="747"/>
      <c r="M274" s="747"/>
    </row>
    <row r="275" spans="1:13" s="4" customFormat="1" ht="15" customHeight="1" x14ac:dyDescent="0.25">
      <c r="B275" s="748"/>
      <c r="C275" s="748"/>
      <c r="D275" s="748"/>
      <c r="E275" s="748"/>
      <c r="F275" s="748"/>
      <c r="G275" s="748"/>
      <c r="H275" s="748"/>
      <c r="I275" s="748"/>
      <c r="J275" s="748"/>
      <c r="K275" s="748"/>
      <c r="L275" s="748"/>
      <c r="M275" s="748"/>
    </row>
    <row r="276" spans="1:13" s="4" customFormat="1" ht="15" x14ac:dyDescent="0.25">
      <c r="B276" s="749"/>
      <c r="C276" s="749"/>
      <c r="D276" s="749"/>
      <c r="E276" s="749"/>
      <c r="F276" s="749"/>
      <c r="G276" s="749"/>
      <c r="H276" s="749"/>
      <c r="I276" s="749"/>
      <c r="J276" s="749"/>
      <c r="K276" s="749"/>
      <c r="L276" s="749"/>
      <c r="M276" s="749"/>
    </row>
    <row r="277" spans="1:13" s="4" customFormat="1" ht="15" x14ac:dyDescent="0.25"/>
    <row r="278" spans="1:13" s="4" customFormat="1" ht="15" x14ac:dyDescent="0.25"/>
    <row r="279" spans="1:13" s="4" customFormat="1" ht="15" x14ac:dyDescent="0.25">
      <c r="A279" s="7"/>
      <c r="B279" s="7" t="s">
        <v>178</v>
      </c>
      <c r="C279" s="7"/>
      <c r="D279" s="7"/>
      <c r="E279" s="7"/>
      <c r="F279" s="7"/>
      <c r="G279" s="7"/>
      <c r="H279" s="7"/>
      <c r="I279" s="7"/>
      <c r="J279" s="7"/>
      <c r="K279" s="7"/>
      <c r="L279" s="7"/>
      <c r="M279" s="7"/>
    </row>
    <row r="280" spans="1:13" s="4" customFormat="1" ht="15" x14ac:dyDescent="0.25"/>
    <row r="281" spans="1:13" s="4" customFormat="1" ht="15" customHeight="1" thickBot="1" x14ac:dyDescent="0.3">
      <c r="B281" s="1122" t="s">
        <v>1020</v>
      </c>
      <c r="C281" s="1132"/>
      <c r="D281" s="1132"/>
      <c r="E281" s="1132"/>
      <c r="F281" s="1132"/>
      <c r="G281" s="1132"/>
      <c r="H281" s="1132"/>
      <c r="I281" s="1132"/>
      <c r="J281" s="1132"/>
      <c r="K281" s="333">
        <v>2021</v>
      </c>
      <c r="L281" s="333">
        <v>2022</v>
      </c>
      <c r="M281" s="334">
        <v>2023</v>
      </c>
    </row>
    <row r="282" spans="1:13" s="4" customFormat="1" ht="15.75" customHeight="1" thickTop="1" x14ac:dyDescent="0.25">
      <c r="B282" s="725" t="s">
        <v>407</v>
      </c>
      <c r="C282" s="725"/>
      <c r="D282" s="725"/>
      <c r="E282" s="725"/>
      <c r="F282" s="725"/>
      <c r="G282" s="725"/>
      <c r="H282" s="725"/>
      <c r="I282" s="725"/>
      <c r="J282" s="726"/>
      <c r="K282" s="318">
        <v>1228</v>
      </c>
      <c r="L282" s="318">
        <v>695</v>
      </c>
      <c r="M282" s="27">
        <v>417</v>
      </c>
    </row>
    <row r="283" spans="1:13" s="4" customFormat="1" ht="15" customHeight="1" x14ac:dyDescent="0.25">
      <c r="B283" s="737" t="s">
        <v>412</v>
      </c>
      <c r="C283" s="737"/>
      <c r="D283" s="737"/>
      <c r="E283" s="737"/>
      <c r="F283" s="737"/>
      <c r="G283" s="737"/>
      <c r="H283" s="737"/>
      <c r="I283" s="737"/>
      <c r="J283" s="738"/>
      <c r="K283" s="187">
        <v>1228</v>
      </c>
      <c r="L283" s="187">
        <v>695</v>
      </c>
      <c r="M283" s="188">
        <v>417</v>
      </c>
    </row>
    <row r="284" spans="1:13" s="4" customFormat="1" ht="15" customHeight="1" x14ac:dyDescent="0.25">
      <c r="B284" s="837" t="s">
        <v>413</v>
      </c>
      <c r="C284" s="837"/>
      <c r="D284" s="837"/>
      <c r="E284" s="837"/>
      <c r="F284" s="837"/>
      <c r="G284" s="837"/>
      <c r="H284" s="837"/>
      <c r="I284" s="837"/>
      <c r="J284" s="838"/>
      <c r="K284" s="316">
        <v>1</v>
      </c>
      <c r="L284" s="316">
        <v>1</v>
      </c>
      <c r="M284" s="547">
        <v>1</v>
      </c>
    </row>
    <row r="285" spans="1:13" s="4" customFormat="1" ht="15" x14ac:dyDescent="0.25"/>
    <row r="286" spans="1:13" s="4" customFormat="1" ht="15" x14ac:dyDescent="0.25"/>
    <row r="287" spans="1:13" s="4" customFormat="1" ht="12.75" customHeight="1" x14ac:dyDescent="0.25"/>
    <row r="288" spans="1:13" s="4" customFormat="1" ht="15" x14ac:dyDescent="0.25"/>
    <row r="289" spans="1:13" s="153" customFormat="1" ht="24.5" x14ac:dyDescent="0.25">
      <c r="B289" s="332" t="s">
        <v>275</v>
      </c>
    </row>
    <row r="290" spans="1:13" s="4" customFormat="1" ht="15" x14ac:dyDescent="0.25"/>
    <row r="291" spans="1:13" s="4" customFormat="1" ht="15" x14ac:dyDescent="0.25"/>
    <row r="292" spans="1:13" s="4" customFormat="1" ht="15" x14ac:dyDescent="0.25">
      <c r="A292" s="7"/>
      <c r="B292" s="7" t="s">
        <v>140</v>
      </c>
      <c r="C292" s="7"/>
      <c r="D292" s="7"/>
      <c r="E292" s="7"/>
      <c r="F292" s="7"/>
      <c r="G292" s="7"/>
      <c r="H292" s="7"/>
      <c r="I292" s="7"/>
      <c r="J292" s="7"/>
      <c r="K292" s="7"/>
      <c r="L292" s="7"/>
      <c r="M292" s="7"/>
    </row>
    <row r="293" spans="1:13" s="4" customFormat="1" ht="15" x14ac:dyDescent="0.25"/>
    <row r="294" spans="1:13" s="4" customFormat="1" ht="15" customHeight="1" thickBot="1" x14ac:dyDescent="0.3">
      <c r="B294" s="1122" t="s">
        <v>1021</v>
      </c>
      <c r="C294" s="1132"/>
      <c r="D294" s="1132"/>
      <c r="E294" s="1132"/>
      <c r="F294" s="1132"/>
      <c r="G294" s="1132"/>
      <c r="H294" s="1132"/>
      <c r="I294" s="1132"/>
      <c r="J294" s="1132"/>
      <c r="K294" s="333">
        <v>2021</v>
      </c>
      <c r="L294" s="333">
        <v>2022</v>
      </c>
      <c r="M294" s="334">
        <v>2023</v>
      </c>
    </row>
    <row r="295" spans="1:13" s="4" customFormat="1" ht="15.75" customHeight="1" thickTop="1" x14ac:dyDescent="0.25">
      <c r="B295" s="1134" t="s">
        <v>414</v>
      </c>
      <c r="C295" s="1134"/>
      <c r="D295" s="1134"/>
      <c r="E295" s="1134"/>
      <c r="F295" s="1134"/>
      <c r="G295" s="1134"/>
      <c r="H295" s="1134"/>
      <c r="I295" s="1134"/>
      <c r="J295" s="1134"/>
      <c r="K295" s="1134"/>
      <c r="L295" s="1134"/>
      <c r="M295" s="1134"/>
    </row>
    <row r="296" spans="1:13" s="4" customFormat="1" ht="15" x14ac:dyDescent="0.25">
      <c r="B296" s="764" t="s">
        <v>422</v>
      </c>
      <c r="C296" s="966"/>
      <c r="D296" s="966"/>
      <c r="E296" s="966"/>
      <c r="F296" s="966"/>
      <c r="G296" s="966"/>
      <c r="H296" s="966"/>
      <c r="I296" s="966"/>
      <c r="J296" s="966"/>
      <c r="K296" s="320">
        <v>407725</v>
      </c>
      <c r="L296" s="155">
        <v>474671</v>
      </c>
      <c r="M296" s="557">
        <v>422464.44</v>
      </c>
    </row>
    <row r="297" spans="1:13" s="4" customFormat="1" ht="15" x14ac:dyDescent="0.25">
      <c r="B297" s="737" t="s">
        <v>423</v>
      </c>
      <c r="C297" s="737"/>
      <c r="D297" s="737"/>
      <c r="E297" s="737"/>
      <c r="F297" s="737"/>
      <c r="G297" s="737"/>
      <c r="H297" s="737"/>
      <c r="I297" s="737"/>
      <c r="J297" s="738"/>
      <c r="K297" s="187">
        <v>293</v>
      </c>
      <c r="L297" s="158">
        <v>1077</v>
      </c>
      <c r="M297" s="554">
        <v>2099.9899999999998</v>
      </c>
    </row>
    <row r="298" spans="1:13" s="4" customFormat="1" ht="15" x14ac:dyDescent="0.25">
      <c r="B298" s="737" t="s">
        <v>425</v>
      </c>
      <c r="C298" s="737"/>
      <c r="D298" s="737"/>
      <c r="E298" s="737"/>
      <c r="F298" s="737"/>
      <c r="G298" s="737"/>
      <c r="H298" s="737"/>
      <c r="I298" s="737"/>
      <c r="J298" s="738"/>
      <c r="K298" s="187">
        <v>8048</v>
      </c>
      <c r="L298" s="158">
        <v>10648</v>
      </c>
      <c r="M298" s="554">
        <v>11477.72</v>
      </c>
    </row>
    <row r="299" spans="1:13" s="4" customFormat="1" ht="15" x14ac:dyDescent="0.25">
      <c r="B299" s="772" t="s">
        <v>427</v>
      </c>
      <c r="C299" s="772"/>
      <c r="D299" s="772"/>
      <c r="E299" s="772"/>
      <c r="F299" s="772"/>
      <c r="G299" s="772"/>
      <c r="H299" s="772"/>
      <c r="I299" s="772"/>
      <c r="J299" s="773"/>
      <c r="K299" s="189">
        <v>416067</v>
      </c>
      <c r="L299" s="160">
        <v>486396</v>
      </c>
      <c r="M299" s="555">
        <f>SUM(M296:M298)</f>
        <v>436042.14999999997</v>
      </c>
    </row>
    <row r="300" spans="1:13" s="4" customFormat="1" ht="15" x14ac:dyDescent="0.25">
      <c r="B300" s="772" t="s">
        <v>428</v>
      </c>
      <c r="C300" s="772"/>
      <c r="D300" s="772"/>
      <c r="E300" s="772"/>
      <c r="F300" s="772"/>
      <c r="G300" s="772"/>
      <c r="H300" s="772"/>
      <c r="I300" s="772"/>
      <c r="J300" s="773"/>
      <c r="K300" s="189">
        <v>27</v>
      </c>
      <c r="L300" s="160">
        <v>21</v>
      </c>
      <c r="M300" s="555">
        <v>29.44</v>
      </c>
    </row>
    <row r="301" spans="1:13" s="4" customFormat="1" ht="15" x14ac:dyDescent="0.25">
      <c r="B301" s="814" t="s">
        <v>429</v>
      </c>
      <c r="C301" s="814"/>
      <c r="D301" s="814"/>
      <c r="E301" s="814"/>
      <c r="F301" s="814"/>
      <c r="G301" s="814"/>
      <c r="H301" s="814"/>
      <c r="I301" s="814"/>
      <c r="J301" s="815"/>
      <c r="K301" s="190">
        <f>K300+K299</f>
        <v>416094</v>
      </c>
      <c r="L301" s="157">
        <f>L300+L299</f>
        <v>486417</v>
      </c>
      <c r="M301" s="556">
        <f>M300+M299</f>
        <v>436071.58999999997</v>
      </c>
    </row>
    <row r="302" spans="1:13" s="4" customFormat="1" ht="15" x14ac:dyDescent="0.25">
      <c r="B302" s="1136" t="s">
        <v>430</v>
      </c>
      <c r="C302" s="1136"/>
      <c r="D302" s="1136"/>
      <c r="E302" s="1136"/>
      <c r="F302" s="1136"/>
      <c r="G302" s="1136"/>
      <c r="H302" s="1136"/>
      <c r="I302" s="1136"/>
      <c r="J302" s="1136"/>
      <c r="K302" s="1136"/>
      <c r="L302" s="1136"/>
      <c r="M302" s="1136"/>
    </row>
    <row r="303" spans="1:13" s="4" customFormat="1" ht="15" x14ac:dyDescent="0.25">
      <c r="B303" s="763" t="s">
        <v>431</v>
      </c>
      <c r="C303" s="763"/>
      <c r="D303" s="763"/>
      <c r="E303" s="763"/>
      <c r="F303" s="763"/>
      <c r="G303" s="763"/>
      <c r="H303" s="763"/>
      <c r="I303" s="763"/>
      <c r="J303" s="764"/>
      <c r="K303" s="320">
        <v>11559</v>
      </c>
      <c r="L303" s="155">
        <v>32595</v>
      </c>
      <c r="M303" s="557">
        <v>0</v>
      </c>
    </row>
    <row r="304" spans="1:13" s="4" customFormat="1" ht="15" x14ac:dyDescent="0.25">
      <c r="B304" s="737" t="s">
        <v>433</v>
      </c>
      <c r="C304" s="737"/>
      <c r="D304" s="737"/>
      <c r="E304" s="737"/>
      <c r="F304" s="737"/>
      <c r="G304" s="737"/>
      <c r="H304" s="737"/>
      <c r="I304" s="737"/>
      <c r="J304" s="738"/>
      <c r="K304" s="187">
        <v>6238</v>
      </c>
      <c r="L304" s="158">
        <v>0</v>
      </c>
      <c r="M304" s="554">
        <v>33176.61</v>
      </c>
    </row>
    <row r="305" spans="1:13" s="4" customFormat="1" ht="15" x14ac:dyDescent="0.25">
      <c r="B305" s="772" t="s">
        <v>434</v>
      </c>
      <c r="C305" s="772"/>
      <c r="D305" s="772"/>
      <c r="E305" s="772"/>
      <c r="F305" s="772"/>
      <c r="G305" s="772"/>
      <c r="H305" s="772"/>
      <c r="I305" s="772"/>
      <c r="J305" s="773"/>
      <c r="K305" s="189">
        <v>17798</v>
      </c>
      <c r="L305" s="189">
        <v>32595</v>
      </c>
      <c r="M305" s="564">
        <v>33176.61</v>
      </c>
    </row>
    <row r="306" spans="1:13" s="4" customFormat="1" ht="15" x14ac:dyDescent="0.25">
      <c r="B306" s="814" t="s">
        <v>435</v>
      </c>
      <c r="C306" s="814"/>
      <c r="D306" s="814"/>
      <c r="E306" s="814"/>
      <c r="F306" s="814"/>
      <c r="G306" s="814"/>
      <c r="H306" s="814"/>
      <c r="I306" s="814"/>
      <c r="J306" s="815"/>
      <c r="K306" s="190">
        <v>433891</v>
      </c>
      <c r="L306" s="190">
        <f>L301+L305</f>
        <v>519012</v>
      </c>
      <c r="M306" s="566">
        <f>M301+M305</f>
        <v>469248.19999999995</v>
      </c>
    </row>
    <row r="307" spans="1:13" s="4" customFormat="1" ht="15" customHeight="1" x14ac:dyDescent="0.25">
      <c r="B307" s="813" t="s">
        <v>436</v>
      </c>
      <c r="C307" s="813"/>
      <c r="D307" s="813"/>
      <c r="E307" s="813"/>
      <c r="F307" s="813"/>
      <c r="G307" s="813"/>
      <c r="H307" s="813"/>
      <c r="I307" s="813"/>
      <c r="J307" s="813"/>
      <c r="K307" s="813"/>
      <c r="L307" s="813"/>
      <c r="M307" s="813"/>
    </row>
    <row r="308" spans="1:13" s="4" customFormat="1" ht="15" x14ac:dyDescent="0.25"/>
    <row r="309" spans="1:13" s="4" customFormat="1" ht="15" x14ac:dyDescent="0.25"/>
    <row r="310" spans="1:13" s="4" customFormat="1" ht="15" x14ac:dyDescent="0.25">
      <c r="A310" s="7"/>
      <c r="B310" s="7" t="s">
        <v>141</v>
      </c>
      <c r="C310" s="7"/>
      <c r="D310" s="7"/>
      <c r="E310" s="7"/>
      <c r="F310" s="7"/>
      <c r="G310" s="7"/>
      <c r="H310" s="7"/>
      <c r="I310" s="7"/>
      <c r="J310" s="7"/>
      <c r="K310" s="7"/>
      <c r="L310" s="7"/>
      <c r="M310" s="7"/>
    </row>
    <row r="311" spans="1:13" s="4" customFormat="1" ht="15" x14ac:dyDescent="0.25"/>
    <row r="312" spans="1:13" s="4" customFormat="1" ht="15" x14ac:dyDescent="0.25">
      <c r="B312" s="1116" t="s">
        <v>437</v>
      </c>
      <c r="C312" s="1116"/>
      <c r="D312" s="1116"/>
      <c r="E312" s="1126">
        <v>2021</v>
      </c>
      <c r="F312" s="1126">
        <v>2022</v>
      </c>
      <c r="G312" s="1123">
        <v>2023</v>
      </c>
      <c r="J312" s="1"/>
      <c r="K312" s="1"/>
      <c r="L312" s="1"/>
      <c r="M312" s="1"/>
    </row>
    <row r="313" spans="1:13" s="4" customFormat="1" ht="15" x14ac:dyDescent="0.25">
      <c r="B313" s="1116"/>
      <c r="C313" s="1116"/>
      <c r="D313" s="1116"/>
      <c r="E313" s="1126"/>
      <c r="F313" s="1126"/>
      <c r="G313" s="1123"/>
      <c r="J313" s="1"/>
      <c r="K313" s="1"/>
      <c r="L313" s="1"/>
      <c r="M313" s="1"/>
    </row>
    <row r="314" spans="1:13" s="4" customFormat="1" ht="15.5" thickBot="1" x14ac:dyDescent="0.3">
      <c r="B314" s="1121"/>
      <c r="C314" s="1121"/>
      <c r="D314" s="1121"/>
      <c r="E314" s="1127"/>
      <c r="F314" s="1127"/>
      <c r="G314" s="1124"/>
      <c r="J314" s="1"/>
      <c r="K314" s="1"/>
      <c r="L314" s="1"/>
      <c r="M314" s="1"/>
    </row>
    <row r="315" spans="1:13" s="4" customFormat="1" ht="15.5" thickTop="1" x14ac:dyDescent="0.25">
      <c r="B315" s="822" t="s">
        <v>993</v>
      </c>
      <c r="C315" s="822"/>
      <c r="D315" s="823"/>
      <c r="E315" s="321">
        <v>31070</v>
      </c>
      <c r="F315" s="321">
        <v>2650</v>
      </c>
      <c r="G315" s="570">
        <v>65786.03</v>
      </c>
      <c r="J315" s="1"/>
      <c r="K315" s="1"/>
      <c r="L315" s="1"/>
      <c r="M315" s="1"/>
    </row>
    <row r="316" spans="1:13" s="4" customFormat="1" ht="15" x14ac:dyDescent="0.25"/>
    <row r="317" spans="1:13" s="4" customFormat="1" ht="15" x14ac:dyDescent="0.25"/>
    <row r="318" spans="1:13" s="4" customFormat="1" ht="15" x14ac:dyDescent="0.25">
      <c r="A318" s="7"/>
      <c r="B318" s="7" t="s">
        <v>152</v>
      </c>
      <c r="C318" s="7"/>
      <c r="D318" s="7"/>
      <c r="E318" s="7"/>
      <c r="F318" s="7"/>
      <c r="G318" s="7"/>
      <c r="H318" s="7"/>
      <c r="I318" s="7"/>
      <c r="J318" s="7"/>
      <c r="K318" s="7"/>
      <c r="L318" s="7"/>
      <c r="M318" s="7"/>
    </row>
    <row r="319" spans="1:13" s="4" customFormat="1" ht="15" x14ac:dyDescent="0.25">
      <c r="A319" s="7"/>
      <c r="B319" s="7" t="s">
        <v>153</v>
      </c>
      <c r="C319" s="7"/>
      <c r="D319" s="7"/>
      <c r="E319" s="7"/>
      <c r="F319" s="7"/>
      <c r="G319" s="7"/>
      <c r="H319" s="7"/>
      <c r="I319" s="7"/>
      <c r="J319" s="7"/>
      <c r="K319" s="7"/>
      <c r="L319" s="7"/>
      <c r="M319" s="7"/>
    </row>
    <row r="320" spans="1:13" s="4" customFormat="1" ht="15" x14ac:dyDescent="0.25">
      <c r="A320" s="7"/>
      <c r="B320" s="7" t="s">
        <v>154</v>
      </c>
      <c r="C320" s="7"/>
      <c r="D320" s="7"/>
      <c r="E320" s="7"/>
      <c r="F320" s="7"/>
      <c r="G320" s="7"/>
      <c r="H320" s="7"/>
      <c r="I320" s="7"/>
      <c r="J320" s="7"/>
      <c r="K320" s="7"/>
      <c r="L320" s="7"/>
      <c r="M320" s="7"/>
    </row>
    <row r="321" spans="2:13" s="4" customFormat="1" ht="15" x14ac:dyDescent="0.25"/>
    <row r="322" spans="2:13" s="4" customFormat="1" ht="15.75" customHeight="1" x14ac:dyDescent="0.25">
      <c r="B322" s="1116" t="s">
        <v>1022</v>
      </c>
      <c r="C322" s="1116"/>
      <c r="D322" s="1117"/>
      <c r="E322" s="1128">
        <v>2021</v>
      </c>
      <c r="F322" s="1126">
        <v>2022</v>
      </c>
      <c r="G322" s="1123">
        <v>2023</v>
      </c>
    </row>
    <row r="323" spans="2:13" s="4" customFormat="1" ht="15.5" thickBot="1" x14ac:dyDescent="0.3">
      <c r="B323" s="1121"/>
      <c r="C323" s="1121"/>
      <c r="D323" s="1122"/>
      <c r="E323" s="1129"/>
      <c r="F323" s="1127"/>
      <c r="G323" s="1124"/>
    </row>
    <row r="324" spans="2:13" s="4" customFormat="1" ht="15.5" thickTop="1" x14ac:dyDescent="0.25">
      <c r="B324" s="725" t="s">
        <v>442</v>
      </c>
      <c r="C324" s="725"/>
      <c r="D324" s="726"/>
      <c r="E324" s="143">
        <v>28324</v>
      </c>
      <c r="F324" s="162">
        <v>35250</v>
      </c>
      <c r="G324" s="145">
        <v>39632.660000000003</v>
      </c>
    </row>
    <row r="325" spans="2:13" s="4" customFormat="1" ht="15" x14ac:dyDescent="0.25">
      <c r="B325" s="737" t="s">
        <v>443</v>
      </c>
      <c r="C325" s="737"/>
      <c r="D325" s="738"/>
      <c r="E325" s="20">
        <v>406</v>
      </c>
      <c r="F325" s="11">
        <v>385</v>
      </c>
      <c r="G325" s="37">
        <v>0</v>
      </c>
    </row>
    <row r="326" spans="2:13" s="4" customFormat="1" ht="15" x14ac:dyDescent="0.25">
      <c r="B326" s="768" t="s">
        <v>444</v>
      </c>
      <c r="C326" s="768"/>
      <c r="D326" s="769"/>
      <c r="E326" s="32">
        <v>5684</v>
      </c>
      <c r="F326" s="200">
        <v>18050</v>
      </c>
      <c r="G326" s="35">
        <v>17742.34</v>
      </c>
    </row>
    <row r="327" spans="2:13" s="4" customFormat="1" ht="15" x14ac:dyDescent="0.25">
      <c r="B327" s="1"/>
      <c r="C327" s="1"/>
      <c r="D327" s="1"/>
      <c r="E327" s="1"/>
      <c r="F327" s="1"/>
      <c r="G327" s="1"/>
    </row>
    <row r="328" spans="2:13" s="4" customFormat="1" ht="15" customHeight="1" x14ac:dyDescent="0.25">
      <c r="B328" s="1116" t="s">
        <v>1023</v>
      </c>
      <c r="C328" s="1116"/>
      <c r="D328" s="1116"/>
      <c r="E328" s="1128">
        <v>2021</v>
      </c>
      <c r="F328" s="1126">
        <v>2022</v>
      </c>
      <c r="G328" s="1123">
        <v>2023</v>
      </c>
    </row>
    <row r="329" spans="2:13" s="4" customFormat="1" ht="15.5" thickBot="1" x14ac:dyDescent="0.3">
      <c r="B329" s="1121"/>
      <c r="C329" s="1121"/>
      <c r="D329" s="1121"/>
      <c r="E329" s="1129"/>
      <c r="F329" s="1127"/>
      <c r="G329" s="1124"/>
    </row>
    <row r="330" spans="2:13" s="4" customFormat="1" ht="15.5" thickTop="1" x14ac:dyDescent="0.25">
      <c r="B330" s="725" t="s">
        <v>442</v>
      </c>
      <c r="C330" s="725"/>
      <c r="D330" s="726"/>
      <c r="E330" s="25">
        <v>3145.03</v>
      </c>
      <c r="F330" s="148">
        <v>3386.65</v>
      </c>
      <c r="G330" s="136">
        <v>3070.54</v>
      </c>
    </row>
    <row r="331" spans="2:13" s="4" customFormat="1" ht="15" x14ac:dyDescent="0.25">
      <c r="B331" s="768" t="s">
        <v>444</v>
      </c>
      <c r="C331" s="768"/>
      <c r="D331" s="769"/>
      <c r="E331" s="32">
        <v>233.66</v>
      </c>
      <c r="F331" s="200">
        <v>3.1</v>
      </c>
      <c r="G331" s="35">
        <v>246.3</v>
      </c>
    </row>
    <row r="332" spans="2:13" s="4" customFormat="1" ht="15" x14ac:dyDescent="0.25">
      <c r="B332" s="24"/>
      <c r="C332" s="24"/>
      <c r="D332" s="24"/>
      <c r="E332" s="24"/>
      <c r="F332" s="24"/>
      <c r="G332" s="24"/>
      <c r="H332" s="24"/>
      <c r="I332" s="24"/>
      <c r="J332" s="24"/>
      <c r="K332" s="24"/>
      <c r="L332" s="24"/>
      <c r="M332" s="24"/>
    </row>
    <row r="333" spans="2:13" s="4" customFormat="1" ht="15" x14ac:dyDescent="0.25"/>
    <row r="334" spans="2:13" s="4" customFormat="1" ht="15" x14ac:dyDescent="0.25"/>
    <row r="335" spans="2:13" s="4" customFormat="1" ht="15" x14ac:dyDescent="0.25"/>
    <row r="336" spans="2:13" s="153" customFormat="1" ht="24.5" x14ac:dyDescent="0.25">
      <c r="B336" s="332" t="s">
        <v>276</v>
      </c>
    </row>
    <row r="337" spans="1:13" s="4" customFormat="1" ht="15" x14ac:dyDescent="0.25"/>
    <row r="338" spans="1:13" s="4" customFormat="1" ht="15" x14ac:dyDescent="0.25"/>
    <row r="339" spans="1:13" s="4" customFormat="1" ht="15" x14ac:dyDescent="0.25">
      <c r="A339" s="7"/>
      <c r="B339" s="7" t="s">
        <v>144</v>
      </c>
      <c r="C339" s="7"/>
      <c r="D339" s="7"/>
      <c r="E339" s="7"/>
      <c r="F339" s="7"/>
      <c r="G339" s="7"/>
      <c r="H339" s="7"/>
      <c r="I339" s="7"/>
      <c r="J339" s="7"/>
      <c r="K339" s="7"/>
      <c r="L339" s="7"/>
      <c r="M339" s="7"/>
    </row>
    <row r="340" spans="1:13" s="4" customFormat="1" ht="15" x14ac:dyDescent="0.25"/>
    <row r="341" spans="1:13" s="4" customFormat="1" ht="15" customHeight="1" x14ac:dyDescent="0.25">
      <c r="B341" s="1116" t="s">
        <v>1024</v>
      </c>
      <c r="C341" s="1116"/>
      <c r="D341" s="1116"/>
      <c r="E341" s="1128">
        <v>2021</v>
      </c>
      <c r="F341" s="1126">
        <v>2022</v>
      </c>
      <c r="G341" s="1123">
        <v>2023</v>
      </c>
    </row>
    <row r="342" spans="1:13" s="4" customFormat="1" ht="15.5" thickBot="1" x14ac:dyDescent="0.3">
      <c r="B342" s="1121"/>
      <c r="C342" s="1121"/>
      <c r="D342" s="1121"/>
      <c r="E342" s="1129"/>
      <c r="F342" s="1127"/>
      <c r="G342" s="1124"/>
    </row>
    <row r="343" spans="1:13" s="4" customFormat="1" ht="15.5" thickTop="1" x14ac:dyDescent="0.25">
      <c r="B343" s="725" t="s">
        <v>452</v>
      </c>
      <c r="C343" s="725"/>
      <c r="D343" s="726"/>
      <c r="E343" s="164">
        <v>27.7</v>
      </c>
      <c r="F343" s="164">
        <v>39.1</v>
      </c>
      <c r="G343" s="257">
        <v>51.06</v>
      </c>
    </row>
    <row r="344" spans="1:13" s="4" customFormat="1" ht="15" x14ac:dyDescent="0.25">
      <c r="B344" s="737" t="s">
        <v>456</v>
      </c>
      <c r="C344" s="737"/>
      <c r="D344" s="738"/>
      <c r="E344" s="66">
        <v>64.3</v>
      </c>
      <c r="F344" s="66">
        <v>85.7</v>
      </c>
      <c r="G344" s="67">
        <v>77.260000000000005</v>
      </c>
    </row>
    <row r="345" spans="1:13" s="4" customFormat="1" ht="15" x14ac:dyDescent="0.25">
      <c r="B345" s="743" t="s">
        <v>454</v>
      </c>
      <c r="C345" s="743"/>
      <c r="D345" s="744"/>
      <c r="E345" s="69">
        <v>92</v>
      </c>
      <c r="F345" s="69">
        <v>124.8</v>
      </c>
      <c r="G345" s="70">
        <v>128.32</v>
      </c>
    </row>
    <row r="346" spans="1:13" s="4" customFormat="1" ht="15" customHeight="1" x14ac:dyDescent="0.25">
      <c r="B346" s="747" t="s">
        <v>1025</v>
      </c>
      <c r="C346" s="747"/>
      <c r="D346" s="747"/>
      <c r="E346" s="747"/>
      <c r="F346" s="747"/>
      <c r="G346" s="747"/>
    </row>
    <row r="347" spans="1:13" s="4" customFormat="1" ht="15" customHeight="1" x14ac:dyDescent="0.25">
      <c r="B347" s="748"/>
      <c r="C347" s="748"/>
      <c r="D347" s="748"/>
      <c r="E347" s="748"/>
      <c r="F347" s="748"/>
      <c r="G347" s="748"/>
    </row>
    <row r="348" spans="1:13" s="4" customFormat="1" ht="15" x14ac:dyDescent="0.25">
      <c r="B348" s="749"/>
      <c r="C348" s="749"/>
      <c r="D348" s="749"/>
      <c r="E348" s="749"/>
      <c r="F348" s="749"/>
      <c r="G348" s="749"/>
    </row>
    <row r="349" spans="1:13" s="4" customFormat="1" ht="15" x14ac:dyDescent="0.25"/>
    <row r="350" spans="1:13" s="4" customFormat="1" ht="15" x14ac:dyDescent="0.25"/>
    <row r="351" spans="1:13" s="4" customFormat="1" ht="15" x14ac:dyDescent="0.25">
      <c r="A351" s="7"/>
      <c r="B351" s="7" t="s">
        <v>145</v>
      </c>
      <c r="C351" s="7"/>
      <c r="D351" s="7"/>
      <c r="E351" s="7"/>
      <c r="F351" s="7"/>
      <c r="G351" s="7"/>
      <c r="H351" s="7"/>
      <c r="I351" s="7"/>
      <c r="J351" s="7"/>
      <c r="K351" s="7"/>
      <c r="L351" s="7"/>
      <c r="M351" s="7"/>
    </row>
    <row r="352" spans="1:13" s="4" customFormat="1" ht="15" x14ac:dyDescent="0.25"/>
    <row r="353" spans="1:13" s="4" customFormat="1" ht="15" customHeight="1" x14ac:dyDescent="0.25">
      <c r="B353" s="1116" t="s">
        <v>1027</v>
      </c>
      <c r="C353" s="1116"/>
      <c r="D353" s="1117"/>
      <c r="E353" s="1126">
        <v>2021</v>
      </c>
      <c r="F353" s="1126">
        <v>2022</v>
      </c>
      <c r="G353" s="1123">
        <v>2023</v>
      </c>
    </row>
    <row r="354" spans="1:13" s="4" customFormat="1" ht="15.5" thickBot="1" x14ac:dyDescent="0.3">
      <c r="B354" s="1121"/>
      <c r="C354" s="1121"/>
      <c r="D354" s="1122"/>
      <c r="E354" s="1127"/>
      <c r="F354" s="1127"/>
      <c r="G354" s="1124"/>
    </row>
    <row r="355" spans="1:13" s="4" customFormat="1" ht="15.5" thickTop="1" x14ac:dyDescent="0.25">
      <c r="B355" s="725" t="s">
        <v>460</v>
      </c>
      <c r="C355" s="725"/>
      <c r="D355" s="726"/>
      <c r="E355" s="164">
        <v>0.3</v>
      </c>
      <c r="F355" s="164">
        <v>34.1</v>
      </c>
      <c r="G355" s="257">
        <v>35.79</v>
      </c>
    </row>
    <row r="356" spans="1:13" s="4" customFormat="1" ht="15" x14ac:dyDescent="0.25">
      <c r="B356" s="737" t="s">
        <v>456</v>
      </c>
      <c r="C356" s="737"/>
      <c r="D356" s="738"/>
      <c r="E356" s="66">
        <v>38.4</v>
      </c>
      <c r="F356" s="66">
        <v>49</v>
      </c>
      <c r="G356" s="67">
        <v>47.01</v>
      </c>
    </row>
    <row r="357" spans="1:13" s="4" customFormat="1" ht="15" x14ac:dyDescent="0.25">
      <c r="B357" s="743" t="s">
        <v>461</v>
      </c>
      <c r="C357" s="743"/>
      <c r="D357" s="744"/>
      <c r="E357" s="69">
        <v>38.700000000000003</v>
      </c>
      <c r="F357" s="69">
        <v>83</v>
      </c>
      <c r="G357" s="70">
        <v>82.8</v>
      </c>
    </row>
    <row r="358" spans="1:13" s="4" customFormat="1" ht="15" customHeight="1" x14ac:dyDescent="0.25">
      <c r="B358" s="747" t="s">
        <v>1028</v>
      </c>
      <c r="C358" s="747"/>
      <c r="D358" s="747"/>
      <c r="E358" s="747"/>
      <c r="F358" s="747"/>
      <c r="G358" s="747"/>
    </row>
    <row r="359" spans="1:13" s="4" customFormat="1" ht="15" customHeight="1" x14ac:dyDescent="0.25">
      <c r="B359" s="748"/>
      <c r="C359" s="748"/>
      <c r="D359" s="748"/>
      <c r="E359" s="748"/>
      <c r="F359" s="748"/>
      <c r="G359" s="748"/>
    </row>
    <row r="360" spans="1:13" s="4" customFormat="1" ht="15" x14ac:dyDescent="0.25">
      <c r="B360" s="749"/>
      <c r="C360" s="749"/>
      <c r="D360" s="749"/>
      <c r="E360" s="749"/>
      <c r="F360" s="749"/>
      <c r="G360" s="749"/>
    </row>
    <row r="361" spans="1:13" s="4" customFormat="1" ht="15" x14ac:dyDescent="0.25"/>
    <row r="362" spans="1:13" s="4" customFormat="1" ht="15" x14ac:dyDescent="0.25"/>
    <row r="363" spans="1:13" s="4" customFormat="1" ht="15" x14ac:dyDescent="0.25">
      <c r="A363" s="7"/>
      <c r="B363" s="7" t="s">
        <v>146</v>
      </c>
      <c r="C363" s="7"/>
      <c r="D363" s="7"/>
      <c r="E363" s="7"/>
      <c r="F363" s="7"/>
      <c r="G363" s="7"/>
      <c r="H363" s="7"/>
      <c r="I363" s="7"/>
      <c r="J363" s="7"/>
      <c r="K363" s="7"/>
      <c r="L363" s="7"/>
      <c r="M363" s="7"/>
    </row>
    <row r="364" spans="1:13" s="4" customFormat="1" ht="15" x14ac:dyDescent="0.25"/>
    <row r="365" spans="1:13" s="4" customFormat="1" ht="15.75" customHeight="1" x14ac:dyDescent="0.25">
      <c r="B365" s="1116" t="s">
        <v>1030</v>
      </c>
      <c r="C365" s="1116"/>
      <c r="D365" s="1117"/>
      <c r="E365" s="1128">
        <v>2021</v>
      </c>
      <c r="F365" s="1126">
        <v>2022</v>
      </c>
      <c r="G365" s="1123">
        <v>2023</v>
      </c>
    </row>
    <row r="366" spans="1:13" s="4" customFormat="1" ht="15.5" thickBot="1" x14ac:dyDescent="0.3">
      <c r="B366" s="1121"/>
      <c r="C366" s="1121"/>
      <c r="D366" s="1122"/>
      <c r="E366" s="1129"/>
      <c r="F366" s="1127"/>
      <c r="G366" s="1124"/>
    </row>
    <row r="367" spans="1:13" s="4" customFormat="1" ht="15.5" thickTop="1" x14ac:dyDescent="0.25">
      <c r="B367" s="725" t="s">
        <v>2</v>
      </c>
      <c r="C367" s="725"/>
      <c r="D367" s="726"/>
      <c r="E367" s="164">
        <v>53.3</v>
      </c>
      <c r="F367" s="164">
        <v>41.7</v>
      </c>
      <c r="G367" s="257">
        <v>45.519999999999996</v>
      </c>
    </row>
    <row r="368" spans="1:13" s="4" customFormat="1" ht="15" x14ac:dyDescent="0.25">
      <c r="B368" s="768" t="s">
        <v>464</v>
      </c>
      <c r="C368" s="768"/>
      <c r="D368" s="769"/>
      <c r="E368" s="312">
        <v>53.3</v>
      </c>
      <c r="F368" s="545">
        <v>41.7</v>
      </c>
      <c r="G368" s="313">
        <v>45.519999999999996</v>
      </c>
    </row>
    <row r="369" spans="1:13" s="4" customFormat="1" ht="15" customHeight="1" x14ac:dyDescent="0.25">
      <c r="B369" s="747" t="s">
        <v>941</v>
      </c>
      <c r="C369" s="747"/>
      <c r="D369" s="747"/>
      <c r="E369" s="747"/>
      <c r="F369" s="747"/>
      <c r="G369" s="747"/>
    </row>
    <row r="370" spans="1:13" s="4" customFormat="1" ht="15" x14ac:dyDescent="0.25">
      <c r="B370" s="749"/>
      <c r="C370" s="749"/>
      <c r="D370" s="749"/>
      <c r="E370" s="749"/>
      <c r="F370" s="749"/>
      <c r="G370" s="749"/>
    </row>
    <row r="371" spans="1:13" s="4" customFormat="1" ht="15" x14ac:dyDescent="0.25"/>
    <row r="372" spans="1:13" s="4" customFormat="1" ht="15" x14ac:dyDescent="0.25"/>
    <row r="373" spans="1:13" s="4" customFormat="1" ht="15" x14ac:dyDescent="0.25">
      <c r="A373" s="7"/>
      <c r="B373" s="7" t="s">
        <v>159</v>
      </c>
      <c r="C373" s="7"/>
      <c r="D373" s="7"/>
      <c r="E373" s="7"/>
      <c r="F373" s="7"/>
      <c r="G373" s="7"/>
      <c r="H373" s="7"/>
      <c r="I373" s="7"/>
      <c r="J373" s="7"/>
      <c r="K373" s="7"/>
      <c r="L373" s="7"/>
      <c r="M373" s="7"/>
    </row>
    <row r="374" spans="1:13" s="4" customFormat="1" ht="15" x14ac:dyDescent="0.25"/>
    <row r="375" spans="1:13" s="4" customFormat="1" ht="15" customHeight="1" x14ac:dyDescent="0.25">
      <c r="B375" s="1116" t="s">
        <v>1031</v>
      </c>
      <c r="C375" s="1116"/>
      <c r="D375" s="1116"/>
      <c r="E375" s="1128">
        <v>2021</v>
      </c>
      <c r="F375" s="1126">
        <v>2022</v>
      </c>
      <c r="G375" s="1123">
        <v>2023</v>
      </c>
    </row>
    <row r="376" spans="1:13" s="4" customFormat="1" ht="15.5" thickBot="1" x14ac:dyDescent="0.3">
      <c r="B376" s="1121"/>
      <c r="C376" s="1121"/>
      <c r="D376" s="1121"/>
      <c r="E376" s="1129"/>
      <c r="F376" s="1127"/>
      <c r="G376" s="1124"/>
    </row>
    <row r="377" spans="1:13" s="4" customFormat="1" ht="15.5" thickTop="1" x14ac:dyDescent="0.25">
      <c r="B377" s="1125" t="s">
        <v>472</v>
      </c>
      <c r="C377" s="1125"/>
      <c r="D377" s="1125"/>
      <c r="E377" s="1125"/>
      <c r="F377" s="1125"/>
      <c r="G377" s="1125"/>
    </row>
    <row r="378" spans="1:13" s="4" customFormat="1" ht="15" x14ac:dyDescent="0.25">
      <c r="B378" s="738" t="s">
        <v>476</v>
      </c>
      <c r="C378" s="965"/>
      <c r="D378" s="965"/>
      <c r="E378" s="62">
        <v>210.8</v>
      </c>
      <c r="F378" s="62">
        <v>118.79</v>
      </c>
      <c r="G378" s="63">
        <v>220.76</v>
      </c>
      <c r="H378" s="469"/>
    </row>
    <row r="379" spans="1:13" s="4" customFormat="1" ht="15" x14ac:dyDescent="0.25">
      <c r="B379" s="738" t="s">
        <v>477</v>
      </c>
      <c r="C379" s="965"/>
      <c r="D379" s="965"/>
      <c r="E379" s="66">
        <v>302.2</v>
      </c>
      <c r="F379" s="66">
        <v>195.39</v>
      </c>
      <c r="G379" s="67">
        <v>205.53</v>
      </c>
      <c r="H379" s="469"/>
    </row>
    <row r="380" spans="1:13" s="4" customFormat="1" ht="15" x14ac:dyDescent="0.25">
      <c r="B380" s="738" t="s">
        <v>478</v>
      </c>
      <c r="C380" s="965"/>
      <c r="D380" s="965"/>
      <c r="E380" s="66">
        <v>0.4</v>
      </c>
      <c r="F380" s="66">
        <v>6.64</v>
      </c>
      <c r="G380" s="67">
        <v>3.8</v>
      </c>
      <c r="H380" s="469"/>
    </row>
    <row r="381" spans="1:13" s="4" customFormat="1" ht="15" x14ac:dyDescent="0.25">
      <c r="B381" s="773" t="s">
        <v>2</v>
      </c>
      <c r="C381" s="1112"/>
      <c r="D381" s="1112"/>
      <c r="E381" s="584">
        <v>513.4</v>
      </c>
      <c r="F381" s="584">
        <v>320.82</v>
      </c>
      <c r="G381" s="593">
        <v>430.09</v>
      </c>
      <c r="H381" s="469"/>
    </row>
    <row r="382" spans="1:13" s="4" customFormat="1" ht="15" customHeight="1" x14ac:dyDescent="0.25">
      <c r="B382" s="1131" t="s">
        <v>473</v>
      </c>
      <c r="C382" s="1131"/>
      <c r="D382" s="1131"/>
      <c r="E382" s="1131"/>
      <c r="F382" s="1131"/>
      <c r="G382" s="1131"/>
    </row>
    <row r="383" spans="1:13" s="4" customFormat="1" ht="15" x14ac:dyDescent="0.25">
      <c r="B383" s="738" t="s">
        <v>793</v>
      </c>
      <c r="C383" s="965"/>
      <c r="D383" s="965"/>
      <c r="E383" s="62">
        <v>68.26339999999999</v>
      </c>
      <c r="F383" s="62">
        <v>14.26</v>
      </c>
      <c r="G383" s="63">
        <v>17.22</v>
      </c>
      <c r="H383" s="469"/>
    </row>
    <row r="384" spans="1:13" s="4" customFormat="1" ht="15" x14ac:dyDescent="0.25">
      <c r="B384" s="738" t="s">
        <v>477</v>
      </c>
      <c r="C384" s="965"/>
      <c r="D384" s="965"/>
      <c r="E384" s="66">
        <v>126.9</v>
      </c>
      <c r="F384" s="66">
        <v>0</v>
      </c>
      <c r="G384" s="67">
        <v>0</v>
      </c>
      <c r="H384" s="469"/>
    </row>
    <row r="385" spans="1:13" s="4" customFormat="1" ht="15" x14ac:dyDescent="0.25">
      <c r="B385" s="738" t="s">
        <v>484</v>
      </c>
      <c r="C385" s="965"/>
      <c r="D385" s="965"/>
      <c r="E385" s="66">
        <v>113.62049999999999</v>
      </c>
      <c r="F385" s="66">
        <v>1093.6600000000001</v>
      </c>
      <c r="G385" s="67">
        <v>1304.99</v>
      </c>
      <c r="H385" s="469"/>
    </row>
    <row r="386" spans="1:13" s="4" customFormat="1" ht="15" x14ac:dyDescent="0.25">
      <c r="B386" s="738" t="s">
        <v>478</v>
      </c>
      <c r="C386" s="965"/>
      <c r="D386" s="965"/>
      <c r="E386" s="66">
        <v>3457.7</v>
      </c>
      <c r="F386" s="66">
        <v>4080.88</v>
      </c>
      <c r="G386" s="67">
        <v>4414.7</v>
      </c>
      <c r="H386" s="469"/>
    </row>
    <row r="387" spans="1:13" s="4" customFormat="1" ht="15" x14ac:dyDescent="0.25">
      <c r="B387" s="744" t="s">
        <v>2</v>
      </c>
      <c r="C387" s="1068"/>
      <c r="D387" s="1068"/>
      <c r="E387" s="584">
        <v>3766.4838999999997</v>
      </c>
      <c r="F387" s="584">
        <v>5188.8</v>
      </c>
      <c r="G387" s="593">
        <v>5736.91</v>
      </c>
      <c r="H387" s="469"/>
    </row>
    <row r="388" spans="1:13" s="4" customFormat="1" ht="15" x14ac:dyDescent="0.25">
      <c r="B388" s="747" t="s">
        <v>1032</v>
      </c>
      <c r="C388" s="747"/>
      <c r="D388" s="747"/>
      <c r="E388" s="747"/>
      <c r="F388" s="747"/>
      <c r="G388" s="747"/>
    </row>
    <row r="389" spans="1:13" s="4" customFormat="1" ht="15" hidden="1" x14ac:dyDescent="0.25">
      <c r="B389" s="748"/>
      <c r="C389" s="748"/>
      <c r="D389" s="748"/>
      <c r="E389" s="748"/>
      <c r="F389" s="748"/>
      <c r="G389" s="748"/>
    </row>
    <row r="390" spans="1:13" s="4" customFormat="1" ht="15" x14ac:dyDescent="0.25">
      <c r="B390" s="748"/>
      <c r="C390" s="748"/>
      <c r="D390" s="748"/>
      <c r="E390" s="748"/>
      <c r="F390" s="748"/>
      <c r="G390" s="748"/>
    </row>
    <row r="391" spans="1:13" s="4" customFormat="1" ht="15" x14ac:dyDescent="0.25">
      <c r="B391" s="749"/>
      <c r="C391" s="749"/>
      <c r="D391" s="749"/>
      <c r="E391" s="749"/>
      <c r="F391" s="749"/>
      <c r="G391" s="749"/>
    </row>
    <row r="392" spans="1:13" s="4" customFormat="1" ht="15" x14ac:dyDescent="0.25">
      <c r="B392" s="2"/>
      <c r="C392" s="2"/>
      <c r="D392" s="2"/>
      <c r="E392" s="2"/>
      <c r="F392" s="178"/>
      <c r="G392" s="178"/>
      <c r="H392" s="178"/>
    </row>
    <row r="393" spans="1:13" s="4" customFormat="1" ht="15" x14ac:dyDescent="0.25"/>
    <row r="394" spans="1:13" s="4" customFormat="1" ht="15" x14ac:dyDescent="0.25">
      <c r="A394" s="7"/>
      <c r="B394" s="7" t="s">
        <v>160</v>
      </c>
      <c r="C394" s="7"/>
      <c r="D394" s="7"/>
      <c r="E394" s="7"/>
      <c r="F394" s="7"/>
      <c r="G394" s="7"/>
      <c r="H394" s="7"/>
      <c r="I394" s="7"/>
      <c r="J394" s="7"/>
      <c r="K394" s="7"/>
      <c r="L394" s="7"/>
      <c r="M394" s="7"/>
    </row>
    <row r="395" spans="1:13" s="4" customFormat="1" ht="15" x14ac:dyDescent="0.25"/>
    <row r="396" spans="1:13" s="4" customFormat="1" ht="15" customHeight="1" x14ac:dyDescent="0.25">
      <c r="B396" s="1116" t="s">
        <v>1033</v>
      </c>
      <c r="C396" s="1116"/>
      <c r="D396" s="1117"/>
      <c r="E396" s="1128">
        <v>2021</v>
      </c>
      <c r="F396" s="1126">
        <v>2022</v>
      </c>
      <c r="G396" s="1123">
        <v>2023</v>
      </c>
    </row>
    <row r="397" spans="1:13" s="4" customFormat="1" ht="15" customHeight="1" x14ac:dyDescent="0.25">
      <c r="B397" s="1116"/>
      <c r="C397" s="1116"/>
      <c r="D397" s="1117"/>
      <c r="E397" s="1126"/>
      <c r="F397" s="1126"/>
      <c r="G397" s="1123"/>
    </row>
    <row r="398" spans="1:13" s="4" customFormat="1" ht="15.5" thickBot="1" x14ac:dyDescent="0.3">
      <c r="B398" s="1121"/>
      <c r="C398" s="1121"/>
      <c r="D398" s="1122"/>
      <c r="E398" s="1129"/>
      <c r="F398" s="1127"/>
      <c r="G398" s="1124"/>
    </row>
    <row r="399" spans="1:13" s="4" customFormat="1" ht="15.5" thickTop="1" x14ac:dyDescent="0.25">
      <c r="B399" s="1125" t="s">
        <v>472</v>
      </c>
      <c r="C399" s="1125"/>
      <c r="D399" s="1125"/>
      <c r="E399" s="1125"/>
      <c r="F399" s="1125"/>
      <c r="G399" s="1125"/>
    </row>
    <row r="400" spans="1:13" s="4" customFormat="1" ht="15" x14ac:dyDescent="0.25">
      <c r="B400" s="738" t="s">
        <v>486</v>
      </c>
      <c r="C400" s="965"/>
      <c r="D400" s="965"/>
      <c r="E400" s="62">
        <v>164.9</v>
      </c>
      <c r="F400" s="62">
        <v>11.1</v>
      </c>
      <c r="G400" s="63">
        <v>21.85</v>
      </c>
      <c r="H400" s="469"/>
    </row>
    <row r="401" spans="1:13" s="4" customFormat="1" ht="15" x14ac:dyDescent="0.25">
      <c r="B401" s="738" t="s">
        <v>487</v>
      </c>
      <c r="C401" s="965"/>
      <c r="D401" s="965"/>
      <c r="E401" s="66">
        <v>6.1</v>
      </c>
      <c r="F401" s="66">
        <v>4</v>
      </c>
      <c r="G401" s="67">
        <v>3.8</v>
      </c>
      <c r="H401" s="469"/>
    </row>
    <row r="402" spans="1:13" s="4" customFormat="1" ht="15" x14ac:dyDescent="0.25">
      <c r="B402" s="738" t="s">
        <v>489</v>
      </c>
      <c r="C402" s="965"/>
      <c r="D402" s="965"/>
      <c r="E402" s="66">
        <v>139.4</v>
      </c>
      <c r="F402" s="66">
        <v>138.22999999999999</v>
      </c>
      <c r="G402" s="67">
        <v>136.953</v>
      </c>
      <c r="H402" s="469"/>
    </row>
    <row r="403" spans="1:13" s="4" customFormat="1" ht="15" x14ac:dyDescent="0.25">
      <c r="B403" s="744" t="s">
        <v>2</v>
      </c>
      <c r="C403" s="1068"/>
      <c r="D403" s="1068"/>
      <c r="E403" s="584">
        <v>310.39999999999998</v>
      </c>
      <c r="F403" s="584">
        <v>153.32999999999998</v>
      </c>
      <c r="G403" s="593">
        <v>162.60300000000001</v>
      </c>
      <c r="H403" s="469"/>
    </row>
    <row r="404" spans="1:13" s="4" customFormat="1" ht="15" customHeight="1" x14ac:dyDescent="0.25">
      <c r="B404" s="1130" t="s">
        <v>473</v>
      </c>
      <c r="C404" s="1130"/>
      <c r="D404" s="1130"/>
      <c r="E404" s="1131"/>
      <c r="F404" s="1131"/>
      <c r="G404" s="1131"/>
      <c r="H404" s="469"/>
    </row>
    <row r="405" spans="1:13" s="4" customFormat="1" ht="15" x14ac:dyDescent="0.25">
      <c r="B405" s="738" t="s">
        <v>487</v>
      </c>
      <c r="C405" s="965"/>
      <c r="D405" s="965"/>
      <c r="E405" s="66">
        <v>609.29999999999995</v>
      </c>
      <c r="F405" s="66">
        <v>2778.058</v>
      </c>
      <c r="G405" s="67">
        <v>3786.2260000000001</v>
      </c>
      <c r="H405" s="469"/>
    </row>
    <row r="406" spans="1:13" s="4" customFormat="1" ht="15" x14ac:dyDescent="0.25">
      <c r="B406" s="738" t="s">
        <v>488</v>
      </c>
      <c r="C406" s="965"/>
      <c r="D406" s="965"/>
      <c r="E406" s="619">
        <v>112.8</v>
      </c>
      <c r="F406" s="619">
        <v>0</v>
      </c>
      <c r="G406" s="620">
        <v>0</v>
      </c>
      <c r="H406" s="469"/>
    </row>
    <row r="407" spans="1:13" s="4" customFormat="1" ht="15" x14ac:dyDescent="0.25">
      <c r="B407" s="744" t="s">
        <v>2</v>
      </c>
      <c r="C407" s="1068"/>
      <c r="D407" s="1068"/>
      <c r="E407" s="584">
        <v>722.09999999999991</v>
      </c>
      <c r="F407" s="584">
        <v>2778.058</v>
      </c>
      <c r="G407" s="593">
        <v>3786.2260000000001</v>
      </c>
      <c r="H407" s="469"/>
    </row>
    <row r="408" spans="1:13" s="4" customFormat="1" ht="15" x14ac:dyDescent="0.25">
      <c r="B408" s="747" t="s">
        <v>1034</v>
      </c>
      <c r="C408" s="747"/>
      <c r="D408" s="747"/>
      <c r="E408" s="747"/>
      <c r="F408" s="747"/>
      <c r="G408" s="747"/>
    </row>
    <row r="409" spans="1:13" s="4" customFormat="1" ht="15" x14ac:dyDescent="0.25">
      <c r="B409" s="1153"/>
      <c r="C409" s="1153"/>
      <c r="D409" s="1153"/>
      <c r="E409" s="1153"/>
      <c r="F409" s="1153"/>
      <c r="G409" s="1153"/>
    </row>
    <row r="410" spans="1:13" s="4" customFormat="1" ht="15" x14ac:dyDescent="0.25">
      <c r="B410" s="1153"/>
      <c r="C410" s="1153"/>
      <c r="D410" s="1153"/>
      <c r="E410" s="1153"/>
      <c r="F410" s="1153"/>
      <c r="G410" s="1153"/>
    </row>
    <row r="411" spans="1:13" s="4" customFormat="1" ht="15" x14ac:dyDescent="0.25">
      <c r="B411" s="1154"/>
      <c r="C411" s="1154"/>
      <c r="D411" s="1154"/>
      <c r="E411" s="1154"/>
      <c r="F411" s="1154"/>
      <c r="G411" s="1154"/>
    </row>
    <row r="412" spans="1:13" s="4" customFormat="1" ht="15" x14ac:dyDescent="0.25"/>
    <row r="413" spans="1:13" s="4" customFormat="1" ht="15" x14ac:dyDescent="0.25"/>
    <row r="414" spans="1:13" s="4" customFormat="1" ht="15" x14ac:dyDescent="0.25">
      <c r="A414" s="7"/>
      <c r="B414" s="7" t="s">
        <v>161</v>
      </c>
      <c r="C414" s="7"/>
      <c r="D414" s="7"/>
      <c r="E414" s="7"/>
      <c r="F414" s="7"/>
      <c r="G414" s="7"/>
      <c r="H414" s="7"/>
      <c r="I414" s="7"/>
      <c r="J414" s="7"/>
      <c r="K414" s="7"/>
      <c r="L414" s="7"/>
      <c r="M414" s="7"/>
    </row>
    <row r="415" spans="1:13" s="4" customFormat="1" ht="15" x14ac:dyDescent="0.25"/>
    <row r="416" spans="1:13" s="4" customFormat="1" ht="15" customHeight="1" x14ac:dyDescent="0.25">
      <c r="B416" s="1116" t="s">
        <v>1035</v>
      </c>
      <c r="C416" s="1116"/>
      <c r="D416" s="1116"/>
      <c r="E416" s="1128">
        <v>2021</v>
      </c>
      <c r="F416" s="1126">
        <v>2022</v>
      </c>
      <c r="G416" s="1123">
        <v>2023</v>
      </c>
    </row>
    <row r="417" spans="2:7" s="4" customFormat="1" ht="15" customHeight="1" x14ac:dyDescent="0.25">
      <c r="B417" s="1116"/>
      <c r="C417" s="1116"/>
      <c r="D417" s="1116"/>
      <c r="E417" s="1126"/>
      <c r="F417" s="1126"/>
      <c r="G417" s="1123"/>
    </row>
    <row r="418" spans="2:7" s="4" customFormat="1" ht="15.5" thickBot="1" x14ac:dyDescent="0.3">
      <c r="B418" s="1121"/>
      <c r="C418" s="1121"/>
      <c r="D418" s="1121"/>
      <c r="E418" s="1129"/>
      <c r="F418" s="1127"/>
      <c r="G418" s="1124"/>
    </row>
    <row r="419" spans="2:7" s="4" customFormat="1" ht="15.5" thickTop="1" x14ac:dyDescent="0.25">
      <c r="B419" s="1125" t="s">
        <v>472</v>
      </c>
      <c r="C419" s="1125"/>
      <c r="D419" s="1125"/>
      <c r="E419" s="1125"/>
      <c r="F419" s="1125"/>
      <c r="G419" s="1125"/>
    </row>
    <row r="420" spans="2:7" s="4" customFormat="1" ht="15" x14ac:dyDescent="0.25">
      <c r="B420" s="738" t="s">
        <v>491</v>
      </c>
      <c r="C420" s="965"/>
      <c r="D420" s="965"/>
      <c r="E420" s="62">
        <v>16.2</v>
      </c>
      <c r="F420" s="62">
        <v>1.635</v>
      </c>
      <c r="G420" s="63">
        <v>0</v>
      </c>
    </row>
    <row r="421" spans="2:7" s="4" customFormat="1" ht="15" x14ac:dyDescent="0.25">
      <c r="B421" s="738" t="s">
        <v>492</v>
      </c>
      <c r="C421" s="965"/>
      <c r="D421" s="965"/>
      <c r="E421" s="66">
        <v>54</v>
      </c>
      <c r="F421" s="66">
        <v>108.6909</v>
      </c>
      <c r="G421" s="67">
        <v>198.91</v>
      </c>
    </row>
    <row r="422" spans="2:7" s="4" customFormat="1" ht="15" x14ac:dyDescent="0.25">
      <c r="B422" s="738" t="s">
        <v>1036</v>
      </c>
      <c r="C422" s="965"/>
      <c r="D422" s="965"/>
      <c r="E422" s="66">
        <v>158.30000000000001</v>
      </c>
      <c r="F422" s="66">
        <v>57.2</v>
      </c>
      <c r="G422" s="67">
        <v>68.58</v>
      </c>
    </row>
    <row r="423" spans="2:7" s="4" customFormat="1" ht="15" x14ac:dyDescent="0.25">
      <c r="B423" s="773" t="s">
        <v>2</v>
      </c>
      <c r="C423" s="1112"/>
      <c r="D423" s="1112"/>
      <c r="E423" s="584">
        <v>228.5</v>
      </c>
      <c r="F423" s="584">
        <v>167.52590000000001</v>
      </c>
      <c r="G423" s="593">
        <v>267.49</v>
      </c>
    </row>
    <row r="424" spans="2:7" s="4" customFormat="1" ht="15" customHeight="1" x14ac:dyDescent="0.25">
      <c r="B424" s="1131" t="s">
        <v>473</v>
      </c>
      <c r="C424" s="1131"/>
      <c r="D424" s="1131"/>
      <c r="E424" s="1131"/>
      <c r="F424" s="1131"/>
      <c r="G424" s="1131"/>
    </row>
    <row r="425" spans="2:7" s="4" customFormat="1" ht="15" x14ac:dyDescent="0.25">
      <c r="B425" s="738" t="s">
        <v>495</v>
      </c>
      <c r="C425" s="965"/>
      <c r="D425" s="965"/>
      <c r="E425" s="62">
        <v>2566.1</v>
      </c>
      <c r="F425" s="62">
        <v>2247.1871000000001</v>
      </c>
      <c r="G425" s="63">
        <v>1408.16</v>
      </c>
    </row>
    <row r="426" spans="2:7" s="4" customFormat="1" ht="15" x14ac:dyDescent="0.25">
      <c r="B426" s="738" t="s">
        <v>492</v>
      </c>
      <c r="C426" s="965"/>
      <c r="D426" s="965"/>
      <c r="E426" s="66">
        <v>110.3</v>
      </c>
      <c r="F426" s="66">
        <v>0</v>
      </c>
      <c r="G426" s="67">
        <v>0</v>
      </c>
    </row>
    <row r="427" spans="2:7" s="4" customFormat="1" ht="15" x14ac:dyDescent="0.25">
      <c r="B427" s="738" t="s">
        <v>1036</v>
      </c>
      <c r="C427" s="965"/>
      <c r="D427" s="965"/>
      <c r="E427" s="66">
        <v>341.1</v>
      </c>
      <c r="F427" s="66">
        <v>163.553</v>
      </c>
      <c r="G427" s="67">
        <v>542.51</v>
      </c>
    </row>
    <row r="428" spans="2:7" s="4" customFormat="1" ht="15" x14ac:dyDescent="0.25">
      <c r="B428" s="738" t="s">
        <v>494</v>
      </c>
      <c r="C428" s="965"/>
      <c r="D428" s="965"/>
      <c r="E428" s="66">
        <v>0.4</v>
      </c>
      <c r="F428" s="66">
        <v>0</v>
      </c>
      <c r="G428" s="67">
        <v>0</v>
      </c>
    </row>
    <row r="429" spans="2:7" s="4" customFormat="1" ht="15" x14ac:dyDescent="0.25">
      <c r="B429" s="744" t="s">
        <v>2</v>
      </c>
      <c r="C429" s="1068"/>
      <c r="D429" s="1068"/>
      <c r="E429" s="584">
        <v>3017.9</v>
      </c>
      <c r="F429" s="584">
        <v>2410.7401</v>
      </c>
      <c r="G429" s="593">
        <v>1950.67</v>
      </c>
    </row>
    <row r="430" spans="2:7" s="4" customFormat="1" ht="15" x14ac:dyDescent="0.25">
      <c r="B430" s="747" t="s">
        <v>1037</v>
      </c>
      <c r="C430" s="747"/>
      <c r="D430" s="747"/>
      <c r="E430" s="747"/>
      <c r="F430" s="747"/>
      <c r="G430" s="747"/>
    </row>
    <row r="431" spans="2:7" s="4" customFormat="1" ht="15" x14ac:dyDescent="0.25">
      <c r="B431" s="748"/>
      <c r="C431" s="748"/>
      <c r="D431" s="748"/>
      <c r="E431" s="748"/>
      <c r="F431" s="748"/>
      <c r="G431" s="748"/>
    </row>
    <row r="432" spans="2:7" s="4" customFormat="1" ht="15" x14ac:dyDescent="0.25">
      <c r="B432" s="749"/>
      <c r="C432" s="749"/>
      <c r="D432" s="749"/>
      <c r="E432" s="749"/>
      <c r="F432" s="749"/>
      <c r="G432" s="749"/>
    </row>
    <row r="433" spans="1:13" s="4" customFormat="1" ht="15" x14ac:dyDescent="0.25"/>
    <row r="434" spans="1:13" s="4" customFormat="1" ht="15" x14ac:dyDescent="0.25"/>
    <row r="435" spans="1:13" s="4" customFormat="1" ht="15" x14ac:dyDescent="0.25"/>
    <row r="436" spans="1:13" s="4" customFormat="1" ht="15" x14ac:dyDescent="0.25"/>
    <row r="437" spans="1:13" s="153" customFormat="1" ht="24.5" x14ac:dyDescent="0.25">
      <c r="B437" s="332" t="s">
        <v>277</v>
      </c>
    </row>
    <row r="438" spans="1:13" s="4" customFormat="1" ht="15" x14ac:dyDescent="0.25"/>
    <row r="439" spans="1:13" s="4" customFormat="1" ht="15" x14ac:dyDescent="0.25"/>
    <row r="440" spans="1:13" s="4" customFormat="1" ht="15" customHeight="1" x14ac:dyDescent="0.25">
      <c r="A440" s="7"/>
      <c r="B440" s="812" t="s">
        <v>148</v>
      </c>
      <c r="C440" s="812"/>
      <c r="D440" s="812"/>
      <c r="E440" s="812"/>
      <c r="F440" s="812"/>
      <c r="G440" s="812"/>
      <c r="H440" s="812"/>
      <c r="I440" s="812"/>
      <c r="J440" s="812"/>
      <c r="K440" s="812"/>
      <c r="L440" s="812"/>
      <c r="M440" s="812"/>
    </row>
    <row r="441" spans="1:13" s="4" customFormat="1" ht="15" hidden="1" x14ac:dyDescent="0.25">
      <c r="A441" s="7"/>
      <c r="B441" s="812"/>
      <c r="C441" s="812"/>
      <c r="D441" s="812"/>
      <c r="E441" s="812"/>
      <c r="F441" s="812"/>
      <c r="G441" s="812"/>
      <c r="H441" s="812"/>
      <c r="I441" s="812"/>
      <c r="J441" s="812"/>
      <c r="K441" s="812"/>
      <c r="L441" s="812"/>
      <c r="M441" s="812"/>
    </row>
    <row r="442" spans="1:13" s="4" customFormat="1" ht="15" x14ac:dyDescent="0.25"/>
    <row r="443" spans="1:13" s="4" customFormat="1" ht="15" customHeight="1" thickBot="1" x14ac:dyDescent="0.3">
      <c r="B443" s="1117" t="s">
        <v>1038</v>
      </c>
      <c r="C443" s="1133"/>
      <c r="D443" s="1133"/>
      <c r="E443" s="1123" t="s">
        <v>843</v>
      </c>
      <c r="F443" s="1152"/>
      <c r="G443" s="1152"/>
      <c r="H443" s="1152"/>
      <c r="I443" s="1152"/>
      <c r="J443" s="1152"/>
      <c r="K443" s="1152"/>
      <c r="L443" s="1152"/>
      <c r="M443" s="1152"/>
    </row>
    <row r="444" spans="1:13" s="4" customFormat="1" ht="15.75" customHeight="1" thickTop="1" x14ac:dyDescent="0.25">
      <c r="B444" s="726" t="s">
        <v>38</v>
      </c>
      <c r="C444" s="890"/>
      <c r="D444" s="890"/>
      <c r="E444" s="968" t="s">
        <v>1040</v>
      </c>
      <c r="F444" s="968"/>
      <c r="G444" s="968"/>
      <c r="H444" s="968"/>
      <c r="I444" s="968"/>
      <c r="J444" s="968"/>
      <c r="K444" s="968"/>
      <c r="L444" s="968"/>
      <c r="M444" s="969"/>
    </row>
    <row r="445" spans="1:13" s="4" customFormat="1" ht="15" x14ac:dyDescent="0.25">
      <c r="B445" s="738"/>
      <c r="C445" s="965"/>
      <c r="D445" s="965"/>
      <c r="E445" s="970"/>
      <c r="F445" s="970"/>
      <c r="G445" s="970"/>
      <c r="H445" s="970"/>
      <c r="I445" s="970"/>
      <c r="J445" s="970"/>
      <c r="K445" s="970"/>
      <c r="L445" s="970"/>
      <c r="M445" s="971"/>
    </row>
    <row r="446" spans="1:13" s="4" customFormat="1" ht="15" x14ac:dyDescent="0.25">
      <c r="B446" s="738"/>
      <c r="C446" s="965"/>
      <c r="D446" s="965"/>
      <c r="E446" s="970"/>
      <c r="F446" s="970"/>
      <c r="G446" s="970"/>
      <c r="H446" s="970"/>
      <c r="I446" s="970"/>
      <c r="J446" s="970"/>
      <c r="K446" s="970"/>
      <c r="L446" s="970"/>
      <c r="M446" s="971"/>
    </row>
    <row r="447" spans="1:13" s="4" customFormat="1" ht="15" x14ac:dyDescent="0.25">
      <c r="B447" s="738" t="s">
        <v>39</v>
      </c>
      <c r="C447" s="965"/>
      <c r="D447" s="965"/>
      <c r="E447" s="965" t="s">
        <v>1041</v>
      </c>
      <c r="F447" s="965"/>
      <c r="G447" s="965"/>
      <c r="H447" s="965"/>
      <c r="I447" s="965"/>
      <c r="J447" s="965"/>
      <c r="K447" s="965"/>
      <c r="L447" s="965"/>
      <c r="M447" s="1057"/>
    </row>
    <row r="448" spans="1:13" s="4" customFormat="1" ht="15" x14ac:dyDescent="0.25">
      <c r="B448" s="769" t="s">
        <v>1039</v>
      </c>
      <c r="C448" s="891"/>
      <c r="D448" s="891"/>
      <c r="E448" s="891" t="s">
        <v>1042</v>
      </c>
      <c r="F448" s="891"/>
      <c r="G448" s="891"/>
      <c r="H448" s="891"/>
      <c r="I448" s="891"/>
      <c r="J448" s="891"/>
      <c r="K448" s="891"/>
      <c r="L448" s="891"/>
      <c r="M448" s="1103"/>
    </row>
    <row r="449" spans="1:13" s="4" customFormat="1" ht="15" customHeight="1" x14ac:dyDescent="0.25">
      <c r="B449" s="813" t="s">
        <v>1043</v>
      </c>
      <c r="C449" s="813"/>
      <c r="D449" s="813"/>
      <c r="E449" s="813"/>
      <c r="F449" s="813"/>
      <c r="G449" s="813"/>
      <c r="H449" s="813"/>
      <c r="I449" s="813"/>
      <c r="J449" s="813"/>
      <c r="K449" s="813"/>
      <c r="L449" s="813"/>
      <c r="M449" s="813"/>
    </row>
    <row r="450" spans="1:13" s="4" customFormat="1" ht="15" x14ac:dyDescent="0.25"/>
    <row r="451" spans="1:13" s="4" customFormat="1" ht="15" x14ac:dyDescent="0.25"/>
    <row r="452" spans="1:13" s="4" customFormat="1" ht="15" x14ac:dyDescent="0.25">
      <c r="A452" s="7"/>
      <c r="B452" s="7" t="s">
        <v>149</v>
      </c>
      <c r="C452" s="7"/>
      <c r="D452" s="7"/>
      <c r="E452" s="7"/>
      <c r="F452" s="7"/>
      <c r="G452" s="7"/>
      <c r="H452" s="7"/>
      <c r="I452" s="7"/>
      <c r="J452" s="7"/>
      <c r="K452" s="7"/>
      <c r="L452" s="7"/>
      <c r="M452" s="7"/>
    </row>
    <row r="453" spans="1:13" s="4" customFormat="1" ht="15" x14ac:dyDescent="0.25"/>
    <row r="454" spans="1:13" s="4" customFormat="1" ht="15" x14ac:dyDescent="0.25">
      <c r="B454" s="1116" t="s">
        <v>1044</v>
      </c>
      <c r="C454" s="1116"/>
      <c r="D454" s="1116"/>
      <c r="E454" s="1117"/>
      <c r="F454" s="1115">
        <v>2022</v>
      </c>
      <c r="G454" s="1116"/>
      <c r="H454" s="1116"/>
      <c r="I454" s="1117"/>
      <c r="J454" s="1115">
        <v>2023</v>
      </c>
      <c r="K454" s="1116"/>
      <c r="L454" s="1116"/>
      <c r="M454" s="1116"/>
    </row>
    <row r="455" spans="1:13" s="4" customFormat="1" ht="15" customHeight="1" thickBot="1" x14ac:dyDescent="0.3">
      <c r="B455" s="1121"/>
      <c r="C455" s="1121"/>
      <c r="D455" s="1121"/>
      <c r="E455" s="1122"/>
      <c r="F455" s="1118" t="s">
        <v>498</v>
      </c>
      <c r="G455" s="1119"/>
      <c r="H455" s="1119" t="s">
        <v>499</v>
      </c>
      <c r="I455" s="1120"/>
      <c r="J455" s="1118" t="s">
        <v>498</v>
      </c>
      <c r="K455" s="1119"/>
      <c r="L455" s="1119" t="s">
        <v>499</v>
      </c>
      <c r="M455" s="1120"/>
    </row>
    <row r="456" spans="1:13" s="4" customFormat="1" ht="15" customHeight="1" thickTop="1" x14ac:dyDescent="0.25">
      <c r="B456" s="725" t="s">
        <v>502</v>
      </c>
      <c r="C456" s="725"/>
      <c r="D456" s="725"/>
      <c r="E456" s="726"/>
      <c r="F456" s="868">
        <v>0</v>
      </c>
      <c r="G456" s="869"/>
      <c r="H456" s="870" t="s">
        <v>1046</v>
      </c>
      <c r="I456" s="870"/>
      <c r="J456" s="868">
        <v>0</v>
      </c>
      <c r="K456" s="869"/>
      <c r="L456" s="1113" t="s">
        <v>40</v>
      </c>
      <c r="M456" s="870"/>
    </row>
    <row r="457" spans="1:13" s="4" customFormat="1" ht="15" x14ac:dyDescent="0.25">
      <c r="B457" s="737" t="s">
        <v>503</v>
      </c>
      <c r="C457" s="737"/>
      <c r="D457" s="737"/>
      <c r="E457" s="738"/>
      <c r="F457" s="859">
        <v>0</v>
      </c>
      <c r="G457" s="860"/>
      <c r="H457" s="871"/>
      <c r="I457" s="871"/>
      <c r="J457" s="859">
        <v>0</v>
      </c>
      <c r="K457" s="860"/>
      <c r="L457" s="1114"/>
      <c r="M457" s="871"/>
    </row>
    <row r="458" spans="1:13" s="4" customFormat="1" ht="15" x14ac:dyDescent="0.25">
      <c r="B458" s="737" t="s">
        <v>504</v>
      </c>
      <c r="C458" s="737"/>
      <c r="D458" s="737"/>
      <c r="E458" s="738"/>
      <c r="F458" s="859">
        <v>0</v>
      </c>
      <c r="G458" s="860"/>
      <c r="H458" s="871"/>
      <c r="I458" s="871"/>
      <c r="J458" s="859">
        <v>0</v>
      </c>
      <c r="K458" s="860"/>
      <c r="L458" s="1114"/>
      <c r="M458" s="871"/>
    </row>
    <row r="459" spans="1:13" s="4" customFormat="1" ht="15" x14ac:dyDescent="0.25">
      <c r="B459" s="737" t="s">
        <v>505</v>
      </c>
      <c r="C459" s="737"/>
      <c r="D459" s="737"/>
      <c r="E459" s="738"/>
      <c r="F459" s="859">
        <v>586.67999999999995</v>
      </c>
      <c r="G459" s="860"/>
      <c r="H459" s="871"/>
      <c r="I459" s="871"/>
      <c r="J459" s="859">
        <v>415</v>
      </c>
      <c r="K459" s="860"/>
      <c r="L459" s="1114"/>
      <c r="M459" s="871"/>
    </row>
    <row r="460" spans="1:13" s="4" customFormat="1" ht="15" x14ac:dyDescent="0.25">
      <c r="B460" s="743" t="s">
        <v>2</v>
      </c>
      <c r="C460" s="743"/>
      <c r="D460" s="743"/>
      <c r="E460" s="744"/>
      <c r="F460" s="866">
        <v>586.67999999999995</v>
      </c>
      <c r="G460" s="867"/>
      <c r="H460" s="872"/>
      <c r="I460" s="872"/>
      <c r="J460" s="866">
        <v>415</v>
      </c>
      <c r="K460" s="867"/>
      <c r="L460" s="1048"/>
      <c r="M460" s="872"/>
    </row>
    <row r="461" spans="1:13" s="4" customFormat="1" ht="15" customHeight="1" x14ac:dyDescent="0.25">
      <c r="B461" s="813" t="s">
        <v>1045</v>
      </c>
      <c r="C461" s="813"/>
      <c r="D461" s="813"/>
      <c r="E461" s="813"/>
      <c r="F461" s="813"/>
      <c r="G461" s="813"/>
      <c r="H461" s="813"/>
      <c r="I461" s="813"/>
      <c r="J461" s="813"/>
      <c r="K461" s="813"/>
      <c r="L461" s="813"/>
      <c r="M461" s="813"/>
    </row>
    <row r="462" spans="1:13" s="4" customFormat="1" ht="15" x14ac:dyDescent="0.25"/>
    <row r="463" spans="1:13" s="4" customFormat="1" ht="15" x14ac:dyDescent="0.25"/>
    <row r="464" spans="1:13" s="4" customFormat="1" ht="15" x14ac:dyDescent="0.25"/>
    <row r="465" spans="1:13" s="4" customFormat="1" ht="15" x14ac:dyDescent="0.25"/>
    <row r="466" spans="1:13" s="153" customFormat="1" ht="24.5" x14ac:dyDescent="0.25">
      <c r="B466" s="332" t="s">
        <v>278</v>
      </c>
    </row>
    <row r="467" spans="1:13" s="4" customFormat="1" ht="15" x14ac:dyDescent="0.25"/>
    <row r="468" spans="1:13" s="4" customFormat="1" ht="15" x14ac:dyDescent="0.25"/>
    <row r="469" spans="1:13" s="4" customFormat="1" ht="15" x14ac:dyDescent="0.25">
      <c r="A469" s="7"/>
      <c r="B469" s="7" t="s">
        <v>127</v>
      </c>
      <c r="C469" s="7"/>
      <c r="D469" s="7"/>
      <c r="E469" s="7"/>
      <c r="F469" s="7"/>
      <c r="G469" s="7"/>
      <c r="H469" s="7"/>
      <c r="I469" s="7"/>
      <c r="J469" s="7"/>
      <c r="K469" s="7"/>
      <c r="L469" s="7"/>
      <c r="M469" s="7"/>
    </row>
    <row r="470" spans="1:13" s="4" customFormat="1" ht="15" x14ac:dyDescent="0.25"/>
    <row r="471" spans="1:13" s="4" customFormat="1" ht="15" customHeight="1" x14ac:dyDescent="0.25">
      <c r="B471" s="1116" t="s">
        <v>1047</v>
      </c>
      <c r="C471" s="1116"/>
      <c r="D471" s="1116"/>
      <c r="E471" s="1116"/>
      <c r="F471" s="1116"/>
      <c r="G471" s="1117"/>
      <c r="H471" s="1126">
        <v>2021</v>
      </c>
      <c r="I471" s="1126"/>
      <c r="J471" s="1126">
        <v>2022</v>
      </c>
      <c r="K471" s="1126"/>
      <c r="L471" s="1126">
        <v>2023</v>
      </c>
      <c r="M471" s="1123"/>
    </row>
    <row r="472" spans="1:13" s="4" customFormat="1" ht="15.5" thickBot="1" x14ac:dyDescent="0.3">
      <c r="B472" s="1116"/>
      <c r="C472" s="1116"/>
      <c r="D472" s="1116"/>
      <c r="E472" s="1116"/>
      <c r="F472" s="1116"/>
      <c r="G472" s="1117"/>
      <c r="H472" s="335" t="s">
        <v>321</v>
      </c>
      <c r="I472" s="336" t="s">
        <v>322</v>
      </c>
      <c r="J472" s="335" t="s">
        <v>321</v>
      </c>
      <c r="K472" s="336" t="s">
        <v>322</v>
      </c>
      <c r="L472" s="335" t="s">
        <v>321</v>
      </c>
      <c r="M472" s="340" t="s">
        <v>322</v>
      </c>
    </row>
    <row r="473" spans="1:13" s="4" customFormat="1" ht="15.5" thickTop="1" x14ac:dyDescent="0.25">
      <c r="B473" s="822" t="s">
        <v>993</v>
      </c>
      <c r="C473" s="822"/>
      <c r="D473" s="822"/>
      <c r="E473" s="822"/>
      <c r="F473" s="822"/>
      <c r="G473" s="823"/>
      <c r="H473" s="429">
        <v>1</v>
      </c>
      <c r="I473" s="430">
        <v>1</v>
      </c>
      <c r="J473" s="429">
        <v>0.47</v>
      </c>
      <c r="K473" s="430">
        <v>0.47</v>
      </c>
      <c r="L473" s="429">
        <v>0.47</v>
      </c>
      <c r="M473" s="431">
        <v>0.47</v>
      </c>
    </row>
    <row r="474" spans="1:13" s="4" customFormat="1" ht="15" customHeight="1" x14ac:dyDescent="0.25">
      <c r="B474" s="747" t="s">
        <v>982</v>
      </c>
      <c r="C474" s="747"/>
      <c r="D474" s="747"/>
      <c r="E474" s="747"/>
      <c r="F474" s="747"/>
      <c r="G474" s="747"/>
      <c r="H474" s="747"/>
      <c r="I474" s="747"/>
      <c r="J474" s="747"/>
      <c r="K474" s="747"/>
      <c r="L474" s="747"/>
      <c r="M474" s="747"/>
    </row>
    <row r="475" spans="1:13" s="4" customFormat="1" ht="15" hidden="1" x14ac:dyDescent="0.25">
      <c r="B475" s="748"/>
      <c r="C475" s="748"/>
      <c r="D475" s="748"/>
      <c r="E475" s="748"/>
      <c r="F475" s="748"/>
      <c r="G475" s="748"/>
      <c r="H475" s="748"/>
      <c r="I475" s="748"/>
      <c r="J475" s="748"/>
      <c r="K475" s="748"/>
      <c r="L475" s="748"/>
      <c r="M475" s="748"/>
    </row>
    <row r="476" spans="1:13" s="4" customFormat="1" ht="15" x14ac:dyDescent="0.25">
      <c r="B476" s="749"/>
      <c r="C476" s="749"/>
      <c r="D476" s="749"/>
      <c r="E476" s="749"/>
      <c r="F476" s="749"/>
      <c r="G476" s="749"/>
      <c r="H476" s="749"/>
      <c r="I476" s="749"/>
      <c r="J476" s="749"/>
      <c r="K476" s="749"/>
      <c r="L476" s="749"/>
      <c r="M476" s="749"/>
    </row>
    <row r="477" spans="1:13" s="4" customFormat="1" ht="15" x14ac:dyDescent="0.25">
      <c r="B477" s="1"/>
      <c r="C477" s="1"/>
      <c r="D477" s="1"/>
      <c r="E477" s="1"/>
      <c r="F477" s="1"/>
      <c r="G477" s="1"/>
      <c r="H477" s="1"/>
      <c r="I477" s="1"/>
      <c r="J477" s="1"/>
      <c r="K477" s="1"/>
      <c r="L477" s="1"/>
      <c r="M477" s="1"/>
    </row>
    <row r="478" spans="1:13" s="4" customFormat="1" ht="15" x14ac:dyDescent="0.25"/>
    <row r="479" spans="1:13" s="4" customFormat="1" ht="15" x14ac:dyDescent="0.25">
      <c r="A479" s="7"/>
      <c r="B479" s="7" t="s">
        <v>137</v>
      </c>
      <c r="C479" s="7"/>
      <c r="D479" s="7"/>
      <c r="E479" s="7"/>
      <c r="F479" s="7"/>
      <c r="G479" s="7"/>
      <c r="H479" s="7"/>
      <c r="I479" s="7"/>
      <c r="J479" s="7"/>
      <c r="K479" s="7"/>
      <c r="L479" s="7"/>
      <c r="M479" s="7"/>
    </row>
    <row r="480" spans="1:13" s="4" customFormat="1" ht="15" x14ac:dyDescent="0.25">
      <c r="A480" s="186"/>
      <c r="B480" s="7" t="s">
        <v>138</v>
      </c>
      <c r="C480" s="186"/>
      <c r="D480" s="186"/>
      <c r="E480" s="186"/>
      <c r="F480" s="186"/>
      <c r="G480" s="186"/>
      <c r="H480" s="186"/>
      <c r="I480" s="186"/>
      <c r="J480" s="186"/>
      <c r="K480" s="186"/>
      <c r="L480" s="186"/>
      <c r="M480" s="186"/>
    </row>
    <row r="481" spans="2:7" s="4" customFormat="1" ht="15" x14ac:dyDescent="0.25"/>
    <row r="482" spans="2:7" s="4" customFormat="1" ht="15" customHeight="1" x14ac:dyDescent="0.25">
      <c r="B482" s="1116" t="s">
        <v>1048</v>
      </c>
      <c r="C482" s="1116"/>
      <c r="D482" s="1117"/>
      <c r="E482" s="1128">
        <v>2021</v>
      </c>
      <c r="F482" s="1126">
        <v>2022</v>
      </c>
      <c r="G482" s="1123">
        <v>2023</v>
      </c>
    </row>
    <row r="483" spans="2:7" s="4" customFormat="1" ht="15.5" thickBot="1" x14ac:dyDescent="0.3">
      <c r="B483" s="1121"/>
      <c r="C483" s="1121"/>
      <c r="D483" s="1122"/>
      <c r="E483" s="1129"/>
      <c r="F483" s="1127"/>
      <c r="G483" s="1124"/>
    </row>
    <row r="484" spans="2:7" s="4" customFormat="1" ht="15.5" thickTop="1" x14ac:dyDescent="0.25">
      <c r="B484" s="725" t="s">
        <v>515</v>
      </c>
      <c r="C484" s="725"/>
      <c r="D484" s="726"/>
      <c r="E484" s="26">
        <v>215</v>
      </c>
      <c r="F484" s="26">
        <v>28</v>
      </c>
      <c r="G484" s="27">
        <v>56.137582999999999</v>
      </c>
    </row>
    <row r="485" spans="2:7" s="4" customFormat="1" ht="15" x14ac:dyDescent="0.25">
      <c r="B485" s="737" t="s">
        <v>516</v>
      </c>
      <c r="C485" s="737"/>
      <c r="D485" s="738"/>
      <c r="E485" s="187">
        <v>1</v>
      </c>
      <c r="F485" s="187">
        <v>1</v>
      </c>
      <c r="G485" s="188">
        <v>0</v>
      </c>
    </row>
    <row r="486" spans="2:7" s="4" customFormat="1" ht="15" x14ac:dyDescent="0.25">
      <c r="B486" s="772" t="s">
        <v>517</v>
      </c>
      <c r="C486" s="772"/>
      <c r="D486" s="773"/>
      <c r="E486" s="189">
        <v>216</v>
      </c>
      <c r="F486" s="189">
        <v>29</v>
      </c>
      <c r="G486" s="564">
        <v>56.137582999999999</v>
      </c>
    </row>
    <row r="487" spans="2:7" s="4" customFormat="1" ht="15" x14ac:dyDescent="0.25">
      <c r="B487" s="772" t="s">
        <v>518</v>
      </c>
      <c r="C487" s="772"/>
      <c r="D487" s="773"/>
      <c r="E487" s="189">
        <v>0</v>
      </c>
      <c r="F487" s="189">
        <v>0</v>
      </c>
      <c r="G487" s="564">
        <v>0</v>
      </c>
    </row>
    <row r="488" spans="2:7" s="4" customFormat="1" ht="15" x14ac:dyDescent="0.25">
      <c r="B488" s="814" t="s">
        <v>519</v>
      </c>
      <c r="C488" s="814"/>
      <c r="D488" s="815"/>
      <c r="E488" s="190">
        <v>216</v>
      </c>
      <c r="F488" s="190">
        <v>29</v>
      </c>
      <c r="G488" s="566">
        <v>56.137582999999999</v>
      </c>
    </row>
    <row r="489" spans="2:7" s="4" customFormat="1" ht="15" x14ac:dyDescent="0.25"/>
    <row r="490" spans="2:7" s="4" customFormat="1" ht="15" x14ac:dyDescent="0.25"/>
    <row r="491" spans="2:7" s="4" customFormat="1" ht="15" x14ac:dyDescent="0.25"/>
    <row r="492" spans="2:7" s="4" customFormat="1" ht="15" x14ac:dyDescent="0.25"/>
    <row r="493" spans="2:7" s="4" customFormat="1" ht="15" x14ac:dyDescent="0.25"/>
    <row r="494" spans="2:7" s="4" customFormat="1" ht="15" x14ac:dyDescent="0.25"/>
  </sheetData>
  <sheetProtection algorithmName="SHA-512" hashValue="QP+5BsKDaXTS55Z9w5uWI9SXczvM1/ZPt657yIFjbniUWtIbqraPOOZlfrf+0+tTTiaCHU9OXM4tr+UC3KTbAg==" saltValue="09skG4VssnFezNvq9VXTTA==" spinCount="100000" sheet="1" formatCells="0" formatColumns="0" formatRows="0"/>
  <mergeCells count="407">
    <mergeCell ref="B488:D488"/>
    <mergeCell ref="L471:M471"/>
    <mergeCell ref="H471:I471"/>
    <mergeCell ref="J471:K471"/>
    <mergeCell ref="B473:G473"/>
    <mergeCell ref="B474:M476"/>
    <mergeCell ref="B258:D260"/>
    <mergeCell ref="E258:E260"/>
    <mergeCell ref="F258:F260"/>
    <mergeCell ref="G258:G260"/>
    <mergeCell ref="B261:D261"/>
    <mergeCell ref="B262:D262"/>
    <mergeCell ref="B263:D263"/>
    <mergeCell ref="B264:G265"/>
    <mergeCell ref="B482:D483"/>
    <mergeCell ref="B484:D484"/>
    <mergeCell ref="B485:D485"/>
    <mergeCell ref="B405:D405"/>
    <mergeCell ref="B406:D406"/>
    <mergeCell ref="B407:D407"/>
    <mergeCell ref="B416:D418"/>
    <mergeCell ref="E416:E418"/>
    <mergeCell ref="F416:F418"/>
    <mergeCell ref="G416:G418"/>
    <mergeCell ref="B375:D376"/>
    <mergeCell ref="E375:E376"/>
    <mergeCell ref="B382:G382"/>
    <mergeCell ref="B448:D448"/>
    <mergeCell ref="B447:D447"/>
    <mergeCell ref="B443:D443"/>
    <mergeCell ref="B444:D446"/>
    <mergeCell ref="B425:D425"/>
    <mergeCell ref="B426:D426"/>
    <mergeCell ref="B427:D427"/>
    <mergeCell ref="B428:D428"/>
    <mergeCell ref="B429:D429"/>
    <mergeCell ref="E365:E366"/>
    <mergeCell ref="F365:F366"/>
    <mergeCell ref="G365:G366"/>
    <mergeCell ref="E443:M443"/>
    <mergeCell ref="E444:M446"/>
    <mergeCell ref="E447:M447"/>
    <mergeCell ref="E448:M448"/>
    <mergeCell ref="B408:G411"/>
    <mergeCell ref="B430:G432"/>
    <mergeCell ref="B440:M441"/>
    <mergeCell ref="B419:G419"/>
    <mergeCell ref="B369:G370"/>
    <mergeCell ref="B383:D383"/>
    <mergeCell ref="B384:D384"/>
    <mergeCell ref="G396:G398"/>
    <mergeCell ref="F396:F398"/>
    <mergeCell ref="B385:D385"/>
    <mergeCell ref="B386:D386"/>
    <mergeCell ref="B387:D387"/>
    <mergeCell ref="B396:D398"/>
    <mergeCell ref="E396:E398"/>
    <mergeCell ref="B388:G391"/>
    <mergeCell ref="F375:F376"/>
    <mergeCell ref="G375:G376"/>
    <mergeCell ref="B315:D315"/>
    <mergeCell ref="E312:E314"/>
    <mergeCell ref="F312:F314"/>
    <mergeCell ref="G312:G314"/>
    <mergeCell ref="B322:D323"/>
    <mergeCell ref="E322:E323"/>
    <mergeCell ref="F322:F323"/>
    <mergeCell ref="G322:G323"/>
    <mergeCell ref="B355:D355"/>
    <mergeCell ref="B353:D354"/>
    <mergeCell ref="E353:E354"/>
    <mergeCell ref="B326:D326"/>
    <mergeCell ref="B330:D330"/>
    <mergeCell ref="B331:D331"/>
    <mergeCell ref="B341:D342"/>
    <mergeCell ref="E341:E342"/>
    <mergeCell ref="B346:G348"/>
    <mergeCell ref="B343:D343"/>
    <mergeCell ref="B344:D344"/>
    <mergeCell ref="B345:D345"/>
    <mergeCell ref="F341:F342"/>
    <mergeCell ref="G341:G342"/>
    <mergeCell ref="E328:E329"/>
    <mergeCell ref="F328:F329"/>
    <mergeCell ref="B301:J301"/>
    <mergeCell ref="B302:M302"/>
    <mergeCell ref="B307:M307"/>
    <mergeCell ref="B303:J303"/>
    <mergeCell ref="B304:J304"/>
    <mergeCell ref="B305:J305"/>
    <mergeCell ref="B306:J306"/>
    <mergeCell ref="B312:D314"/>
    <mergeCell ref="B299:J299"/>
    <mergeCell ref="B300:J300"/>
    <mergeCell ref="M232:M233"/>
    <mergeCell ref="E232:E233"/>
    <mergeCell ref="F232:F233"/>
    <mergeCell ref="G232:G233"/>
    <mergeCell ref="H232:H233"/>
    <mergeCell ref="I232:I233"/>
    <mergeCell ref="J232:J233"/>
    <mergeCell ref="K232:K233"/>
    <mergeCell ref="L232:L233"/>
    <mergeCell ref="M228:M229"/>
    <mergeCell ref="E230:E231"/>
    <mergeCell ref="F230:F231"/>
    <mergeCell ref="G230:G231"/>
    <mergeCell ref="H230:H231"/>
    <mergeCell ref="I230:I231"/>
    <mergeCell ref="J230:J231"/>
    <mergeCell ref="K230:K231"/>
    <mergeCell ref="L230:L231"/>
    <mergeCell ref="M230:M231"/>
    <mergeCell ref="E228:E229"/>
    <mergeCell ref="F228:F229"/>
    <mergeCell ref="G228:G229"/>
    <mergeCell ref="H228:H229"/>
    <mergeCell ref="I228:I229"/>
    <mergeCell ref="J228:J229"/>
    <mergeCell ref="K228:K229"/>
    <mergeCell ref="L228:L229"/>
    <mergeCell ref="M223:M224"/>
    <mergeCell ref="M225:M226"/>
    <mergeCell ref="E225:E226"/>
    <mergeCell ref="F225:F226"/>
    <mergeCell ref="G225:G226"/>
    <mergeCell ref="H225:H226"/>
    <mergeCell ref="I225:I226"/>
    <mergeCell ref="J225:J226"/>
    <mergeCell ref="K225:K226"/>
    <mergeCell ref="L225:L226"/>
    <mergeCell ref="B196:D196"/>
    <mergeCell ref="B197:D197"/>
    <mergeCell ref="B198:D198"/>
    <mergeCell ref="B199:D199"/>
    <mergeCell ref="B200:D200"/>
    <mergeCell ref="B201:D201"/>
    <mergeCell ref="B202:D202"/>
    <mergeCell ref="B203:D203"/>
    <mergeCell ref="B204:D204"/>
    <mergeCell ref="H172:J172"/>
    <mergeCell ref="K172:M172"/>
    <mergeCell ref="B183:D183"/>
    <mergeCell ref="B184:D184"/>
    <mergeCell ref="B192:D195"/>
    <mergeCell ref="E192:E195"/>
    <mergeCell ref="F192:F195"/>
    <mergeCell ref="G192:G195"/>
    <mergeCell ref="B172:D173"/>
    <mergeCell ref="B174:D174"/>
    <mergeCell ref="B175:D175"/>
    <mergeCell ref="B176:D176"/>
    <mergeCell ref="B177:D177"/>
    <mergeCell ref="B178:D178"/>
    <mergeCell ref="B179:D179"/>
    <mergeCell ref="B180:D180"/>
    <mergeCell ref="B181:D181"/>
    <mergeCell ref="B185:M187"/>
    <mergeCell ref="B160:G160"/>
    <mergeCell ref="B161:G161"/>
    <mergeCell ref="B162:G162"/>
    <mergeCell ref="B163:G163"/>
    <mergeCell ref="B164:G164"/>
    <mergeCell ref="B165:G165"/>
    <mergeCell ref="E172:G172"/>
    <mergeCell ref="B167:G167"/>
    <mergeCell ref="B168:G168"/>
    <mergeCell ref="H156:I156"/>
    <mergeCell ref="J156:K156"/>
    <mergeCell ref="B169:M170"/>
    <mergeCell ref="B156:G157"/>
    <mergeCell ref="F131:F133"/>
    <mergeCell ref="G131:G133"/>
    <mergeCell ref="B131:D133"/>
    <mergeCell ref="E131:E133"/>
    <mergeCell ref="B135:D135"/>
    <mergeCell ref="B136:D136"/>
    <mergeCell ref="B138:D138"/>
    <mergeCell ref="B137:G137"/>
    <mergeCell ref="B134:G134"/>
    <mergeCell ref="B139:D139"/>
    <mergeCell ref="B140:D140"/>
    <mergeCell ref="B141:D141"/>
    <mergeCell ref="B142:D142"/>
    <mergeCell ref="B143:D143"/>
    <mergeCell ref="B144:D144"/>
    <mergeCell ref="B145:D145"/>
    <mergeCell ref="B146:D146"/>
    <mergeCell ref="L156:M156"/>
    <mergeCell ref="B158:G158"/>
    <mergeCell ref="B159:G159"/>
    <mergeCell ref="B85:M85"/>
    <mergeCell ref="B86:G86"/>
    <mergeCell ref="E104:E105"/>
    <mergeCell ref="F104:F105"/>
    <mergeCell ref="G104:G105"/>
    <mergeCell ref="B88:M88"/>
    <mergeCell ref="B92:M92"/>
    <mergeCell ref="B96:M99"/>
    <mergeCell ref="B87:G87"/>
    <mergeCell ref="B89:G89"/>
    <mergeCell ref="B90:G90"/>
    <mergeCell ref="B91:G91"/>
    <mergeCell ref="B93:G93"/>
    <mergeCell ref="B94:G94"/>
    <mergeCell ref="B95:G95"/>
    <mergeCell ref="B104:D105"/>
    <mergeCell ref="B73:G73"/>
    <mergeCell ref="B74:G74"/>
    <mergeCell ref="H83:I83"/>
    <mergeCell ref="J83:K83"/>
    <mergeCell ref="L83:M83"/>
    <mergeCell ref="B76:M76"/>
    <mergeCell ref="B75:G75"/>
    <mergeCell ref="B77:G77"/>
    <mergeCell ref="B78:G78"/>
    <mergeCell ref="B79:G79"/>
    <mergeCell ref="B83:G84"/>
    <mergeCell ref="B80:M81"/>
    <mergeCell ref="B57:M59"/>
    <mergeCell ref="B61:D61"/>
    <mergeCell ref="B62:D62"/>
    <mergeCell ref="H67:I67"/>
    <mergeCell ref="J67:K67"/>
    <mergeCell ref="L67:M67"/>
    <mergeCell ref="B67:G68"/>
    <mergeCell ref="B72:M72"/>
    <mergeCell ref="B69:M69"/>
    <mergeCell ref="B70:G70"/>
    <mergeCell ref="B71:G71"/>
    <mergeCell ref="J35:J36"/>
    <mergeCell ref="K35:K36"/>
    <mergeCell ref="L35:L36"/>
    <mergeCell ref="B22:M23"/>
    <mergeCell ref="B33:D36"/>
    <mergeCell ref="M35:M36"/>
    <mergeCell ref="E33:G34"/>
    <mergeCell ref="H33:J34"/>
    <mergeCell ref="K33:M34"/>
    <mergeCell ref="E35:E36"/>
    <mergeCell ref="F35:F36"/>
    <mergeCell ref="G35:G36"/>
    <mergeCell ref="H35:H36"/>
    <mergeCell ref="I35:I36"/>
    <mergeCell ref="A1:A2"/>
    <mergeCell ref="B1:B2"/>
    <mergeCell ref="C1:C2"/>
    <mergeCell ref="D1:D2"/>
    <mergeCell ref="E1:E2"/>
    <mergeCell ref="F1:F2"/>
    <mergeCell ref="G1:G2"/>
    <mergeCell ref="H1:H2"/>
    <mergeCell ref="I1:I2"/>
    <mergeCell ref="L1:L2"/>
    <mergeCell ref="M1:M2"/>
    <mergeCell ref="B10:D11"/>
    <mergeCell ref="E10:E11"/>
    <mergeCell ref="F10:F11"/>
    <mergeCell ref="G10:G11"/>
    <mergeCell ref="B16:G17"/>
    <mergeCell ref="B13:D14"/>
    <mergeCell ref="B12:D12"/>
    <mergeCell ref="B15:D15"/>
    <mergeCell ref="K1:K2"/>
    <mergeCell ref="J1:J2"/>
    <mergeCell ref="E13:E14"/>
    <mergeCell ref="F13:F14"/>
    <mergeCell ref="G13:G14"/>
    <mergeCell ref="B37:M37"/>
    <mergeCell ref="B41:M41"/>
    <mergeCell ref="B45:M45"/>
    <mergeCell ref="B50:M52"/>
    <mergeCell ref="B48:D48"/>
    <mergeCell ref="B47:D47"/>
    <mergeCell ref="B46:D46"/>
    <mergeCell ref="B42:D42"/>
    <mergeCell ref="B43:D43"/>
    <mergeCell ref="B44:D44"/>
    <mergeCell ref="B38:D38"/>
    <mergeCell ref="B39:D39"/>
    <mergeCell ref="B40:D40"/>
    <mergeCell ref="B49:D49"/>
    <mergeCell ref="B106:G106"/>
    <mergeCell ref="B109:G109"/>
    <mergeCell ref="B122:G126"/>
    <mergeCell ref="B107:D107"/>
    <mergeCell ref="B108:D108"/>
    <mergeCell ref="B110:D110"/>
    <mergeCell ref="B111:D111"/>
    <mergeCell ref="B112:D112"/>
    <mergeCell ref="B113:D113"/>
    <mergeCell ref="B114:D114"/>
    <mergeCell ref="B115:D115"/>
    <mergeCell ref="B116:D116"/>
    <mergeCell ref="B117:D117"/>
    <mergeCell ref="B118:D118"/>
    <mergeCell ref="B120:D120"/>
    <mergeCell ref="B121:D121"/>
    <mergeCell ref="B119:D119"/>
    <mergeCell ref="B205:D205"/>
    <mergeCell ref="B236:M238"/>
    <mergeCell ref="B220:D221"/>
    <mergeCell ref="B222:D222"/>
    <mergeCell ref="B223:D224"/>
    <mergeCell ref="B225:D226"/>
    <mergeCell ref="B228:D229"/>
    <mergeCell ref="B230:D231"/>
    <mergeCell ref="B232:D233"/>
    <mergeCell ref="B227:D227"/>
    <mergeCell ref="B234:D234"/>
    <mergeCell ref="B235:D235"/>
    <mergeCell ref="E220:G220"/>
    <mergeCell ref="H220:J220"/>
    <mergeCell ref="B206:G210"/>
    <mergeCell ref="K220:M220"/>
    <mergeCell ref="E223:E224"/>
    <mergeCell ref="F223:F224"/>
    <mergeCell ref="G223:G224"/>
    <mergeCell ref="H223:H224"/>
    <mergeCell ref="I223:I224"/>
    <mergeCell ref="J223:J224"/>
    <mergeCell ref="K223:K224"/>
    <mergeCell ref="L223:L224"/>
    <mergeCell ref="B282:J282"/>
    <mergeCell ref="B283:J283"/>
    <mergeCell ref="B284:J284"/>
    <mergeCell ref="B294:J294"/>
    <mergeCell ref="B296:J296"/>
    <mergeCell ref="B297:J297"/>
    <mergeCell ref="B298:J298"/>
    <mergeCell ref="B248:D249"/>
    <mergeCell ref="E248:E249"/>
    <mergeCell ref="F248:F249"/>
    <mergeCell ref="G248:G249"/>
    <mergeCell ref="B250:D250"/>
    <mergeCell ref="B251:D251"/>
    <mergeCell ref="B270:J270"/>
    <mergeCell ref="B273:J273"/>
    <mergeCell ref="B271:J271"/>
    <mergeCell ref="B272:J272"/>
    <mergeCell ref="B252:G253"/>
    <mergeCell ref="B295:M295"/>
    <mergeCell ref="B486:D486"/>
    <mergeCell ref="B487:D487"/>
    <mergeCell ref="E482:E483"/>
    <mergeCell ref="F482:F483"/>
    <mergeCell ref="G482:G483"/>
    <mergeCell ref="B147:G151"/>
    <mergeCell ref="B166:G166"/>
    <mergeCell ref="B182:D182"/>
    <mergeCell ref="B449:M449"/>
    <mergeCell ref="B461:M461"/>
    <mergeCell ref="B471:G472"/>
    <mergeCell ref="B399:G399"/>
    <mergeCell ref="B404:G404"/>
    <mergeCell ref="B400:D400"/>
    <mergeCell ref="B401:D401"/>
    <mergeCell ref="B402:D402"/>
    <mergeCell ref="B403:D403"/>
    <mergeCell ref="B424:G424"/>
    <mergeCell ref="B420:D420"/>
    <mergeCell ref="B421:D421"/>
    <mergeCell ref="B422:D422"/>
    <mergeCell ref="B423:D423"/>
    <mergeCell ref="B274:M276"/>
    <mergeCell ref="B281:J281"/>
    <mergeCell ref="B324:D324"/>
    <mergeCell ref="B325:D325"/>
    <mergeCell ref="F454:I454"/>
    <mergeCell ref="J454:M454"/>
    <mergeCell ref="F455:G455"/>
    <mergeCell ref="H455:I455"/>
    <mergeCell ref="J455:K455"/>
    <mergeCell ref="L455:M455"/>
    <mergeCell ref="B454:E455"/>
    <mergeCell ref="G328:G329"/>
    <mergeCell ref="B328:D329"/>
    <mergeCell ref="B377:G377"/>
    <mergeCell ref="B378:D378"/>
    <mergeCell ref="B379:D379"/>
    <mergeCell ref="B380:D380"/>
    <mergeCell ref="B381:D381"/>
    <mergeCell ref="B356:D356"/>
    <mergeCell ref="B357:D357"/>
    <mergeCell ref="F353:F354"/>
    <mergeCell ref="G353:G354"/>
    <mergeCell ref="B358:G360"/>
    <mergeCell ref="B365:D366"/>
    <mergeCell ref="B367:D367"/>
    <mergeCell ref="B368:D368"/>
    <mergeCell ref="B456:E456"/>
    <mergeCell ref="B457:E457"/>
    <mergeCell ref="B458:E458"/>
    <mergeCell ref="B459:E459"/>
    <mergeCell ref="B460:E460"/>
    <mergeCell ref="L456:M460"/>
    <mergeCell ref="F456:G456"/>
    <mergeCell ref="H456:I460"/>
    <mergeCell ref="J456:K456"/>
    <mergeCell ref="F457:G457"/>
    <mergeCell ref="J457:K457"/>
    <mergeCell ref="F458:G458"/>
    <mergeCell ref="J458:K458"/>
    <mergeCell ref="F459:G459"/>
    <mergeCell ref="J459:K459"/>
    <mergeCell ref="F460:G460"/>
    <mergeCell ref="J460:K460"/>
  </mergeCells>
  <hyperlinks>
    <hyperlink ref="I1:I2" location="'GRI Index'!A3" display="GRI Index" xr:uid="{7C08AD81-120A-4444-888D-4932C01CB66B}"/>
    <hyperlink ref="J1:J2" location="'SASB Index'!A3" display="SASB Index" xr:uid="{7069CC28-E1C1-4E29-9452-6F06BC36A21D}"/>
    <hyperlink ref="D1:D2" location="'Steel Industry'!A3" display="Steel Industry" xr:uid="{91849D97-97B0-4171-83BD-C16ACD71133D}"/>
    <hyperlink ref="B1:B2" location="Home!A3" display="Home" xr:uid="{CF6CFB44-7234-4351-8B00-61646A106C1F}"/>
    <hyperlink ref="C1:C2" location="'CSN Group'!A3" display="CSN Group" xr:uid="{8E0560DE-7AB0-4137-81DE-631F30AA296A}"/>
    <hyperlink ref="E1:E2" location="Mining!A3" display="Mining" xr:uid="{B4B544C3-D5D3-4E6C-98C7-CDAA3182CB3F}"/>
    <hyperlink ref="F1:F2" location="Cement!A3" display="Cement" xr:uid="{C67A50DF-EF74-4D5D-B137-E87E201375D4}"/>
    <hyperlink ref="G1:G2" location="Logistics!A3" display="Logistics" xr:uid="{FCF04017-630B-47B5-B3BD-08ED81745876}"/>
    <hyperlink ref="H1:H2" location="Energy!A3" display="Energy" xr:uid="{8CD11A6B-48A5-4ACE-9686-93336CB2A7C0}"/>
    <hyperlink ref="K1:K2" location="Materiality!A3" display="Materiality" xr:uid="{03A5AC16-5441-4878-905F-EAD0A6820FF0}"/>
    <hyperlink ref="L1:L2" location="TCFD_TNFD!A3" display="TCFD e TNFD" xr:uid="{2A2B295C-287E-47DA-A10F-449D2D59EAB0}"/>
    <hyperlink ref="M1:M2" location="Ratings!A3" display="Ratings" xr:uid="{07626E07-19F5-4F61-95A5-120207CCC91F}"/>
    <hyperlink ref="B57:K59"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CC9376E1-5FBE-4144-9B0C-ABFE7A1DBE4E}"/>
    <hyperlink ref="B57:M59"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3BB58694-BF18-4324-9105-A6C3D4ECDB4B}"/>
  </hyperlinks>
  <pageMargins left="0.25" right="0.25" top="0.75" bottom="0.75" header="0.3" footer="0.3"/>
  <pageSetup paperSize="9"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6A5B-D118-4EF5-AF23-4EBC80967C82}">
  <dimension ref="A1:M272"/>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341" t="s">
        <v>269</v>
      </c>
    </row>
    <row r="6" spans="1:13" s="4" customFormat="1" ht="15" x14ac:dyDescent="0.25"/>
    <row r="7" spans="1:13" s="4" customFormat="1" ht="15" x14ac:dyDescent="0.25"/>
    <row r="8" spans="1:13" s="4" customFormat="1" ht="15" x14ac:dyDescent="0.25">
      <c r="A8" s="7"/>
      <c r="B8" s="7" t="s">
        <v>124</v>
      </c>
      <c r="C8" s="7"/>
      <c r="D8" s="7"/>
      <c r="E8" s="7"/>
      <c r="F8" s="7"/>
      <c r="G8" s="7"/>
      <c r="H8" s="7"/>
      <c r="I8" s="7"/>
      <c r="J8" s="7"/>
      <c r="K8" s="7"/>
      <c r="L8" s="7"/>
      <c r="M8" s="7"/>
    </row>
    <row r="9" spans="1:13" s="4" customFormat="1" ht="15" x14ac:dyDescent="0.25"/>
    <row r="10" spans="1:13" s="4" customFormat="1" ht="15" customHeight="1" x14ac:dyDescent="0.25">
      <c r="B10" s="714" t="s">
        <v>1049</v>
      </c>
      <c r="C10" s="714"/>
      <c r="D10" s="714"/>
      <c r="E10" s="714"/>
      <c r="F10" s="714"/>
      <c r="G10" s="714"/>
      <c r="H10" s="714"/>
      <c r="I10" s="714"/>
      <c r="J10" s="714"/>
      <c r="K10" s="714"/>
      <c r="L10" s="714"/>
      <c r="M10" s="714"/>
    </row>
    <row r="11" spans="1:13" s="4" customFormat="1" ht="15" customHeight="1" x14ac:dyDescent="0.25">
      <c r="B11" s="714"/>
      <c r="C11" s="714"/>
      <c r="D11" s="714"/>
      <c r="E11" s="714"/>
      <c r="F11" s="714"/>
      <c r="G11" s="714"/>
      <c r="H11" s="714"/>
      <c r="I11" s="714"/>
      <c r="J11" s="714"/>
      <c r="K11" s="714"/>
      <c r="L11" s="714"/>
      <c r="M11" s="714"/>
    </row>
    <row r="12" spans="1:13" s="4" customFormat="1" ht="15" customHeight="1" x14ac:dyDescent="0.25">
      <c r="B12" s="24"/>
      <c r="C12" s="24"/>
      <c r="D12" s="24"/>
      <c r="E12" s="24"/>
      <c r="F12" s="24"/>
      <c r="G12" s="24"/>
      <c r="H12" s="24"/>
      <c r="I12" s="24"/>
      <c r="J12" s="24"/>
      <c r="K12" s="24"/>
      <c r="L12" s="24"/>
      <c r="M12" s="24"/>
    </row>
    <row r="13" spans="1:13" s="4" customFormat="1" ht="15" x14ac:dyDescent="0.25"/>
    <row r="14" spans="1:13" s="4" customFormat="1" ht="15" x14ac:dyDescent="0.25">
      <c r="A14" s="7"/>
      <c r="B14" s="7" t="s">
        <v>125</v>
      </c>
      <c r="C14" s="7"/>
      <c r="D14" s="7"/>
      <c r="E14" s="7"/>
      <c r="F14" s="7"/>
      <c r="G14" s="7"/>
      <c r="H14" s="7"/>
      <c r="I14" s="7"/>
      <c r="J14" s="7"/>
      <c r="K14" s="7"/>
      <c r="L14" s="7"/>
      <c r="M14" s="7"/>
    </row>
    <row r="15" spans="1:13" s="4" customFormat="1" ht="15" x14ac:dyDescent="0.25"/>
    <row r="16" spans="1:13" s="4" customFormat="1" ht="15" customHeight="1" x14ac:dyDescent="0.25">
      <c r="B16" s="714" t="s">
        <v>1050</v>
      </c>
      <c r="C16" s="714"/>
      <c r="D16" s="714"/>
      <c r="E16" s="714"/>
      <c r="F16" s="714"/>
      <c r="G16" s="714"/>
      <c r="H16" s="714"/>
      <c r="I16" s="714"/>
      <c r="J16" s="714"/>
      <c r="K16" s="714"/>
      <c r="L16" s="714"/>
      <c r="M16" s="714"/>
    </row>
    <row r="17" spans="1:13" s="4" customFormat="1" ht="15" hidden="1" customHeight="1" x14ac:dyDescent="0.25">
      <c r="B17" s="714"/>
      <c r="C17" s="714"/>
      <c r="D17" s="714"/>
      <c r="E17" s="714"/>
      <c r="F17" s="714"/>
      <c r="G17" s="714"/>
      <c r="H17" s="714"/>
      <c r="I17" s="714"/>
      <c r="J17" s="714"/>
      <c r="K17" s="714"/>
      <c r="L17" s="714"/>
      <c r="M17" s="714"/>
    </row>
    <row r="18" spans="1:13" s="4" customFormat="1" ht="15" x14ac:dyDescent="0.25">
      <c r="B18" s="714"/>
      <c r="C18" s="714"/>
      <c r="D18" s="714"/>
      <c r="E18" s="714"/>
      <c r="F18" s="714"/>
      <c r="G18" s="714"/>
      <c r="H18" s="714"/>
      <c r="I18" s="714"/>
      <c r="J18" s="714"/>
      <c r="K18" s="714"/>
      <c r="L18" s="714"/>
      <c r="M18" s="714"/>
    </row>
    <row r="19" spans="1:13" s="4" customFormat="1" ht="15" x14ac:dyDescent="0.25"/>
    <row r="20" spans="1:13" s="4" customFormat="1" ht="15" x14ac:dyDescent="0.25"/>
    <row r="21" spans="1:13" s="4" customFormat="1" ht="15" x14ac:dyDescent="0.25"/>
    <row r="22" spans="1:13" s="4" customFormat="1" ht="15" x14ac:dyDescent="0.25"/>
    <row r="23" spans="1:13" s="153" customFormat="1" ht="24.5" x14ac:dyDescent="0.25">
      <c r="B23" s="341" t="s">
        <v>271</v>
      </c>
    </row>
    <row r="24" spans="1:13" s="4" customFormat="1" ht="15" x14ac:dyDescent="0.25"/>
    <row r="25" spans="1:13" s="4" customFormat="1" ht="15" x14ac:dyDescent="0.25"/>
    <row r="26" spans="1:13" s="4" customFormat="1" ht="15" x14ac:dyDescent="0.25">
      <c r="A26" s="7"/>
      <c r="B26" s="7" t="s">
        <v>121</v>
      </c>
      <c r="C26" s="7"/>
      <c r="D26" s="7"/>
      <c r="E26" s="7"/>
      <c r="F26" s="7"/>
      <c r="G26" s="7"/>
      <c r="H26" s="7"/>
      <c r="I26" s="7"/>
      <c r="J26" s="7"/>
      <c r="K26" s="7"/>
      <c r="L26" s="7"/>
      <c r="M26" s="7"/>
    </row>
    <row r="27" spans="1:13" s="4" customFormat="1" ht="15" x14ac:dyDescent="0.25"/>
    <row r="28" spans="1:13" s="4" customFormat="1" ht="15" customHeight="1" x14ac:dyDescent="0.25">
      <c r="B28" s="1155" t="s">
        <v>1053</v>
      </c>
      <c r="C28" s="1155"/>
      <c r="D28" s="1156"/>
      <c r="E28" s="1167">
        <v>2023</v>
      </c>
      <c r="F28" s="1167"/>
      <c r="G28" s="1165"/>
    </row>
    <row r="29" spans="1:13" s="4" customFormat="1" ht="15.5" thickBot="1" x14ac:dyDescent="0.3">
      <c r="B29" s="1155"/>
      <c r="C29" s="1155"/>
      <c r="D29" s="1156"/>
      <c r="E29" s="528" t="s">
        <v>321</v>
      </c>
      <c r="F29" s="529" t="s">
        <v>322</v>
      </c>
      <c r="G29" s="530" t="s">
        <v>2</v>
      </c>
    </row>
    <row r="30" spans="1:13" s="4" customFormat="1" ht="15.5" thickTop="1" x14ac:dyDescent="0.25">
      <c r="B30" s="1159" t="s">
        <v>323</v>
      </c>
      <c r="C30" s="1159"/>
      <c r="D30" s="1159"/>
      <c r="E30" s="1159"/>
      <c r="F30" s="1159"/>
      <c r="G30" s="1159"/>
    </row>
    <row r="31" spans="1:13" s="4" customFormat="1" ht="15" x14ac:dyDescent="0.25">
      <c r="B31" s="763" t="s">
        <v>287</v>
      </c>
      <c r="C31" s="763"/>
      <c r="D31" s="764"/>
      <c r="E31" s="18">
        <v>5</v>
      </c>
      <c r="F31" s="9">
        <v>0</v>
      </c>
      <c r="G31" s="10">
        <f>SUM(E31:F31)</f>
        <v>5</v>
      </c>
    </row>
    <row r="32" spans="1:13" s="4" customFormat="1" ht="15" x14ac:dyDescent="0.25">
      <c r="B32" s="737" t="s">
        <v>288</v>
      </c>
      <c r="C32" s="737"/>
      <c r="D32" s="738"/>
      <c r="E32" s="143">
        <v>5</v>
      </c>
      <c r="F32" s="162">
        <v>0</v>
      </c>
      <c r="G32" s="12">
        <f t="shared" ref="G32:G33" si="0">SUM(E32:F32)</f>
        <v>5</v>
      </c>
    </row>
    <row r="33" spans="2:7" s="4" customFormat="1" ht="15" x14ac:dyDescent="0.25">
      <c r="B33" s="737" t="s">
        <v>289</v>
      </c>
      <c r="C33" s="737"/>
      <c r="D33" s="738"/>
      <c r="E33" s="20">
        <v>148</v>
      </c>
      <c r="F33" s="11">
        <v>30</v>
      </c>
      <c r="G33" s="12">
        <f t="shared" si="0"/>
        <v>178</v>
      </c>
    </row>
    <row r="34" spans="2:7" s="4" customFormat="1" ht="15" x14ac:dyDescent="0.25">
      <c r="B34" s="743" t="s">
        <v>2</v>
      </c>
      <c r="C34" s="743"/>
      <c r="D34" s="744"/>
      <c r="E34" s="22">
        <f>SUM(E31:E33)</f>
        <v>158</v>
      </c>
      <c r="F34" s="13">
        <f>SUM(F31:F33)</f>
        <v>30</v>
      </c>
      <c r="G34" s="14">
        <f>SUM(G31:G33)</f>
        <v>188</v>
      </c>
    </row>
    <row r="35" spans="2:7" s="4" customFormat="1" ht="15" x14ac:dyDescent="0.25">
      <c r="B35" s="1162" t="s">
        <v>328</v>
      </c>
      <c r="C35" s="1162"/>
      <c r="D35" s="1162"/>
      <c r="E35" s="1162"/>
      <c r="F35" s="1162"/>
      <c r="G35" s="1162"/>
    </row>
    <row r="36" spans="2:7" s="4" customFormat="1" ht="15" x14ac:dyDescent="0.25">
      <c r="B36" s="763" t="s">
        <v>287</v>
      </c>
      <c r="C36" s="763"/>
      <c r="D36" s="764"/>
      <c r="E36" s="18">
        <v>0</v>
      </c>
      <c r="F36" s="9">
        <v>0</v>
      </c>
      <c r="G36" s="10">
        <f>SUM(E36:F36)</f>
        <v>0</v>
      </c>
    </row>
    <row r="37" spans="2:7" s="4" customFormat="1" ht="15" x14ac:dyDescent="0.25">
      <c r="B37" s="737" t="s">
        <v>288</v>
      </c>
      <c r="C37" s="737"/>
      <c r="D37" s="738"/>
      <c r="E37" s="143">
        <v>0</v>
      </c>
      <c r="F37" s="162">
        <v>0</v>
      </c>
      <c r="G37" s="12">
        <f t="shared" ref="G37:G38" si="1">SUM(E37:F37)</f>
        <v>0</v>
      </c>
    </row>
    <row r="38" spans="2:7" s="4" customFormat="1" ht="15" x14ac:dyDescent="0.25">
      <c r="B38" s="737" t="s">
        <v>289</v>
      </c>
      <c r="C38" s="737"/>
      <c r="D38" s="738"/>
      <c r="E38" s="20">
        <v>0</v>
      </c>
      <c r="F38" s="11">
        <v>0</v>
      </c>
      <c r="G38" s="12">
        <f t="shared" si="1"/>
        <v>0</v>
      </c>
    </row>
    <row r="39" spans="2:7" s="4" customFormat="1" ht="15" x14ac:dyDescent="0.25">
      <c r="B39" s="743" t="s">
        <v>2</v>
      </c>
      <c r="C39" s="743"/>
      <c r="D39" s="744"/>
      <c r="E39" s="22">
        <f>SUM(E36:E38)</f>
        <v>0</v>
      </c>
      <c r="F39" s="13">
        <f>SUM(F36:F38)</f>
        <v>0</v>
      </c>
      <c r="G39" s="14">
        <f>SUM(G36:G38)</f>
        <v>0</v>
      </c>
    </row>
    <row r="40" spans="2:7" s="4" customFormat="1" ht="15" x14ac:dyDescent="0.25">
      <c r="B40" s="1162" t="s">
        <v>526</v>
      </c>
      <c r="C40" s="1162"/>
      <c r="D40" s="1162"/>
      <c r="E40" s="1162"/>
      <c r="F40" s="1162"/>
      <c r="G40" s="1162"/>
    </row>
    <row r="41" spans="2:7" s="4" customFormat="1" ht="15" x14ac:dyDescent="0.25">
      <c r="B41" s="763" t="s">
        <v>287</v>
      </c>
      <c r="C41" s="763"/>
      <c r="D41" s="764"/>
      <c r="E41" s="18">
        <v>0</v>
      </c>
      <c r="F41" s="9">
        <v>0</v>
      </c>
      <c r="G41" s="10">
        <f>SUM(E41:F41)</f>
        <v>0</v>
      </c>
    </row>
    <row r="42" spans="2:7" s="4" customFormat="1" ht="15" x14ac:dyDescent="0.25">
      <c r="B42" s="737" t="s">
        <v>288</v>
      </c>
      <c r="C42" s="737"/>
      <c r="D42" s="738"/>
      <c r="E42" s="143">
        <v>0</v>
      </c>
      <c r="F42" s="162">
        <v>0</v>
      </c>
      <c r="G42" s="12">
        <f t="shared" ref="G42:G43" si="2">SUM(E42:F42)</f>
        <v>0</v>
      </c>
    </row>
    <row r="43" spans="2:7" s="4" customFormat="1" ht="15" x14ac:dyDescent="0.25">
      <c r="B43" s="737" t="s">
        <v>289</v>
      </c>
      <c r="C43" s="737"/>
      <c r="D43" s="738"/>
      <c r="E43" s="20">
        <v>2</v>
      </c>
      <c r="F43" s="11">
        <v>3</v>
      </c>
      <c r="G43" s="12">
        <f t="shared" si="2"/>
        <v>5</v>
      </c>
    </row>
    <row r="44" spans="2:7" s="4" customFormat="1" ht="15" x14ac:dyDescent="0.25">
      <c r="B44" s="791" t="s">
        <v>2</v>
      </c>
      <c r="C44" s="791"/>
      <c r="D44" s="792"/>
      <c r="E44" s="416">
        <f>SUM(E41:E43)</f>
        <v>2</v>
      </c>
      <c r="F44" s="417">
        <f>SUM(F41:F43)</f>
        <v>3</v>
      </c>
      <c r="G44" s="419">
        <f>SUM(G41:G43)</f>
        <v>5</v>
      </c>
    </row>
    <row r="45" spans="2:7" s="4" customFormat="1" ht="15" x14ac:dyDescent="0.25">
      <c r="B45" s="814" t="s">
        <v>1054</v>
      </c>
      <c r="C45" s="814"/>
      <c r="D45" s="815"/>
      <c r="E45" s="256">
        <f>E34+E39+E44</f>
        <v>160</v>
      </c>
      <c r="F45" s="293">
        <f>F34+F39+F44</f>
        <v>33</v>
      </c>
      <c r="G45" s="522">
        <f>G34+G39+G44</f>
        <v>193</v>
      </c>
    </row>
    <row r="46" spans="2:7" s="4" customFormat="1" ht="15" customHeight="1" x14ac:dyDescent="0.25">
      <c r="B46" s="747" t="s">
        <v>530</v>
      </c>
      <c r="C46" s="747"/>
      <c r="D46" s="747"/>
      <c r="E46" s="747"/>
      <c r="F46" s="747"/>
      <c r="G46" s="747"/>
    </row>
    <row r="47" spans="2:7" s="4" customFormat="1" ht="15" customHeight="1" x14ac:dyDescent="0.25">
      <c r="B47" s="748"/>
      <c r="C47" s="748"/>
      <c r="D47" s="748"/>
      <c r="E47" s="748"/>
      <c r="F47" s="748"/>
      <c r="G47" s="748"/>
    </row>
    <row r="48" spans="2:7" s="4" customFormat="1" ht="15" customHeight="1" x14ac:dyDescent="0.25">
      <c r="B48" s="748"/>
      <c r="C48" s="748"/>
      <c r="D48" s="748"/>
      <c r="E48" s="748"/>
      <c r="F48" s="748"/>
      <c r="G48" s="748"/>
    </row>
    <row r="49" spans="1:13" s="4" customFormat="1" ht="15" x14ac:dyDescent="0.25">
      <c r="B49" s="748"/>
      <c r="C49" s="748"/>
      <c r="D49" s="748"/>
      <c r="E49" s="748"/>
      <c r="F49" s="748"/>
      <c r="G49" s="748"/>
    </row>
    <row r="50" spans="1:13" s="4" customFormat="1" ht="15" x14ac:dyDescent="0.25">
      <c r="B50" s="749"/>
      <c r="C50" s="749"/>
      <c r="D50" s="749"/>
      <c r="E50" s="749"/>
      <c r="F50" s="749"/>
      <c r="G50" s="749"/>
    </row>
    <row r="51" spans="1:13" s="4" customFormat="1" ht="15" x14ac:dyDescent="0.25"/>
    <row r="52" spans="1:13" s="4" customFormat="1" ht="15" customHeight="1" x14ac:dyDescent="0.25"/>
    <row r="53" spans="1:13" s="4" customFormat="1" ht="15" x14ac:dyDescent="0.25">
      <c r="A53" s="7"/>
      <c r="B53" s="7" t="s">
        <v>122</v>
      </c>
      <c r="C53" s="7"/>
      <c r="D53" s="7"/>
      <c r="E53" s="7"/>
      <c r="F53" s="7"/>
      <c r="G53" s="7"/>
      <c r="H53" s="7"/>
      <c r="I53" s="7"/>
      <c r="J53" s="7"/>
      <c r="K53" s="7"/>
      <c r="L53" s="7"/>
      <c r="M53" s="7"/>
    </row>
    <row r="54" spans="1:13" s="4" customFormat="1" ht="15" x14ac:dyDescent="0.25"/>
    <row r="55" spans="1:13" s="4" customFormat="1" ht="15" customHeight="1" x14ac:dyDescent="0.25">
      <c r="B55" s="842" t="s">
        <v>332</v>
      </c>
      <c r="C55" s="842"/>
      <c r="D55" s="842"/>
      <c r="E55" s="842"/>
      <c r="F55" s="842"/>
      <c r="G55" s="842"/>
      <c r="H55" s="842"/>
      <c r="I55" s="842"/>
      <c r="J55" s="842"/>
      <c r="K55" s="842"/>
      <c r="L55" s="842"/>
      <c r="M55" s="842"/>
    </row>
    <row r="56" spans="1:13" s="4" customFormat="1" ht="15" x14ac:dyDescent="0.25">
      <c r="B56" s="842"/>
      <c r="C56" s="842"/>
      <c r="D56" s="842"/>
      <c r="E56" s="842"/>
      <c r="F56" s="842"/>
      <c r="G56" s="842"/>
      <c r="H56" s="842"/>
      <c r="I56" s="842"/>
      <c r="J56" s="842"/>
      <c r="K56" s="842"/>
      <c r="L56" s="842"/>
      <c r="M56" s="842"/>
    </row>
    <row r="57" spans="1:13" s="4" customFormat="1" ht="15" x14ac:dyDescent="0.25">
      <c r="B57" s="842"/>
      <c r="C57" s="842"/>
      <c r="D57" s="842"/>
      <c r="E57" s="842"/>
      <c r="F57" s="842"/>
      <c r="G57" s="842"/>
      <c r="H57" s="842"/>
      <c r="I57" s="842"/>
      <c r="J57" s="842"/>
      <c r="K57" s="842"/>
      <c r="L57" s="842"/>
      <c r="M57" s="842"/>
    </row>
    <row r="58" spans="1:13" s="4" customFormat="1" ht="15" x14ac:dyDescent="0.25">
      <c r="B58" s="1"/>
      <c r="C58" s="1"/>
      <c r="D58" s="1"/>
      <c r="E58" s="1"/>
      <c r="F58" s="1"/>
      <c r="G58" s="1"/>
      <c r="H58" s="1"/>
      <c r="I58" s="1"/>
      <c r="J58" s="1"/>
      <c r="K58" s="1"/>
      <c r="L58" s="1"/>
      <c r="M58" s="1"/>
    </row>
    <row r="59" spans="1:13" s="4" customFormat="1" ht="15.5" thickBot="1" x14ac:dyDescent="0.3">
      <c r="B59" s="1160" t="s">
        <v>881</v>
      </c>
      <c r="C59" s="1161"/>
      <c r="D59" s="1161"/>
      <c r="E59" s="342">
        <v>2023</v>
      </c>
      <c r="H59" s="1"/>
      <c r="I59" s="1"/>
      <c r="J59" s="1"/>
      <c r="K59" s="1"/>
      <c r="L59" s="1"/>
      <c r="M59" s="1"/>
    </row>
    <row r="60" spans="1:13" s="4" customFormat="1" ht="15.5" thickTop="1" x14ac:dyDescent="0.25">
      <c r="B60" s="823" t="s">
        <v>1055</v>
      </c>
      <c r="C60" s="844"/>
      <c r="D60" s="844"/>
      <c r="E60" s="304">
        <v>104</v>
      </c>
      <c r="H60" s="1"/>
      <c r="I60" s="1"/>
      <c r="J60" s="1"/>
      <c r="K60" s="1"/>
      <c r="L60" s="1"/>
      <c r="M60" s="1"/>
    </row>
    <row r="61" spans="1:13" s="4" customFormat="1" ht="15" x14ac:dyDescent="0.25"/>
    <row r="62" spans="1:13" s="4" customFormat="1" ht="15" x14ac:dyDescent="0.25"/>
    <row r="63" spans="1:13" s="4" customFormat="1" ht="15" x14ac:dyDescent="0.25">
      <c r="A63" s="7"/>
      <c r="B63" s="7" t="s">
        <v>170</v>
      </c>
      <c r="C63" s="7"/>
      <c r="D63" s="7"/>
      <c r="E63" s="7"/>
      <c r="F63" s="7"/>
      <c r="G63" s="7"/>
      <c r="H63" s="7"/>
      <c r="I63" s="7"/>
      <c r="J63" s="7"/>
      <c r="K63" s="7"/>
      <c r="L63" s="7"/>
      <c r="M63" s="7"/>
    </row>
    <row r="64" spans="1:13" s="4" customFormat="1" ht="15" x14ac:dyDescent="0.25"/>
    <row r="65" spans="2:5" s="4" customFormat="1" ht="30" customHeight="1" x14ac:dyDescent="0.25">
      <c r="B65" s="1155" t="s">
        <v>1056</v>
      </c>
      <c r="C65" s="1155"/>
      <c r="D65" s="1156"/>
      <c r="E65" s="1165">
        <v>2023</v>
      </c>
    </row>
    <row r="66" spans="2:5" s="4" customFormat="1" ht="15.5" thickBot="1" x14ac:dyDescent="0.3">
      <c r="B66" s="1157"/>
      <c r="C66" s="1157"/>
      <c r="D66" s="1158"/>
      <c r="E66" s="1166"/>
    </row>
    <row r="67" spans="2:5" s="4" customFormat="1" ht="15.5" thickTop="1" x14ac:dyDescent="0.25">
      <c r="B67" s="1159" t="s">
        <v>342</v>
      </c>
      <c r="C67" s="1159"/>
      <c r="D67" s="1159"/>
      <c r="E67" s="1159"/>
    </row>
    <row r="68" spans="2:5" s="4" customFormat="1" ht="15" x14ac:dyDescent="0.25">
      <c r="B68" s="737" t="s">
        <v>321</v>
      </c>
      <c r="C68" s="737"/>
      <c r="D68" s="738"/>
      <c r="E68" s="63">
        <v>16.776978417266186</v>
      </c>
    </row>
    <row r="69" spans="2:5" s="4" customFormat="1" ht="15" x14ac:dyDescent="0.25">
      <c r="B69" s="737" t="s">
        <v>322</v>
      </c>
      <c r="C69" s="737"/>
      <c r="D69" s="738"/>
      <c r="E69" s="65">
        <v>9.8571428571428577</v>
      </c>
    </row>
    <row r="70" spans="2:5" s="4" customFormat="1" ht="15" x14ac:dyDescent="0.25">
      <c r="B70" s="1162" t="s">
        <v>290</v>
      </c>
      <c r="C70" s="1162"/>
      <c r="D70" s="1162"/>
      <c r="E70" s="1162"/>
    </row>
    <row r="71" spans="2:5" s="4" customFormat="1" ht="15" x14ac:dyDescent="0.25">
      <c r="B71" s="737" t="s">
        <v>292</v>
      </c>
      <c r="C71" s="737"/>
      <c r="D71" s="738"/>
      <c r="E71" s="67">
        <v>13.375</v>
      </c>
    </row>
    <row r="72" spans="2:5" s="4" customFormat="1" ht="15" x14ac:dyDescent="0.25">
      <c r="B72" s="737" t="s">
        <v>293</v>
      </c>
      <c r="C72" s="737"/>
      <c r="D72" s="738"/>
      <c r="E72" s="67">
        <v>20</v>
      </c>
    </row>
    <row r="73" spans="2:5" s="4" customFormat="1" ht="15" x14ac:dyDescent="0.25">
      <c r="B73" s="737" t="s">
        <v>294</v>
      </c>
      <c r="C73" s="737"/>
      <c r="D73" s="738"/>
      <c r="E73" s="67">
        <v>12.666666666666666</v>
      </c>
    </row>
    <row r="74" spans="2:5" s="4" customFormat="1" ht="15" x14ac:dyDescent="0.25">
      <c r="B74" s="737" t="s">
        <v>296</v>
      </c>
      <c r="C74" s="737"/>
      <c r="D74" s="738"/>
      <c r="E74" s="67">
        <v>33.25</v>
      </c>
    </row>
    <row r="75" spans="2:5" s="4" customFormat="1" ht="15" x14ac:dyDescent="0.25">
      <c r="B75" s="737" t="s">
        <v>297</v>
      </c>
      <c r="C75" s="737"/>
      <c r="D75" s="738"/>
      <c r="E75" s="67">
        <v>9.32</v>
      </c>
    </row>
    <row r="76" spans="2:5" s="4" customFormat="1" ht="15" x14ac:dyDescent="0.25">
      <c r="B76" s="737" t="s">
        <v>298</v>
      </c>
      <c r="C76" s="737"/>
      <c r="D76" s="738"/>
      <c r="E76" s="67">
        <v>11.35</v>
      </c>
    </row>
    <row r="77" spans="2:5" s="4" customFormat="1" ht="15" x14ac:dyDescent="0.25">
      <c r="B77" s="737" t="s">
        <v>355</v>
      </c>
      <c r="C77" s="737"/>
      <c r="D77" s="738"/>
      <c r="E77" s="305">
        <v>17</v>
      </c>
    </row>
    <row r="78" spans="2:5" s="4" customFormat="1" ht="15" x14ac:dyDescent="0.25">
      <c r="B78" s="737" t="s">
        <v>300</v>
      </c>
      <c r="C78" s="737"/>
      <c r="D78" s="738"/>
      <c r="E78" s="305">
        <v>0</v>
      </c>
    </row>
    <row r="79" spans="2:5" s="4" customFormat="1" ht="15" x14ac:dyDescent="0.25">
      <c r="B79" s="772" t="s">
        <v>2</v>
      </c>
      <c r="C79" s="772"/>
      <c r="D79" s="773"/>
      <c r="E79" s="70">
        <v>15.616766467065869</v>
      </c>
    </row>
    <row r="80" spans="2:5" s="4" customFormat="1" ht="15" customHeight="1" x14ac:dyDescent="0.25">
      <c r="B80" s="747" t="s">
        <v>1057</v>
      </c>
      <c r="C80" s="747"/>
      <c r="D80" s="747"/>
      <c r="E80" s="747"/>
    </row>
    <row r="81" spans="1:13" s="4" customFormat="1" ht="15" customHeight="1" x14ac:dyDescent="0.25">
      <c r="B81" s="748"/>
      <c r="C81" s="748"/>
      <c r="D81" s="748"/>
      <c r="E81" s="748"/>
    </row>
    <row r="82" spans="1:13" s="4" customFormat="1" ht="15" customHeight="1" x14ac:dyDescent="0.25">
      <c r="B82" s="748"/>
      <c r="C82" s="748"/>
      <c r="D82" s="748"/>
      <c r="E82" s="748"/>
    </row>
    <row r="83" spans="1:13" s="4" customFormat="1" ht="15" x14ac:dyDescent="0.25">
      <c r="B83" s="749"/>
      <c r="C83" s="749"/>
      <c r="D83" s="749"/>
      <c r="E83" s="749"/>
    </row>
    <row r="84" spans="1:13" s="4" customFormat="1" ht="15" x14ac:dyDescent="0.25"/>
    <row r="85" spans="1:13" s="4" customFormat="1" ht="15" x14ac:dyDescent="0.25"/>
    <row r="86" spans="1:13" s="4" customFormat="1" ht="15" x14ac:dyDescent="0.25">
      <c r="A86" s="7"/>
      <c r="B86" s="7" t="s">
        <v>173</v>
      </c>
      <c r="C86" s="7"/>
      <c r="D86" s="7"/>
      <c r="E86" s="7"/>
      <c r="F86" s="7"/>
      <c r="G86" s="7"/>
      <c r="H86" s="7"/>
      <c r="I86" s="7"/>
      <c r="J86" s="7"/>
      <c r="K86" s="7"/>
      <c r="L86" s="7"/>
      <c r="M86" s="7"/>
    </row>
    <row r="87" spans="1:13" s="4" customFormat="1" ht="15" x14ac:dyDescent="0.25"/>
    <row r="88" spans="1:13" s="4" customFormat="1" ht="15" customHeight="1" x14ac:dyDescent="0.25">
      <c r="B88" s="1155" t="s">
        <v>1058</v>
      </c>
      <c r="C88" s="1155"/>
      <c r="D88" s="1156"/>
      <c r="E88" s="1165">
        <v>2023</v>
      </c>
      <c r="F88" s="1168"/>
    </row>
    <row r="89" spans="1:13" s="4" customFormat="1" ht="15.5" thickBot="1" x14ac:dyDescent="0.3">
      <c r="B89" s="1157"/>
      <c r="C89" s="1157"/>
      <c r="D89" s="1158"/>
      <c r="E89" s="699" t="s">
        <v>321</v>
      </c>
      <c r="F89" s="700" t="s">
        <v>322</v>
      </c>
    </row>
    <row r="90" spans="1:13" s="4" customFormat="1" ht="15.5" thickTop="1" x14ac:dyDescent="0.25">
      <c r="B90" s="948" t="s">
        <v>292</v>
      </c>
      <c r="C90" s="948"/>
      <c r="D90" s="949"/>
      <c r="E90" s="167">
        <v>0.8125</v>
      </c>
      <c r="F90" s="170">
        <v>0.1875</v>
      </c>
    </row>
    <row r="91" spans="1:13" s="4" customFormat="1" ht="15" x14ac:dyDescent="0.25">
      <c r="B91" s="737" t="s">
        <v>293</v>
      </c>
      <c r="C91" s="737"/>
      <c r="D91" s="738"/>
      <c r="E91" s="167">
        <v>0</v>
      </c>
      <c r="F91" s="98">
        <v>1</v>
      </c>
    </row>
    <row r="92" spans="1:13" s="4" customFormat="1" ht="15" x14ac:dyDescent="0.25">
      <c r="B92" s="737" t="s">
        <v>294</v>
      </c>
      <c r="C92" s="737"/>
      <c r="D92" s="738"/>
      <c r="E92" s="92">
        <v>0.92307692307692313</v>
      </c>
      <c r="F92" s="98">
        <v>7.6923076923076927E-2</v>
      </c>
    </row>
    <row r="93" spans="1:13" s="4" customFormat="1" ht="15" x14ac:dyDescent="0.25">
      <c r="B93" s="737" t="s">
        <v>295</v>
      </c>
      <c r="C93" s="737"/>
      <c r="D93" s="738"/>
      <c r="E93" s="167">
        <v>0.3</v>
      </c>
      <c r="F93" s="98">
        <v>0.7</v>
      </c>
    </row>
    <row r="94" spans="1:13" s="4" customFormat="1" ht="15" x14ac:dyDescent="0.25">
      <c r="B94" s="737" t="s">
        <v>296</v>
      </c>
      <c r="C94" s="737"/>
      <c r="D94" s="738"/>
      <c r="E94" s="92">
        <v>0.8125</v>
      </c>
      <c r="F94" s="98">
        <v>0.1875</v>
      </c>
    </row>
    <row r="95" spans="1:13" s="4" customFormat="1" ht="15" x14ac:dyDescent="0.25">
      <c r="B95" s="737" t="s">
        <v>297</v>
      </c>
      <c r="C95" s="737"/>
      <c r="D95" s="738"/>
      <c r="E95" s="167">
        <v>0.6470588235294118</v>
      </c>
      <c r="F95" s="98">
        <v>0.35294117647058826</v>
      </c>
    </row>
    <row r="96" spans="1:13" s="4" customFormat="1" ht="15" x14ac:dyDescent="0.25">
      <c r="B96" s="737" t="s">
        <v>298</v>
      </c>
      <c r="C96" s="737"/>
      <c r="D96" s="738"/>
      <c r="E96" s="92">
        <v>0.91764705882352937</v>
      </c>
      <c r="F96" s="98">
        <v>8.2352941176470587E-2</v>
      </c>
    </row>
    <row r="97" spans="2:7" s="4" customFormat="1" ht="15" x14ac:dyDescent="0.25">
      <c r="B97" s="737" t="s">
        <v>300</v>
      </c>
      <c r="C97" s="737"/>
      <c r="D97" s="738"/>
      <c r="E97" s="531">
        <v>0.4</v>
      </c>
      <c r="F97" s="532">
        <v>0.6</v>
      </c>
    </row>
    <row r="98" spans="2:7" s="4" customFormat="1" ht="15" x14ac:dyDescent="0.25">
      <c r="B98" s="743" t="s">
        <v>2</v>
      </c>
      <c r="C98" s="743"/>
      <c r="D98" s="744"/>
      <c r="E98" s="94">
        <v>0.81</v>
      </c>
      <c r="F98" s="99">
        <v>0.18990000000000001</v>
      </c>
    </row>
    <row r="99" spans="2:7" s="4" customFormat="1" ht="15" x14ac:dyDescent="0.25"/>
    <row r="100" spans="2:7" s="4" customFormat="1" ht="15" x14ac:dyDescent="0.25">
      <c r="B100" s="1155" t="s">
        <v>1059</v>
      </c>
      <c r="C100" s="1155"/>
      <c r="D100" s="1156"/>
      <c r="E100" s="1167">
        <v>2023</v>
      </c>
      <c r="F100" s="1167"/>
      <c r="G100" s="1165"/>
    </row>
    <row r="101" spans="2:7" s="4" customFormat="1" ht="41" thickBot="1" x14ac:dyDescent="0.3">
      <c r="B101" s="1157"/>
      <c r="C101" s="1157"/>
      <c r="D101" s="1158"/>
      <c r="E101" s="701" t="s">
        <v>344</v>
      </c>
      <c r="F101" s="702" t="s">
        <v>345</v>
      </c>
      <c r="G101" s="703" t="s">
        <v>346</v>
      </c>
    </row>
    <row r="102" spans="2:7" s="4" customFormat="1" ht="15.5" thickTop="1" x14ac:dyDescent="0.25">
      <c r="B102" s="948" t="s">
        <v>292</v>
      </c>
      <c r="C102" s="948"/>
      <c r="D102" s="949"/>
      <c r="E102" s="167">
        <v>0</v>
      </c>
      <c r="F102" s="168">
        <v>0.875</v>
      </c>
      <c r="G102" s="170">
        <v>0.125</v>
      </c>
    </row>
    <row r="103" spans="2:7" s="4" customFormat="1" ht="15" x14ac:dyDescent="0.25">
      <c r="B103" s="737" t="s">
        <v>293</v>
      </c>
      <c r="C103" s="737"/>
      <c r="D103" s="738"/>
      <c r="E103" s="92">
        <v>0</v>
      </c>
      <c r="F103" s="104">
        <v>1</v>
      </c>
      <c r="G103" s="98">
        <v>0</v>
      </c>
    </row>
    <row r="104" spans="2:7" s="4" customFormat="1" ht="15" x14ac:dyDescent="0.25">
      <c r="B104" s="737" t="s">
        <v>294</v>
      </c>
      <c r="C104" s="737"/>
      <c r="D104" s="738"/>
      <c r="E104" s="92">
        <v>0</v>
      </c>
      <c r="F104" s="104">
        <v>0.75</v>
      </c>
      <c r="G104" s="98">
        <v>0.25</v>
      </c>
    </row>
    <row r="105" spans="2:7" s="4" customFormat="1" ht="15" x14ac:dyDescent="0.25">
      <c r="B105" s="737" t="s">
        <v>295</v>
      </c>
      <c r="C105" s="737"/>
      <c r="D105" s="738"/>
      <c r="E105" s="92">
        <v>0.1</v>
      </c>
      <c r="F105" s="104">
        <v>0.8</v>
      </c>
      <c r="G105" s="98">
        <v>0.1</v>
      </c>
    </row>
    <row r="106" spans="2:7" s="4" customFormat="1" ht="15" x14ac:dyDescent="0.25">
      <c r="B106" s="737" t="s">
        <v>296</v>
      </c>
      <c r="C106" s="737"/>
      <c r="D106" s="738"/>
      <c r="E106" s="92">
        <v>3.3300000000000003E-2</v>
      </c>
      <c r="F106" s="104">
        <v>0.76659999999999995</v>
      </c>
      <c r="G106" s="98">
        <v>0.2</v>
      </c>
    </row>
    <row r="107" spans="2:7" s="4" customFormat="1" ht="15" x14ac:dyDescent="0.25">
      <c r="B107" s="737" t="s">
        <v>297</v>
      </c>
      <c r="C107" s="737"/>
      <c r="D107" s="738"/>
      <c r="E107" s="92">
        <v>0</v>
      </c>
      <c r="F107" s="104">
        <v>0.82350000000000001</v>
      </c>
      <c r="G107" s="98">
        <v>0.1764</v>
      </c>
    </row>
    <row r="108" spans="2:7" s="4" customFormat="1" ht="15" x14ac:dyDescent="0.25">
      <c r="B108" s="737" t="s">
        <v>298</v>
      </c>
      <c r="C108" s="737"/>
      <c r="D108" s="738"/>
      <c r="E108" s="92">
        <v>0</v>
      </c>
      <c r="F108" s="104">
        <v>0.77029999999999998</v>
      </c>
      <c r="G108" s="98">
        <v>0.22969999999999999</v>
      </c>
    </row>
    <row r="109" spans="2:7" s="4" customFormat="1" ht="15" x14ac:dyDescent="0.25">
      <c r="B109" s="737" t="s">
        <v>300</v>
      </c>
      <c r="C109" s="737"/>
      <c r="D109" s="738"/>
      <c r="E109" s="92">
        <v>1</v>
      </c>
      <c r="F109" s="104">
        <v>0</v>
      </c>
      <c r="G109" s="98">
        <v>0</v>
      </c>
    </row>
    <row r="110" spans="2:7" s="4" customFormat="1" ht="15" customHeight="1" x14ac:dyDescent="0.25">
      <c r="B110" s="743" t="s">
        <v>2</v>
      </c>
      <c r="C110" s="743"/>
      <c r="D110" s="744"/>
      <c r="E110" s="94">
        <v>4.4999999999999998E-2</v>
      </c>
      <c r="F110" s="105">
        <v>0.73141999999999996</v>
      </c>
      <c r="G110" s="99">
        <v>0.22850000000000001</v>
      </c>
    </row>
    <row r="111" spans="2:7" s="4" customFormat="1" ht="15" x14ac:dyDescent="0.25"/>
    <row r="112" spans="2:7" s="4" customFormat="1" ht="15" x14ac:dyDescent="0.25"/>
    <row r="113" spans="1:13" s="4" customFormat="1" ht="15" x14ac:dyDescent="0.25"/>
    <row r="114" spans="1:13" s="4" customFormat="1" ht="15" x14ac:dyDescent="0.25"/>
    <row r="115" spans="1:13" s="153" customFormat="1" ht="24.5" x14ac:dyDescent="0.25">
      <c r="B115" s="341" t="s">
        <v>273</v>
      </c>
    </row>
    <row r="116" spans="1:13" s="4" customFormat="1" ht="15" x14ac:dyDescent="0.25"/>
    <row r="117" spans="1:13" s="4" customFormat="1" ht="15" x14ac:dyDescent="0.25"/>
    <row r="118" spans="1:13" s="4" customFormat="1" ht="15" x14ac:dyDescent="0.25">
      <c r="A118" s="7"/>
      <c r="B118" s="7" t="s">
        <v>167</v>
      </c>
      <c r="C118" s="7"/>
      <c r="D118" s="7"/>
      <c r="E118" s="7"/>
      <c r="F118" s="7"/>
      <c r="G118" s="7"/>
      <c r="H118" s="7"/>
      <c r="I118" s="7"/>
      <c r="J118" s="7"/>
      <c r="K118" s="7"/>
      <c r="L118" s="7"/>
      <c r="M118" s="7"/>
    </row>
    <row r="119" spans="1:13" s="4" customFormat="1" ht="15" x14ac:dyDescent="0.25"/>
    <row r="120" spans="1:13" s="4" customFormat="1" ht="15" customHeight="1" x14ac:dyDescent="0.25">
      <c r="B120" s="1155" t="s">
        <v>1060</v>
      </c>
      <c r="C120" s="1155"/>
      <c r="D120" s="1155"/>
      <c r="E120" s="1155"/>
      <c r="F120" s="1155"/>
      <c r="G120" s="1155"/>
      <c r="H120" s="1155"/>
      <c r="I120" s="1155"/>
      <c r="J120" s="1156"/>
      <c r="K120" s="1167">
        <v>2023</v>
      </c>
      <c r="L120" s="1167"/>
      <c r="M120" s="1165"/>
    </row>
    <row r="121" spans="1:13" s="4" customFormat="1" ht="15.5" thickBot="1" x14ac:dyDescent="0.3">
      <c r="B121" s="1157"/>
      <c r="C121" s="1157"/>
      <c r="D121" s="1157"/>
      <c r="E121" s="1157"/>
      <c r="F121" s="1157"/>
      <c r="G121" s="1157"/>
      <c r="H121" s="1157"/>
      <c r="I121" s="1157"/>
      <c r="J121" s="1158"/>
      <c r="K121" s="528" t="s">
        <v>384</v>
      </c>
      <c r="L121" s="529" t="s">
        <v>385</v>
      </c>
      <c r="M121" s="530" t="s">
        <v>380</v>
      </c>
    </row>
    <row r="122" spans="1:13" s="4" customFormat="1" ht="15.75" customHeight="1" thickTop="1" x14ac:dyDescent="0.25">
      <c r="B122" s="725" t="s">
        <v>386</v>
      </c>
      <c r="C122" s="725"/>
      <c r="D122" s="725"/>
      <c r="E122" s="725"/>
      <c r="F122" s="725"/>
      <c r="G122" s="725"/>
      <c r="H122" s="725"/>
      <c r="I122" s="725"/>
      <c r="J122" s="726"/>
      <c r="K122" s="130">
        <v>397823.5</v>
      </c>
      <c r="L122" s="124">
        <v>253146.23999999999</v>
      </c>
      <c r="M122" s="343">
        <v>650969.74</v>
      </c>
    </row>
    <row r="123" spans="1:13" s="4" customFormat="1" ht="15" customHeight="1" x14ac:dyDescent="0.25">
      <c r="B123" s="737" t="s">
        <v>387</v>
      </c>
      <c r="C123" s="737"/>
      <c r="D123" s="737"/>
      <c r="E123" s="737"/>
      <c r="F123" s="737"/>
      <c r="G123" s="737"/>
      <c r="H123" s="737"/>
      <c r="I123" s="737"/>
      <c r="J123" s="738"/>
      <c r="K123" s="131">
        <v>0</v>
      </c>
      <c r="L123" s="126">
        <v>1</v>
      </c>
      <c r="M123" s="344">
        <v>1</v>
      </c>
    </row>
    <row r="124" spans="1:13" s="4" customFormat="1" ht="15" customHeight="1" x14ac:dyDescent="0.25">
      <c r="B124" s="931" t="s">
        <v>391</v>
      </c>
      <c r="C124" s="931"/>
      <c r="D124" s="931"/>
      <c r="E124" s="931"/>
      <c r="F124" s="931"/>
      <c r="G124" s="931"/>
      <c r="H124" s="931"/>
      <c r="I124" s="931"/>
      <c r="J124" s="932"/>
      <c r="K124" s="131">
        <v>0</v>
      </c>
      <c r="L124" s="126">
        <v>1</v>
      </c>
      <c r="M124" s="344">
        <v>1</v>
      </c>
    </row>
    <row r="125" spans="1:13" s="4" customFormat="1" ht="15" customHeight="1" x14ac:dyDescent="0.25">
      <c r="B125" s="737" t="s">
        <v>388</v>
      </c>
      <c r="C125" s="737"/>
      <c r="D125" s="737"/>
      <c r="E125" s="737"/>
      <c r="F125" s="737"/>
      <c r="G125" s="737"/>
      <c r="H125" s="737"/>
      <c r="I125" s="737"/>
      <c r="J125" s="738"/>
      <c r="K125" s="131">
        <v>0</v>
      </c>
      <c r="L125" s="126">
        <v>0</v>
      </c>
      <c r="M125" s="344">
        <v>0</v>
      </c>
    </row>
    <row r="126" spans="1:13" s="4" customFormat="1" ht="15" customHeight="1" x14ac:dyDescent="0.25">
      <c r="B126" s="737" t="s">
        <v>389</v>
      </c>
      <c r="C126" s="737"/>
      <c r="D126" s="737"/>
      <c r="E126" s="737"/>
      <c r="F126" s="737"/>
      <c r="G126" s="737"/>
      <c r="H126" s="737"/>
      <c r="I126" s="737"/>
      <c r="J126" s="738"/>
      <c r="K126" s="131">
        <v>0</v>
      </c>
      <c r="L126" s="126">
        <v>250</v>
      </c>
      <c r="M126" s="344">
        <v>250</v>
      </c>
    </row>
    <row r="127" spans="1:13" s="4" customFormat="1" ht="15" customHeight="1" x14ac:dyDescent="0.25">
      <c r="B127" s="931" t="s">
        <v>390</v>
      </c>
      <c r="C127" s="931"/>
      <c r="D127" s="931"/>
      <c r="E127" s="931"/>
      <c r="F127" s="931"/>
      <c r="G127" s="931"/>
      <c r="H127" s="931"/>
      <c r="I127" s="931"/>
      <c r="J127" s="932"/>
      <c r="K127" s="132">
        <v>0</v>
      </c>
      <c r="L127" s="128">
        <v>0.79</v>
      </c>
      <c r="M127" s="345">
        <v>0.31</v>
      </c>
    </row>
    <row r="128" spans="1:13" s="4" customFormat="1" ht="15" customHeight="1" x14ac:dyDescent="0.25">
      <c r="B128" s="931" t="s">
        <v>392</v>
      </c>
      <c r="C128" s="931"/>
      <c r="D128" s="931"/>
      <c r="E128" s="931"/>
      <c r="F128" s="931"/>
      <c r="G128" s="931"/>
      <c r="H128" s="931"/>
      <c r="I128" s="931"/>
      <c r="J128" s="932"/>
      <c r="K128" s="132">
        <v>0</v>
      </c>
      <c r="L128" s="128">
        <v>0.79</v>
      </c>
      <c r="M128" s="345">
        <v>0.31</v>
      </c>
    </row>
    <row r="129" spans="1:13" s="4" customFormat="1" ht="15" x14ac:dyDescent="0.25">
      <c r="B129" s="737" t="s">
        <v>393</v>
      </c>
      <c r="C129" s="737"/>
      <c r="D129" s="737"/>
      <c r="E129" s="737"/>
      <c r="F129" s="737"/>
      <c r="G129" s="737"/>
      <c r="H129" s="737"/>
      <c r="I129" s="737"/>
      <c r="J129" s="738"/>
      <c r="K129" s="132">
        <v>0</v>
      </c>
      <c r="L129" s="128">
        <v>0</v>
      </c>
      <c r="M129" s="345">
        <v>0</v>
      </c>
    </row>
    <row r="130" spans="1:13" s="4" customFormat="1" ht="15" customHeight="1" x14ac:dyDescent="0.25">
      <c r="B130" s="768" t="s">
        <v>394</v>
      </c>
      <c r="C130" s="768"/>
      <c r="D130" s="768"/>
      <c r="E130" s="768"/>
      <c r="F130" s="768"/>
      <c r="G130" s="768"/>
      <c r="H130" s="768"/>
      <c r="I130" s="768"/>
      <c r="J130" s="769"/>
      <c r="K130" s="133">
        <v>0</v>
      </c>
      <c r="L130" s="134">
        <v>198</v>
      </c>
      <c r="M130" s="346">
        <v>77</v>
      </c>
    </row>
    <row r="131" spans="1:13" s="4" customFormat="1" ht="15" customHeight="1" x14ac:dyDescent="0.25">
      <c r="B131" s="747" t="s">
        <v>1061</v>
      </c>
      <c r="C131" s="747"/>
      <c r="D131" s="747"/>
      <c r="E131" s="747"/>
      <c r="F131" s="747"/>
      <c r="G131" s="747"/>
      <c r="H131" s="747"/>
      <c r="I131" s="747"/>
      <c r="J131" s="747"/>
      <c r="K131" s="747"/>
      <c r="L131" s="747"/>
      <c r="M131" s="747"/>
    </row>
    <row r="132" spans="1:13" s="4" customFormat="1" ht="15" x14ac:dyDescent="0.25">
      <c r="B132" s="749"/>
      <c r="C132" s="749"/>
      <c r="D132" s="749"/>
      <c r="E132" s="749"/>
      <c r="F132" s="749"/>
      <c r="G132" s="749"/>
      <c r="H132" s="749"/>
      <c r="I132" s="749"/>
      <c r="J132" s="749"/>
      <c r="K132" s="749"/>
      <c r="L132" s="749"/>
      <c r="M132" s="749"/>
    </row>
    <row r="133" spans="1:13" s="4" customFormat="1" ht="15" x14ac:dyDescent="0.25">
      <c r="A133" s="1"/>
      <c r="B133" s="1"/>
      <c r="C133" s="1"/>
      <c r="D133" s="1"/>
      <c r="E133" s="1"/>
      <c r="F133" s="1"/>
      <c r="G133" s="1"/>
      <c r="H133" s="1"/>
      <c r="I133" s="1"/>
      <c r="J133" s="1"/>
      <c r="K133" s="1"/>
      <c r="L133" s="1"/>
      <c r="M133" s="1"/>
    </row>
    <row r="134" spans="1:13" s="4" customFormat="1" ht="15" x14ac:dyDescent="0.25"/>
    <row r="135" spans="1:13" s="4" customFormat="1" ht="12.75" customHeight="1" x14ac:dyDescent="0.25"/>
    <row r="136" spans="1:13" s="4" customFormat="1" ht="15" x14ac:dyDescent="0.25"/>
    <row r="137" spans="1:13" s="153" customFormat="1" ht="24.5" x14ac:dyDescent="0.25">
      <c r="B137" s="341" t="s">
        <v>275</v>
      </c>
    </row>
    <row r="138" spans="1:13" s="4" customFormat="1" ht="15" x14ac:dyDescent="0.25"/>
    <row r="139" spans="1:13" s="4" customFormat="1" ht="15" x14ac:dyDescent="0.25"/>
    <row r="140" spans="1:13" s="4" customFormat="1" ht="15" x14ac:dyDescent="0.25">
      <c r="A140" s="7"/>
      <c r="B140" s="7" t="s">
        <v>140</v>
      </c>
      <c r="C140" s="7"/>
      <c r="D140" s="7"/>
      <c r="E140" s="7"/>
      <c r="F140" s="7"/>
      <c r="G140" s="7"/>
      <c r="H140" s="7"/>
      <c r="I140" s="7"/>
      <c r="J140" s="7"/>
      <c r="K140" s="7"/>
      <c r="L140" s="7"/>
      <c r="M140" s="7"/>
    </row>
    <row r="141" spans="1:13" s="4" customFormat="1" ht="15" x14ac:dyDescent="0.25"/>
    <row r="142" spans="1:13" s="4" customFormat="1" ht="15" customHeight="1" x14ac:dyDescent="0.25">
      <c r="B142" s="1178" t="s">
        <v>1062</v>
      </c>
      <c r="C142" s="1178"/>
      <c r="D142" s="1178"/>
      <c r="E142" s="1178"/>
      <c r="F142" s="1178"/>
      <c r="G142" s="1178"/>
      <c r="H142" s="1178"/>
      <c r="I142" s="1178"/>
      <c r="J142" s="1178"/>
      <c r="K142" s="1178"/>
      <c r="L142" s="1179"/>
      <c r="M142" s="1181">
        <v>2023</v>
      </c>
    </row>
    <row r="143" spans="1:13" s="4" customFormat="1" ht="15.5" thickBot="1" x14ac:dyDescent="0.3">
      <c r="B143" s="1180"/>
      <c r="C143" s="1180"/>
      <c r="D143" s="1180"/>
      <c r="E143" s="1180"/>
      <c r="F143" s="1180"/>
      <c r="G143" s="1180"/>
      <c r="H143" s="1180"/>
      <c r="I143" s="1180"/>
      <c r="J143" s="1180"/>
      <c r="K143" s="1180"/>
      <c r="L143" s="1169"/>
      <c r="M143" s="1172"/>
    </row>
    <row r="144" spans="1:13" s="4" customFormat="1" ht="15.75" customHeight="1" thickTop="1" x14ac:dyDescent="0.25">
      <c r="B144" s="1185" t="s">
        <v>414</v>
      </c>
      <c r="C144" s="1185"/>
      <c r="D144" s="1185"/>
      <c r="E144" s="1185"/>
      <c r="F144" s="1185"/>
      <c r="G144" s="1185"/>
      <c r="H144" s="1185"/>
      <c r="I144" s="1185"/>
      <c r="J144" s="1185"/>
      <c r="K144" s="1185"/>
      <c r="L144" s="1185"/>
      <c r="M144" s="1185"/>
    </row>
    <row r="145" spans="1:13" s="4" customFormat="1" ht="15" x14ac:dyDescent="0.25">
      <c r="B145" s="763" t="s">
        <v>422</v>
      </c>
      <c r="C145" s="763"/>
      <c r="D145" s="763"/>
      <c r="E145" s="763"/>
      <c r="F145" s="763"/>
      <c r="G145" s="763"/>
      <c r="H145" s="763"/>
      <c r="I145" s="763"/>
      <c r="J145" s="763"/>
      <c r="K145" s="763"/>
      <c r="L145" s="764"/>
      <c r="M145" s="557">
        <v>3655.97</v>
      </c>
    </row>
    <row r="146" spans="1:13" s="4" customFormat="1" ht="15" x14ac:dyDescent="0.25">
      <c r="B146" s="737" t="s">
        <v>423</v>
      </c>
      <c r="C146" s="737"/>
      <c r="D146" s="737"/>
      <c r="E146" s="737"/>
      <c r="F146" s="737"/>
      <c r="G146" s="737"/>
      <c r="H146" s="737"/>
      <c r="I146" s="737"/>
      <c r="J146" s="737"/>
      <c r="K146" s="737"/>
      <c r="L146" s="738"/>
      <c r="M146" s="554">
        <v>39.97</v>
      </c>
    </row>
    <row r="147" spans="1:13" s="4" customFormat="1" ht="15" x14ac:dyDescent="0.25">
      <c r="B147" s="737" t="s">
        <v>425</v>
      </c>
      <c r="C147" s="737"/>
      <c r="D147" s="737"/>
      <c r="E147" s="737"/>
      <c r="F147" s="737"/>
      <c r="G147" s="737"/>
      <c r="H147" s="737"/>
      <c r="I147" s="737"/>
      <c r="J147" s="737"/>
      <c r="K147" s="737"/>
      <c r="L147" s="738"/>
      <c r="M147" s="554">
        <v>987.07</v>
      </c>
    </row>
    <row r="148" spans="1:13" s="4" customFormat="1" ht="15" x14ac:dyDescent="0.25">
      <c r="B148" s="772" t="s">
        <v>427</v>
      </c>
      <c r="C148" s="772"/>
      <c r="D148" s="772"/>
      <c r="E148" s="772"/>
      <c r="F148" s="772"/>
      <c r="G148" s="772"/>
      <c r="H148" s="772"/>
      <c r="I148" s="772"/>
      <c r="J148" s="772"/>
      <c r="K148" s="772"/>
      <c r="L148" s="773"/>
      <c r="M148" s="555">
        <f>SUM(M145:M147)</f>
        <v>4683.0099999999993</v>
      </c>
    </row>
    <row r="149" spans="1:13" s="4" customFormat="1" ht="15" x14ac:dyDescent="0.25">
      <c r="B149" s="772" t="s">
        <v>428</v>
      </c>
      <c r="C149" s="772"/>
      <c r="D149" s="772"/>
      <c r="E149" s="772"/>
      <c r="F149" s="772"/>
      <c r="G149" s="772"/>
      <c r="H149" s="772"/>
      <c r="I149" s="772"/>
      <c r="J149" s="772"/>
      <c r="K149" s="772"/>
      <c r="L149" s="773"/>
      <c r="M149" s="555">
        <v>0</v>
      </c>
    </row>
    <row r="150" spans="1:13" s="4" customFormat="1" ht="15" x14ac:dyDescent="0.25">
      <c r="B150" s="814" t="s">
        <v>429</v>
      </c>
      <c r="C150" s="814"/>
      <c r="D150" s="814"/>
      <c r="E150" s="814"/>
      <c r="F150" s="814"/>
      <c r="G150" s="814"/>
      <c r="H150" s="814"/>
      <c r="I150" s="814"/>
      <c r="J150" s="814"/>
      <c r="K150" s="814"/>
      <c r="L150" s="815"/>
      <c r="M150" s="556">
        <f>M149+M148</f>
        <v>4683.0099999999993</v>
      </c>
    </row>
    <row r="151" spans="1:13" s="4" customFormat="1" ht="15" x14ac:dyDescent="0.25">
      <c r="B151" s="1177" t="s">
        <v>430</v>
      </c>
      <c r="C151" s="1177"/>
      <c r="D151" s="1177"/>
      <c r="E151" s="1177"/>
      <c r="F151" s="1177"/>
      <c r="G151" s="1177"/>
      <c r="H151" s="1177"/>
      <c r="I151" s="1177"/>
      <c r="J151" s="1177"/>
      <c r="K151" s="1177"/>
      <c r="L151" s="1177"/>
      <c r="M151" s="1177"/>
    </row>
    <row r="152" spans="1:13" s="4" customFormat="1" ht="15" x14ac:dyDescent="0.25">
      <c r="B152" s="763" t="s">
        <v>431</v>
      </c>
      <c r="C152" s="763"/>
      <c r="D152" s="763"/>
      <c r="E152" s="763"/>
      <c r="F152" s="763">
        <v>0</v>
      </c>
      <c r="G152" s="763">
        <v>0</v>
      </c>
      <c r="H152" s="763">
        <v>0</v>
      </c>
      <c r="I152" s="763">
        <v>0</v>
      </c>
      <c r="J152" s="763">
        <v>0</v>
      </c>
      <c r="K152" s="763">
        <v>0</v>
      </c>
      <c r="L152" s="764">
        <v>0</v>
      </c>
      <c r="M152" s="557">
        <v>146220.10999999999</v>
      </c>
    </row>
    <row r="153" spans="1:13" s="4" customFormat="1" ht="15" x14ac:dyDescent="0.25">
      <c r="B153" s="737" t="s">
        <v>433</v>
      </c>
      <c r="C153" s="737"/>
      <c r="D153" s="737"/>
      <c r="E153" s="737"/>
      <c r="F153" s="737"/>
      <c r="G153" s="737"/>
      <c r="H153" s="737"/>
      <c r="I153" s="737"/>
      <c r="J153" s="737"/>
      <c r="K153" s="737"/>
      <c r="L153" s="738"/>
      <c r="M153" s="554">
        <v>6165.86</v>
      </c>
    </row>
    <row r="154" spans="1:13" s="4" customFormat="1" ht="15" x14ac:dyDescent="0.25">
      <c r="B154" s="772" t="s">
        <v>434</v>
      </c>
      <c r="C154" s="772"/>
      <c r="D154" s="772"/>
      <c r="E154" s="772"/>
      <c r="F154" s="772"/>
      <c r="G154" s="772"/>
      <c r="H154" s="772"/>
      <c r="I154" s="772"/>
      <c r="J154" s="772"/>
      <c r="K154" s="772"/>
      <c r="L154" s="773"/>
      <c r="M154" s="564">
        <f>M153+M152</f>
        <v>152385.96999999997</v>
      </c>
    </row>
    <row r="155" spans="1:13" s="4" customFormat="1" ht="15" x14ac:dyDescent="0.25">
      <c r="B155" s="814" t="s">
        <v>435</v>
      </c>
      <c r="C155" s="814"/>
      <c r="D155" s="814"/>
      <c r="E155" s="814"/>
      <c r="F155" s="814"/>
      <c r="G155" s="814"/>
      <c r="H155" s="814"/>
      <c r="I155" s="814"/>
      <c r="J155" s="814"/>
      <c r="K155" s="814"/>
      <c r="L155" s="815"/>
      <c r="M155" s="566">
        <f>M150+M154</f>
        <v>157068.97999999998</v>
      </c>
    </row>
    <row r="156" spans="1:13" s="4" customFormat="1" ht="15" customHeight="1" x14ac:dyDescent="0.25">
      <c r="B156" s="813" t="s">
        <v>436</v>
      </c>
      <c r="C156" s="813"/>
      <c r="D156" s="813"/>
      <c r="E156" s="813"/>
      <c r="F156" s="813"/>
      <c r="G156" s="813"/>
      <c r="H156" s="813"/>
      <c r="I156" s="813"/>
      <c r="J156" s="813"/>
      <c r="K156" s="813"/>
      <c r="L156" s="813"/>
      <c r="M156" s="813"/>
    </row>
    <row r="157" spans="1:13" s="4" customFormat="1" ht="15" x14ac:dyDescent="0.25"/>
    <row r="158" spans="1:13" s="4" customFormat="1" ht="15" x14ac:dyDescent="0.25"/>
    <row r="159" spans="1:13" s="4" customFormat="1" ht="15" x14ac:dyDescent="0.25">
      <c r="A159" s="7"/>
      <c r="B159" s="7" t="s">
        <v>141</v>
      </c>
      <c r="C159" s="7"/>
      <c r="D159" s="7"/>
      <c r="E159" s="7"/>
      <c r="F159" s="7"/>
      <c r="G159" s="7"/>
      <c r="H159" s="7"/>
      <c r="I159" s="7"/>
      <c r="J159" s="7"/>
      <c r="K159" s="7"/>
      <c r="L159" s="7"/>
      <c r="M159" s="7"/>
    </row>
    <row r="160" spans="1:13" s="4" customFormat="1" ht="15" x14ac:dyDescent="0.25"/>
    <row r="161" spans="1:13" s="4" customFormat="1" ht="15" x14ac:dyDescent="0.25">
      <c r="B161" s="1178" t="s">
        <v>437</v>
      </c>
      <c r="C161" s="1178"/>
      <c r="D161" s="1179"/>
      <c r="E161" s="1181">
        <v>2023</v>
      </c>
      <c r="H161" s="1"/>
      <c r="K161" s="1"/>
      <c r="L161" s="1"/>
      <c r="M161" s="1"/>
    </row>
    <row r="162" spans="1:13" s="4" customFormat="1" ht="15" hidden="1" x14ac:dyDescent="0.25">
      <c r="B162" s="1178"/>
      <c r="C162" s="1178"/>
      <c r="D162" s="1179"/>
      <c r="E162" s="1181"/>
      <c r="H162" s="1"/>
      <c r="K162" s="1"/>
      <c r="L162" s="1"/>
      <c r="M162" s="1"/>
    </row>
    <row r="163" spans="1:13" s="4" customFormat="1" ht="15.5" thickBot="1" x14ac:dyDescent="0.3">
      <c r="B163" s="1180"/>
      <c r="C163" s="1180"/>
      <c r="D163" s="1169"/>
      <c r="E163" s="1172"/>
      <c r="H163" s="1"/>
      <c r="K163" s="1"/>
      <c r="L163" s="1"/>
      <c r="M163" s="1"/>
    </row>
    <row r="164" spans="1:13" s="4" customFormat="1" ht="15.5" thickTop="1" x14ac:dyDescent="0.25">
      <c r="B164" s="822" t="s">
        <v>1055</v>
      </c>
      <c r="C164" s="822"/>
      <c r="D164" s="823"/>
      <c r="E164" s="570">
        <v>1770.04</v>
      </c>
      <c r="H164" s="1"/>
      <c r="K164" s="1"/>
      <c r="L164" s="1"/>
      <c r="M164" s="1"/>
    </row>
    <row r="165" spans="1:13" s="4" customFormat="1" ht="15" x14ac:dyDescent="0.25"/>
    <row r="166" spans="1:13" s="4" customFormat="1" ht="15" x14ac:dyDescent="0.25"/>
    <row r="167" spans="1:13" s="4" customFormat="1" ht="15" x14ac:dyDescent="0.25">
      <c r="A167" s="7"/>
      <c r="B167" s="7" t="s">
        <v>152</v>
      </c>
      <c r="C167" s="7"/>
      <c r="D167" s="7"/>
      <c r="E167" s="7"/>
      <c r="F167" s="7"/>
      <c r="G167" s="7"/>
      <c r="H167" s="7"/>
      <c r="I167" s="7"/>
      <c r="J167" s="7"/>
      <c r="K167" s="7"/>
      <c r="L167" s="7"/>
      <c r="M167" s="7"/>
    </row>
    <row r="168" spans="1:13" s="4" customFormat="1" ht="15" x14ac:dyDescent="0.25">
      <c r="A168" s="7"/>
      <c r="B168" s="7" t="s">
        <v>153</v>
      </c>
      <c r="C168" s="7"/>
      <c r="D168" s="7"/>
      <c r="E168" s="7"/>
      <c r="F168" s="7"/>
      <c r="G168" s="7"/>
      <c r="H168" s="7"/>
      <c r="I168" s="7"/>
      <c r="J168" s="7"/>
      <c r="K168" s="7"/>
      <c r="L168" s="7"/>
      <c r="M168" s="7"/>
    </row>
    <row r="169" spans="1:13" s="4" customFormat="1" ht="15" x14ac:dyDescent="0.25">
      <c r="A169" s="7"/>
      <c r="B169" s="7" t="s">
        <v>154</v>
      </c>
      <c r="C169" s="7"/>
      <c r="D169" s="7"/>
      <c r="E169" s="7"/>
      <c r="F169" s="7"/>
      <c r="G169" s="7"/>
      <c r="H169" s="7"/>
      <c r="I169" s="7"/>
      <c r="J169" s="7"/>
      <c r="K169" s="7"/>
      <c r="L169" s="7"/>
      <c r="M169" s="7"/>
    </row>
    <row r="170" spans="1:13" s="4" customFormat="1" ht="15" x14ac:dyDescent="0.25"/>
    <row r="171" spans="1:13" s="4" customFormat="1" ht="15.75" customHeight="1" x14ac:dyDescent="0.25">
      <c r="B171" s="1178" t="s">
        <v>1063</v>
      </c>
      <c r="C171" s="1178"/>
      <c r="D171" s="1179"/>
      <c r="E171" s="1181">
        <v>2023</v>
      </c>
    </row>
    <row r="172" spans="1:13" s="4" customFormat="1" ht="15.75" customHeight="1" thickBot="1" x14ac:dyDescent="0.3">
      <c r="B172" s="1180"/>
      <c r="C172" s="1180"/>
      <c r="D172" s="1169"/>
      <c r="E172" s="1172"/>
    </row>
    <row r="173" spans="1:13" s="4" customFormat="1" ht="15.5" thickTop="1" x14ac:dyDescent="0.25">
      <c r="B173" s="725" t="s">
        <v>442</v>
      </c>
      <c r="C173" s="725"/>
      <c r="D173" s="726"/>
      <c r="E173" s="27">
        <v>334.15</v>
      </c>
    </row>
    <row r="174" spans="1:13" s="4" customFormat="1" ht="15" x14ac:dyDescent="0.25">
      <c r="B174" s="737" t="s">
        <v>443</v>
      </c>
      <c r="C174" s="737"/>
      <c r="D174" s="738"/>
      <c r="E174" s="188">
        <v>1472.12</v>
      </c>
    </row>
    <row r="175" spans="1:13" s="4" customFormat="1" ht="15" x14ac:dyDescent="0.25">
      <c r="B175" s="768" t="s">
        <v>444</v>
      </c>
      <c r="C175" s="768"/>
      <c r="D175" s="769"/>
      <c r="E175" s="29">
        <v>1239.21</v>
      </c>
    </row>
    <row r="176" spans="1:13" s="4" customFormat="1" ht="15" x14ac:dyDescent="0.25">
      <c r="B176" s="1"/>
      <c r="C176" s="1"/>
      <c r="D176" s="1"/>
      <c r="E176" s="1"/>
    </row>
    <row r="177" spans="1:13" s="4" customFormat="1" ht="15" customHeight="1" x14ac:dyDescent="0.25">
      <c r="B177" s="1178" t="s">
        <v>1064</v>
      </c>
      <c r="C177" s="1178"/>
      <c r="D177" s="1179"/>
      <c r="E177" s="1181">
        <v>2023</v>
      </c>
    </row>
    <row r="178" spans="1:13" s="4" customFormat="1" ht="15.5" thickBot="1" x14ac:dyDescent="0.3">
      <c r="B178" s="1180"/>
      <c r="C178" s="1180"/>
      <c r="D178" s="1169"/>
      <c r="E178" s="1172"/>
    </row>
    <row r="179" spans="1:13" s="4" customFormat="1" ht="15.5" thickTop="1" x14ac:dyDescent="0.25">
      <c r="B179" s="725" t="s">
        <v>442</v>
      </c>
      <c r="C179" s="725"/>
      <c r="D179" s="726"/>
      <c r="E179" s="27">
        <v>38.92</v>
      </c>
    </row>
    <row r="180" spans="1:13" s="4" customFormat="1" ht="15" x14ac:dyDescent="0.25">
      <c r="B180" s="768" t="s">
        <v>444</v>
      </c>
      <c r="C180" s="768"/>
      <c r="D180" s="769"/>
      <c r="E180" s="29">
        <v>12.77</v>
      </c>
    </row>
    <row r="181" spans="1:13" s="4" customFormat="1" ht="15" x14ac:dyDescent="0.25">
      <c r="B181" s="24"/>
      <c r="C181" s="24"/>
      <c r="D181" s="24"/>
      <c r="E181" s="24"/>
      <c r="F181" s="24"/>
      <c r="G181" s="24"/>
      <c r="H181" s="24"/>
      <c r="I181" s="24"/>
      <c r="J181" s="24"/>
      <c r="K181" s="24"/>
      <c r="L181" s="24"/>
      <c r="M181" s="24"/>
    </row>
    <row r="182" spans="1:13" s="4" customFormat="1" ht="15" x14ac:dyDescent="0.25"/>
    <row r="183" spans="1:13" s="4" customFormat="1" ht="15" x14ac:dyDescent="0.25"/>
    <row r="184" spans="1:13" s="4" customFormat="1" ht="15" x14ac:dyDescent="0.25"/>
    <row r="185" spans="1:13" s="153" customFormat="1" ht="24.5" x14ac:dyDescent="0.25">
      <c r="B185" s="347" t="s">
        <v>276</v>
      </c>
    </row>
    <row r="186" spans="1:13" s="4" customFormat="1" ht="15" x14ac:dyDescent="0.25"/>
    <row r="187" spans="1:13" s="4" customFormat="1" ht="15" x14ac:dyDescent="0.25"/>
    <row r="188" spans="1:13" s="4" customFormat="1" ht="15" x14ac:dyDescent="0.25">
      <c r="A188" s="7"/>
      <c r="B188" s="7" t="s">
        <v>159</v>
      </c>
      <c r="C188" s="7"/>
      <c r="D188" s="7"/>
      <c r="E188" s="7"/>
      <c r="F188" s="7"/>
      <c r="G188" s="7"/>
      <c r="H188" s="7"/>
      <c r="I188" s="7"/>
      <c r="J188" s="7"/>
      <c r="K188" s="7"/>
      <c r="L188" s="7"/>
      <c r="M188" s="7"/>
    </row>
    <row r="189" spans="1:13" s="4" customFormat="1" ht="15" x14ac:dyDescent="0.25"/>
    <row r="190" spans="1:13" s="4" customFormat="1" ht="15" customHeight="1" x14ac:dyDescent="0.25">
      <c r="B190" s="1178" t="s">
        <v>1065</v>
      </c>
      <c r="C190" s="1178"/>
      <c r="D190" s="1178"/>
      <c r="E190" s="1181">
        <v>2023</v>
      </c>
    </row>
    <row r="191" spans="1:13" s="4" customFormat="1" ht="15.5" thickBot="1" x14ac:dyDescent="0.3">
      <c r="B191" s="1180"/>
      <c r="C191" s="1180"/>
      <c r="D191" s="1180"/>
      <c r="E191" s="1172"/>
    </row>
    <row r="192" spans="1:13" s="4" customFormat="1" ht="15.5" thickTop="1" x14ac:dyDescent="0.25">
      <c r="B192" s="1175" t="s">
        <v>472</v>
      </c>
      <c r="C192" s="1175"/>
      <c r="D192" s="1175"/>
      <c r="E192" s="1175"/>
    </row>
    <row r="193" spans="1:13" s="4" customFormat="1" ht="15" x14ac:dyDescent="0.25">
      <c r="B193" s="764" t="s">
        <v>476</v>
      </c>
      <c r="C193" s="966"/>
      <c r="D193" s="966"/>
      <c r="E193" s="63">
        <v>8.2100000000000009</v>
      </c>
    </row>
    <row r="194" spans="1:13" s="4" customFormat="1" ht="15" x14ac:dyDescent="0.25">
      <c r="B194" s="738" t="s">
        <v>478</v>
      </c>
      <c r="C194" s="965"/>
      <c r="D194" s="965"/>
      <c r="E194" s="67">
        <v>2.04</v>
      </c>
    </row>
    <row r="195" spans="1:13" s="4" customFormat="1" ht="15" x14ac:dyDescent="0.25">
      <c r="B195" s="744" t="s">
        <v>2</v>
      </c>
      <c r="C195" s="1068"/>
      <c r="D195" s="1068"/>
      <c r="E195" s="329">
        <v>10.25</v>
      </c>
    </row>
    <row r="196" spans="1:13" s="4" customFormat="1" ht="15" customHeight="1" x14ac:dyDescent="0.25">
      <c r="B196" s="1176" t="s">
        <v>473</v>
      </c>
      <c r="C196" s="1176"/>
      <c r="D196" s="1176"/>
      <c r="E196" s="1176"/>
    </row>
    <row r="197" spans="1:13" s="4" customFormat="1" ht="15" x14ac:dyDescent="0.25">
      <c r="B197" s="764" t="s">
        <v>793</v>
      </c>
      <c r="C197" s="966"/>
      <c r="D197" s="966"/>
      <c r="E197" s="63">
        <v>4.99</v>
      </c>
    </row>
    <row r="198" spans="1:13" s="4" customFormat="1" ht="15" x14ac:dyDescent="0.25">
      <c r="B198" s="738" t="s">
        <v>484</v>
      </c>
      <c r="C198" s="965"/>
      <c r="D198" s="965"/>
      <c r="E198" s="67">
        <v>0.71</v>
      </c>
    </row>
    <row r="199" spans="1:13" s="4" customFormat="1" ht="15" x14ac:dyDescent="0.25">
      <c r="B199" s="738" t="s">
        <v>478</v>
      </c>
      <c r="C199" s="965"/>
      <c r="D199" s="965"/>
      <c r="E199" s="67">
        <v>14.46</v>
      </c>
    </row>
    <row r="200" spans="1:13" s="4" customFormat="1" ht="15" x14ac:dyDescent="0.25">
      <c r="B200" s="744" t="s">
        <v>2</v>
      </c>
      <c r="C200" s="1068"/>
      <c r="D200" s="1068"/>
      <c r="E200" s="329">
        <v>20.16</v>
      </c>
    </row>
    <row r="201" spans="1:13" s="4" customFormat="1" ht="15" customHeight="1" x14ac:dyDescent="0.25">
      <c r="B201" s="747" t="s">
        <v>1066</v>
      </c>
      <c r="C201" s="747"/>
      <c r="D201" s="747"/>
      <c r="E201" s="747"/>
    </row>
    <row r="202" spans="1:13" s="4" customFormat="1" ht="15" customHeight="1" x14ac:dyDescent="0.25">
      <c r="B202" s="748"/>
      <c r="C202" s="748"/>
      <c r="D202" s="748"/>
      <c r="E202" s="748"/>
    </row>
    <row r="203" spans="1:13" s="4" customFormat="1" ht="15" customHeight="1" x14ac:dyDescent="0.25">
      <c r="B203" s="748"/>
      <c r="C203" s="748"/>
      <c r="D203" s="748"/>
      <c r="E203" s="748"/>
    </row>
    <row r="204" spans="1:13" s="4" customFormat="1" ht="15" x14ac:dyDescent="0.25">
      <c r="B204" s="749"/>
      <c r="C204" s="749"/>
      <c r="D204" s="749"/>
      <c r="E204" s="749"/>
    </row>
    <row r="205" spans="1:13" s="4" customFormat="1" ht="15" x14ac:dyDescent="0.25">
      <c r="B205" s="2"/>
      <c r="C205" s="2"/>
      <c r="D205" s="2"/>
      <c r="E205" s="2"/>
      <c r="F205" s="178"/>
      <c r="G205" s="178"/>
      <c r="H205" s="178"/>
    </row>
    <row r="206" spans="1:13" s="4" customFormat="1" ht="15" x14ac:dyDescent="0.25"/>
    <row r="207" spans="1:13" s="4" customFormat="1" ht="15" x14ac:dyDescent="0.25">
      <c r="A207" s="7"/>
      <c r="B207" s="7" t="s">
        <v>160</v>
      </c>
      <c r="C207" s="7"/>
      <c r="D207" s="7"/>
      <c r="E207" s="7"/>
      <c r="F207" s="7"/>
      <c r="G207" s="7"/>
      <c r="H207" s="7"/>
      <c r="I207" s="7"/>
      <c r="J207" s="7"/>
      <c r="K207" s="7"/>
      <c r="L207" s="7"/>
      <c r="M207" s="7"/>
    </row>
    <row r="208" spans="1:13" s="4" customFormat="1" ht="15" x14ac:dyDescent="0.25"/>
    <row r="209" spans="1:13" s="4" customFormat="1" ht="15" customHeight="1" x14ac:dyDescent="0.25">
      <c r="B209" s="1178" t="s">
        <v>1067</v>
      </c>
      <c r="C209" s="1178"/>
      <c r="D209" s="1179"/>
      <c r="E209" s="1181">
        <v>2023</v>
      </c>
    </row>
    <row r="210" spans="1:13" s="4" customFormat="1" ht="15" customHeight="1" x14ac:dyDescent="0.25">
      <c r="B210" s="1178"/>
      <c r="C210" s="1178"/>
      <c r="D210" s="1179"/>
      <c r="E210" s="1181"/>
    </row>
    <row r="211" spans="1:13" s="4" customFormat="1" ht="15.5" thickBot="1" x14ac:dyDescent="0.3">
      <c r="B211" s="1180"/>
      <c r="C211" s="1180"/>
      <c r="D211" s="1169"/>
      <c r="E211" s="1172"/>
    </row>
    <row r="212" spans="1:13" s="4" customFormat="1" ht="15.5" thickTop="1" x14ac:dyDescent="0.25">
      <c r="B212" s="1175" t="s">
        <v>472</v>
      </c>
      <c r="C212" s="1175"/>
      <c r="D212" s="1175"/>
      <c r="E212" s="1175"/>
    </row>
    <row r="213" spans="1:13" s="4" customFormat="1" ht="15" x14ac:dyDescent="0.25">
      <c r="B213" s="764" t="s">
        <v>487</v>
      </c>
      <c r="C213" s="966"/>
      <c r="D213" s="966"/>
      <c r="E213" s="63">
        <v>1.8</v>
      </c>
    </row>
    <row r="214" spans="1:13" s="4" customFormat="1" ht="15" x14ac:dyDescent="0.25">
      <c r="B214" s="744" t="s">
        <v>2</v>
      </c>
      <c r="C214" s="1068"/>
      <c r="D214" s="1068"/>
      <c r="E214" s="329">
        <v>1.8</v>
      </c>
    </row>
    <row r="215" spans="1:13" s="4" customFormat="1" ht="15" customHeight="1" x14ac:dyDescent="0.25">
      <c r="B215" s="1176" t="s">
        <v>473</v>
      </c>
      <c r="C215" s="1176"/>
      <c r="D215" s="1176"/>
      <c r="E215" s="1176"/>
    </row>
    <row r="216" spans="1:13" s="4" customFormat="1" ht="15" x14ac:dyDescent="0.25">
      <c r="B216" s="764" t="s">
        <v>487</v>
      </c>
      <c r="C216" s="966"/>
      <c r="D216" s="966"/>
      <c r="E216" s="67">
        <v>5.7</v>
      </c>
    </row>
    <row r="217" spans="1:13" s="4" customFormat="1" ht="15" x14ac:dyDescent="0.25">
      <c r="B217" s="744" t="s">
        <v>2</v>
      </c>
      <c r="C217" s="1068"/>
      <c r="D217" s="1068"/>
      <c r="E217" s="329">
        <v>5.7</v>
      </c>
    </row>
    <row r="218" spans="1:13" s="4" customFormat="1" ht="15" x14ac:dyDescent="0.25">
      <c r="B218" s="747" t="s">
        <v>1068</v>
      </c>
      <c r="C218" s="747"/>
      <c r="D218" s="747"/>
      <c r="E218" s="747"/>
      <c r="F218" s="177"/>
    </row>
    <row r="219" spans="1:13" s="4" customFormat="1" ht="15" x14ac:dyDescent="0.25">
      <c r="B219" s="748"/>
      <c r="C219" s="748"/>
      <c r="D219" s="748"/>
      <c r="E219" s="748"/>
      <c r="F219" s="177"/>
    </row>
    <row r="220" spans="1:13" s="4" customFormat="1" ht="15" x14ac:dyDescent="0.25">
      <c r="B220" s="749"/>
      <c r="C220" s="749"/>
      <c r="D220" s="749"/>
      <c r="E220" s="749"/>
    </row>
    <row r="221" spans="1:13" s="4" customFormat="1" ht="15" x14ac:dyDescent="0.25"/>
    <row r="222" spans="1:13" s="4" customFormat="1" ht="15" x14ac:dyDescent="0.25"/>
    <row r="223" spans="1:13" s="4" customFormat="1" ht="15" x14ac:dyDescent="0.25">
      <c r="A223" s="7"/>
      <c r="B223" s="7" t="s">
        <v>161</v>
      </c>
      <c r="C223" s="7"/>
      <c r="D223" s="7"/>
      <c r="E223" s="7"/>
      <c r="F223" s="7"/>
      <c r="G223" s="7"/>
      <c r="H223" s="7"/>
      <c r="I223" s="7"/>
      <c r="J223" s="7"/>
      <c r="K223" s="7"/>
      <c r="L223" s="7"/>
      <c r="M223" s="7"/>
    </row>
    <row r="224" spans="1:13" s="4" customFormat="1" ht="15" x14ac:dyDescent="0.25"/>
    <row r="225" spans="2:5" s="4" customFormat="1" ht="15" customHeight="1" x14ac:dyDescent="0.25">
      <c r="B225" s="1178" t="s">
        <v>1069</v>
      </c>
      <c r="C225" s="1178"/>
      <c r="D225" s="1178"/>
      <c r="E225" s="1181">
        <v>2023</v>
      </c>
    </row>
    <row r="226" spans="2:5" s="4" customFormat="1" ht="15" customHeight="1" x14ac:dyDescent="0.25">
      <c r="B226" s="1178"/>
      <c r="C226" s="1178"/>
      <c r="D226" s="1178"/>
      <c r="E226" s="1181"/>
    </row>
    <row r="227" spans="2:5" s="4" customFormat="1" ht="15.5" thickBot="1" x14ac:dyDescent="0.3">
      <c r="B227" s="1180"/>
      <c r="C227" s="1180"/>
      <c r="D227" s="1180"/>
      <c r="E227" s="1172"/>
    </row>
    <row r="228" spans="2:5" s="4" customFormat="1" ht="15.5" thickTop="1" x14ac:dyDescent="0.25">
      <c r="B228" s="1175" t="s">
        <v>472</v>
      </c>
      <c r="C228" s="1175"/>
      <c r="D228" s="1175"/>
      <c r="E228" s="1175"/>
    </row>
    <row r="229" spans="2:5" s="4" customFormat="1" ht="15" x14ac:dyDescent="0.25">
      <c r="B229" s="764" t="s">
        <v>491</v>
      </c>
      <c r="C229" s="966"/>
      <c r="D229" s="966"/>
      <c r="E229" s="63">
        <v>6.5</v>
      </c>
    </row>
    <row r="230" spans="2:5" s="4" customFormat="1" ht="15" x14ac:dyDescent="0.25">
      <c r="B230" s="738" t="s">
        <v>493</v>
      </c>
      <c r="C230" s="965"/>
      <c r="D230" s="965"/>
      <c r="E230" s="67">
        <v>2</v>
      </c>
    </row>
    <row r="231" spans="2:5" s="4" customFormat="1" ht="15" x14ac:dyDescent="0.25">
      <c r="B231" s="744" t="s">
        <v>2</v>
      </c>
      <c r="C231" s="1068"/>
      <c r="D231" s="1068"/>
      <c r="E231" s="329">
        <v>8.5</v>
      </c>
    </row>
    <row r="232" spans="2:5" s="4" customFormat="1" ht="15" customHeight="1" x14ac:dyDescent="0.25">
      <c r="B232" s="1176" t="s">
        <v>473</v>
      </c>
      <c r="C232" s="1176"/>
      <c r="D232" s="1176"/>
      <c r="E232" s="1176"/>
    </row>
    <row r="233" spans="2:5" s="4" customFormat="1" ht="15" x14ac:dyDescent="0.25">
      <c r="B233" s="764" t="s">
        <v>495</v>
      </c>
      <c r="C233" s="966"/>
      <c r="D233" s="966"/>
      <c r="E233" s="63">
        <v>2.46</v>
      </c>
    </row>
    <row r="234" spans="2:5" s="4" customFormat="1" ht="15" x14ac:dyDescent="0.25">
      <c r="B234" s="738" t="s">
        <v>493</v>
      </c>
      <c r="C234" s="965"/>
      <c r="D234" s="965"/>
      <c r="E234" s="67">
        <v>12</v>
      </c>
    </row>
    <row r="235" spans="2:5" s="4" customFormat="1" ht="15" x14ac:dyDescent="0.25">
      <c r="B235" s="744" t="s">
        <v>2</v>
      </c>
      <c r="C235" s="1068"/>
      <c r="D235" s="1068"/>
      <c r="E235" s="329">
        <v>14.46</v>
      </c>
    </row>
    <row r="236" spans="2:5" s="4" customFormat="1" ht="15" x14ac:dyDescent="0.25">
      <c r="B236" s="747" t="s">
        <v>1070</v>
      </c>
      <c r="C236" s="747"/>
      <c r="D236" s="747"/>
      <c r="E236" s="747"/>
    </row>
    <row r="237" spans="2:5" s="4" customFormat="1" ht="15" x14ac:dyDescent="0.25">
      <c r="B237" s="748"/>
      <c r="C237" s="748"/>
      <c r="D237" s="748"/>
      <c r="E237" s="748"/>
    </row>
    <row r="238" spans="2:5" s="4" customFormat="1" ht="15" x14ac:dyDescent="0.25">
      <c r="B238" s="749"/>
      <c r="C238" s="749"/>
      <c r="D238" s="749"/>
      <c r="E238" s="749"/>
    </row>
    <row r="239" spans="2:5" s="4" customFormat="1" ht="15" x14ac:dyDescent="0.25"/>
    <row r="240" spans="2:5" s="4" customFormat="1" ht="15" x14ac:dyDescent="0.25"/>
    <row r="241" spans="1:13" s="4" customFormat="1" ht="15" x14ac:dyDescent="0.25"/>
    <row r="242" spans="1:13" s="4" customFormat="1" ht="15" x14ac:dyDescent="0.25"/>
    <row r="243" spans="1:13" s="153" customFormat="1" ht="24.5" x14ac:dyDescent="0.25">
      <c r="B243" s="347" t="s">
        <v>277</v>
      </c>
    </row>
    <row r="244" spans="1:13" s="4" customFormat="1" ht="15" x14ac:dyDescent="0.25"/>
    <row r="245" spans="1:13" s="4" customFormat="1" ht="15" x14ac:dyDescent="0.25"/>
    <row r="246" spans="1:13" s="4" customFormat="1" ht="15" customHeight="1" x14ac:dyDescent="0.25">
      <c r="A246" s="7"/>
      <c r="B246" s="812" t="s">
        <v>148</v>
      </c>
      <c r="C246" s="812"/>
      <c r="D246" s="812"/>
      <c r="E246" s="812"/>
      <c r="F246" s="812"/>
      <c r="G246" s="812"/>
      <c r="H246" s="812"/>
      <c r="I246" s="812"/>
      <c r="J246" s="812"/>
      <c r="K246" s="812"/>
      <c r="L246" s="812"/>
      <c r="M246" s="812"/>
    </row>
    <row r="247" spans="1:13" s="4" customFormat="1" ht="15" hidden="1" x14ac:dyDescent="0.25">
      <c r="A247" s="7"/>
      <c r="B247" s="812"/>
      <c r="C247" s="812"/>
      <c r="D247" s="812"/>
      <c r="E247" s="812"/>
      <c r="F247" s="812"/>
      <c r="G247" s="812"/>
      <c r="H247" s="812"/>
      <c r="I247" s="812"/>
      <c r="J247" s="812"/>
      <c r="K247" s="812"/>
      <c r="L247" s="812"/>
      <c r="M247" s="812"/>
    </row>
    <row r="248" spans="1:13" s="4" customFormat="1" ht="15" x14ac:dyDescent="0.25"/>
    <row r="249" spans="1:13" s="4" customFormat="1" ht="15" customHeight="1" thickBot="1" x14ac:dyDescent="0.3">
      <c r="B249" s="1169" t="s">
        <v>1071</v>
      </c>
      <c r="C249" s="1170"/>
      <c r="D249" s="1170"/>
      <c r="E249" s="1171" t="s">
        <v>843</v>
      </c>
      <c r="F249" s="1171"/>
      <c r="G249" s="1171"/>
      <c r="H249" s="1171"/>
      <c r="I249" s="1171"/>
      <c r="J249" s="1171"/>
      <c r="K249" s="1172"/>
      <c r="L249" s="464"/>
      <c r="M249" s="464"/>
    </row>
    <row r="250" spans="1:13" s="4" customFormat="1" ht="15.5" thickTop="1" x14ac:dyDescent="0.25">
      <c r="B250" s="1182" t="s">
        <v>41</v>
      </c>
      <c r="C250" s="1182"/>
      <c r="D250" s="1183"/>
      <c r="E250" s="1163" t="s">
        <v>1072</v>
      </c>
      <c r="F250" s="1164"/>
      <c r="G250" s="1164"/>
      <c r="H250" s="1164"/>
      <c r="I250" s="1164"/>
      <c r="J250" s="1164"/>
      <c r="K250" s="1164"/>
      <c r="L250" s="385"/>
      <c r="M250" s="385"/>
    </row>
    <row r="251" spans="1:13" s="4" customFormat="1" ht="15" x14ac:dyDescent="0.25">
      <c r="B251" s="716"/>
      <c r="C251" s="716"/>
      <c r="D251" s="1184"/>
      <c r="E251" s="1074"/>
      <c r="F251" s="714"/>
      <c r="G251" s="714"/>
      <c r="H251" s="714"/>
      <c r="I251" s="714"/>
      <c r="J251" s="714"/>
      <c r="K251" s="714"/>
      <c r="L251" s="385"/>
      <c r="M251" s="385"/>
    </row>
    <row r="252" spans="1:13" s="4" customFormat="1" ht="15" customHeight="1" x14ac:dyDescent="0.25">
      <c r="B252" s="1015" t="s">
        <v>1073</v>
      </c>
      <c r="C252" s="1016"/>
      <c r="D252" s="1016"/>
      <c r="E252" s="1016"/>
      <c r="F252" s="1016"/>
      <c r="G252" s="1016"/>
      <c r="H252" s="1016"/>
      <c r="I252" s="1016"/>
      <c r="J252" s="1016"/>
      <c r="K252" s="1017"/>
      <c r="L252" s="24"/>
      <c r="M252" s="24"/>
    </row>
    <row r="253" spans="1:13" s="4" customFormat="1" ht="15" x14ac:dyDescent="0.25">
      <c r="B253" s="1015"/>
      <c r="C253" s="1016"/>
      <c r="D253" s="1016"/>
      <c r="E253" s="1016"/>
      <c r="F253" s="1016"/>
      <c r="G253" s="1016"/>
      <c r="H253" s="1016"/>
      <c r="I253" s="1016"/>
      <c r="J253" s="1016"/>
      <c r="K253" s="1017"/>
      <c r="L253" s="24"/>
      <c r="M253" s="24"/>
    </row>
    <row r="254" spans="1:13" s="4" customFormat="1" ht="15" x14ac:dyDescent="0.25"/>
    <row r="255" spans="1:13" s="4" customFormat="1" ht="15" x14ac:dyDescent="0.25"/>
    <row r="256" spans="1:13" s="4" customFormat="1" ht="15" x14ac:dyDescent="0.25">
      <c r="A256" s="7"/>
      <c r="B256" s="7" t="s">
        <v>149</v>
      </c>
      <c r="C256" s="7"/>
      <c r="D256" s="7"/>
      <c r="E256" s="7"/>
      <c r="F256" s="7"/>
      <c r="G256" s="7"/>
      <c r="H256" s="7"/>
      <c r="I256" s="7"/>
      <c r="J256" s="7"/>
      <c r="K256" s="7"/>
      <c r="L256" s="7"/>
      <c r="M256" s="7"/>
    </row>
    <row r="257" spans="2:13" s="4" customFormat="1" ht="15" x14ac:dyDescent="0.25"/>
    <row r="258" spans="2:13" s="4" customFormat="1" ht="15.75" customHeight="1" thickBot="1" x14ac:dyDescent="0.3">
      <c r="B258" s="1178" t="s">
        <v>1074</v>
      </c>
      <c r="C258" s="1178"/>
      <c r="D258" s="1178"/>
      <c r="E258" s="1178"/>
      <c r="F258" s="1178"/>
      <c r="G258" s="1178"/>
      <c r="H258" s="1178"/>
      <c r="I258" s="1173" t="s">
        <v>498</v>
      </c>
      <c r="J258" s="1173"/>
      <c r="K258" s="1173" t="s">
        <v>499</v>
      </c>
      <c r="L258" s="1173"/>
      <c r="M258" s="1174"/>
    </row>
    <row r="259" spans="2:13" s="4" customFormat="1" ht="15" customHeight="1" thickTop="1" x14ac:dyDescent="0.25">
      <c r="B259" s="726" t="s">
        <v>502</v>
      </c>
      <c r="C259" s="890"/>
      <c r="D259" s="890"/>
      <c r="E259" s="890"/>
      <c r="F259" s="890"/>
      <c r="G259" s="890"/>
      <c r="H259" s="890"/>
      <c r="I259" s="939">
        <v>424.58</v>
      </c>
      <c r="J259" s="939"/>
      <c r="K259" s="956" t="s">
        <v>42</v>
      </c>
      <c r="L259" s="956"/>
      <c r="M259" s="941"/>
    </row>
    <row r="260" spans="2:13" s="4" customFormat="1" ht="15" x14ac:dyDescent="0.25">
      <c r="B260" s="738" t="s">
        <v>503</v>
      </c>
      <c r="C260" s="965"/>
      <c r="D260" s="965"/>
      <c r="E260" s="965"/>
      <c r="F260" s="965"/>
      <c r="G260" s="965"/>
      <c r="H260" s="965"/>
      <c r="I260" s="946">
        <v>0</v>
      </c>
      <c r="J260" s="946"/>
      <c r="K260" s="957"/>
      <c r="L260" s="957"/>
      <c r="M260" s="943"/>
    </row>
    <row r="261" spans="2:13" s="4" customFormat="1" ht="15" x14ac:dyDescent="0.25">
      <c r="B261" s="738" t="s">
        <v>504</v>
      </c>
      <c r="C261" s="965"/>
      <c r="D261" s="965"/>
      <c r="E261" s="965"/>
      <c r="F261" s="965"/>
      <c r="G261" s="965"/>
      <c r="H261" s="965"/>
      <c r="I261" s="946">
        <v>3115.5</v>
      </c>
      <c r="J261" s="946"/>
      <c r="K261" s="957"/>
      <c r="L261" s="957"/>
      <c r="M261" s="943"/>
    </row>
    <row r="262" spans="2:13" s="4" customFormat="1" ht="15" x14ac:dyDescent="0.25">
      <c r="B262" s="738" t="s">
        <v>505</v>
      </c>
      <c r="C262" s="965"/>
      <c r="D262" s="965"/>
      <c r="E262" s="965"/>
      <c r="F262" s="965"/>
      <c r="G262" s="965"/>
      <c r="H262" s="965"/>
      <c r="I262" s="946">
        <v>0</v>
      </c>
      <c r="J262" s="946"/>
      <c r="K262" s="957"/>
      <c r="L262" s="957"/>
      <c r="M262" s="943"/>
    </row>
    <row r="263" spans="2:13" s="4" customFormat="1" ht="15" x14ac:dyDescent="0.25">
      <c r="B263" s="744" t="s">
        <v>2</v>
      </c>
      <c r="C263" s="1068">
        <v>1173.53</v>
      </c>
      <c r="D263" s="1068"/>
      <c r="E263" s="1068"/>
      <c r="F263" s="1068"/>
      <c r="G263" s="1068"/>
      <c r="H263" s="1068"/>
      <c r="I263" s="947">
        <v>3540.03</v>
      </c>
      <c r="J263" s="947"/>
      <c r="K263" s="958"/>
      <c r="L263" s="958"/>
      <c r="M263" s="945"/>
    </row>
    <row r="264" spans="2:13" s="4" customFormat="1" ht="15" customHeight="1" x14ac:dyDescent="0.25">
      <c r="B264" s="813" t="s">
        <v>1045</v>
      </c>
      <c r="C264" s="813"/>
      <c r="D264" s="813"/>
      <c r="E264" s="813"/>
      <c r="F264" s="813"/>
      <c r="G264" s="813"/>
      <c r="H264" s="813"/>
      <c r="I264" s="813"/>
      <c r="J264" s="813"/>
      <c r="K264" s="813"/>
      <c r="L264" s="813"/>
      <c r="M264" s="813"/>
    </row>
    <row r="265" spans="2:13" s="4" customFormat="1" ht="15" x14ac:dyDescent="0.25"/>
    <row r="266" spans="2:13" s="4" customFormat="1" ht="15" x14ac:dyDescent="0.25"/>
    <row r="267" spans="2:13" s="4" customFormat="1" ht="15" x14ac:dyDescent="0.25"/>
    <row r="268" spans="2:13" s="4" customFormat="1" ht="15" x14ac:dyDescent="0.25"/>
    <row r="269" spans="2:13" s="4" customFormat="1" ht="15" x14ac:dyDescent="0.25"/>
    <row r="270" spans="2:13" s="4" customFormat="1" ht="15" x14ac:dyDescent="0.25"/>
    <row r="271" spans="2:13" s="4" customFormat="1" ht="15" x14ac:dyDescent="0.25"/>
    <row r="272" spans="2:13" s="4" customFormat="1" ht="15" x14ac:dyDescent="0.25"/>
  </sheetData>
  <sheetProtection algorithmName="SHA-512" hashValue="h1iAFzuPHr71tsELRJYCFTbKQXrV+coU/aX4FVr5FVDUy0cZPZ48V8CGfodLEniQh5sDCwPQfr4IDK1b1Z6JFQ==" saltValue="yTJTkGQledvHG5uosLLYVQ==" spinCount="100000" sheet="1" formatCells="0" formatColumns="0" formatRows="0"/>
  <mergeCells count="167">
    <mergeCell ref="B120:J121"/>
    <mergeCell ref="B122:J122"/>
    <mergeCell ref="B123:J123"/>
    <mergeCell ref="B124:J124"/>
    <mergeCell ref="B125:J125"/>
    <mergeCell ref="B126:J126"/>
    <mergeCell ref="B127:J127"/>
    <mergeCell ref="B128:J128"/>
    <mergeCell ref="B129:J129"/>
    <mergeCell ref="B264:M264"/>
    <mergeCell ref="B258:H258"/>
    <mergeCell ref="E190:E191"/>
    <mergeCell ref="B193:D193"/>
    <mergeCell ref="B194:D194"/>
    <mergeCell ref="B196:E196"/>
    <mergeCell ref="B195:D195"/>
    <mergeCell ref="B198:D198"/>
    <mergeCell ref="I263:J263"/>
    <mergeCell ref="B259:H259"/>
    <mergeCell ref="B260:H260"/>
    <mergeCell ref="B261:H261"/>
    <mergeCell ref="B262:H262"/>
    <mergeCell ref="B263:H263"/>
    <mergeCell ref="B236:E238"/>
    <mergeCell ref="B235:D235"/>
    <mergeCell ref="B229:D229"/>
    <mergeCell ref="B233:D233"/>
    <mergeCell ref="I259:J259"/>
    <mergeCell ref="K259:M263"/>
    <mergeCell ref="I260:J260"/>
    <mergeCell ref="I261:J261"/>
    <mergeCell ref="I262:J262"/>
    <mergeCell ref="B230:D230"/>
    <mergeCell ref="B145:L145"/>
    <mergeCell ref="B152:L152"/>
    <mergeCell ref="B146:L146"/>
    <mergeCell ref="B147:L147"/>
    <mergeCell ref="B148:L148"/>
    <mergeCell ref="B149:L149"/>
    <mergeCell ref="B153:L153"/>
    <mergeCell ref="B154:L154"/>
    <mergeCell ref="B130:J130"/>
    <mergeCell ref="B131:M132"/>
    <mergeCell ref="K120:M120"/>
    <mergeCell ref="B232:E232"/>
    <mergeCell ref="B212:E212"/>
    <mergeCell ref="B192:E192"/>
    <mergeCell ref="E177:E178"/>
    <mergeCell ref="B173:D173"/>
    <mergeCell ref="B174:D174"/>
    <mergeCell ref="B175:D175"/>
    <mergeCell ref="B177:D178"/>
    <mergeCell ref="B179:D179"/>
    <mergeCell ref="B199:D199"/>
    <mergeCell ref="B197:D197"/>
    <mergeCell ref="B200:D200"/>
    <mergeCell ref="B201:E204"/>
    <mergeCell ref="E171:E172"/>
    <mergeCell ref="B218:E220"/>
    <mergeCell ref="B225:D227"/>
    <mergeCell ref="E225:E227"/>
    <mergeCell ref="B214:D214"/>
    <mergeCell ref="B217:D217"/>
    <mergeCell ref="B164:D164"/>
    <mergeCell ref="M142:M143"/>
    <mergeCell ref="B142:L143"/>
    <mergeCell ref="B144:M144"/>
    <mergeCell ref="B249:D249"/>
    <mergeCell ref="E249:K249"/>
    <mergeCell ref="B246:M247"/>
    <mergeCell ref="I258:J258"/>
    <mergeCell ref="K258:M258"/>
    <mergeCell ref="B150:L150"/>
    <mergeCell ref="B155:L155"/>
    <mergeCell ref="B228:E228"/>
    <mergeCell ref="B215:E215"/>
    <mergeCell ref="B151:M151"/>
    <mergeCell ref="B156:M156"/>
    <mergeCell ref="B161:D163"/>
    <mergeCell ref="E161:E163"/>
    <mergeCell ref="B234:D234"/>
    <mergeCell ref="B209:D211"/>
    <mergeCell ref="E209:E211"/>
    <mergeCell ref="B213:D213"/>
    <mergeCell ref="B216:D216"/>
    <mergeCell ref="B180:D180"/>
    <mergeCell ref="B171:D172"/>
    <mergeCell ref="B252:K253"/>
    <mergeCell ref="B231:D231"/>
    <mergeCell ref="B190:D191"/>
    <mergeCell ref="B250:D251"/>
    <mergeCell ref="B37:D37"/>
    <mergeCell ref="B38:D38"/>
    <mergeCell ref="B39:D39"/>
    <mergeCell ref="B28:D29"/>
    <mergeCell ref="E28:G28"/>
    <mergeCell ref="B10:M11"/>
    <mergeCell ref="B16:M18"/>
    <mergeCell ref="L1:L2"/>
    <mergeCell ref="M1:M2"/>
    <mergeCell ref="G1:G2"/>
    <mergeCell ref="H1:H2"/>
    <mergeCell ref="I1:I2"/>
    <mergeCell ref="J1:J2"/>
    <mergeCell ref="E250:K251"/>
    <mergeCell ref="B80:E83"/>
    <mergeCell ref="B67:E67"/>
    <mergeCell ref="B70:E70"/>
    <mergeCell ref="B65:D66"/>
    <mergeCell ref="E65:E66"/>
    <mergeCell ref="B68:D68"/>
    <mergeCell ref="B69:D69"/>
    <mergeCell ref="B71:D71"/>
    <mergeCell ref="B72:D72"/>
    <mergeCell ref="B73:D73"/>
    <mergeCell ref="B74:D74"/>
    <mergeCell ref="B75:D75"/>
    <mergeCell ref="B76:D76"/>
    <mergeCell ref="B77:D77"/>
    <mergeCell ref="B78:D78"/>
    <mergeCell ref="B79:D79"/>
    <mergeCell ref="B109:D109"/>
    <mergeCell ref="B110:D110"/>
    <mergeCell ref="E100:G100"/>
    <mergeCell ref="E88:F88"/>
    <mergeCell ref="B100:D101"/>
    <mergeCell ref="B102:D102"/>
    <mergeCell ref="B103:D103"/>
    <mergeCell ref="B45:D45"/>
    <mergeCell ref="B60:D60"/>
    <mergeCell ref="B30:G30"/>
    <mergeCell ref="A1:A2"/>
    <mergeCell ref="B1:B2"/>
    <mergeCell ref="C1:C2"/>
    <mergeCell ref="D1:D2"/>
    <mergeCell ref="E1:E2"/>
    <mergeCell ref="F1:F2"/>
    <mergeCell ref="B59:D59"/>
    <mergeCell ref="B46:G50"/>
    <mergeCell ref="B35:G35"/>
    <mergeCell ref="B40:G40"/>
    <mergeCell ref="B41:D41"/>
    <mergeCell ref="B42:D42"/>
    <mergeCell ref="B43:D43"/>
    <mergeCell ref="B44:D44"/>
    <mergeCell ref="B55:M57"/>
    <mergeCell ref="K1:K2"/>
    <mergeCell ref="B31:D31"/>
    <mergeCell ref="B32:D32"/>
    <mergeCell ref="B33:D33"/>
    <mergeCell ref="B34:D34"/>
    <mergeCell ref="B36:D36"/>
    <mergeCell ref="B104:D104"/>
    <mergeCell ref="B105:D105"/>
    <mergeCell ref="B106:D106"/>
    <mergeCell ref="B107:D107"/>
    <mergeCell ref="B108:D108"/>
    <mergeCell ref="B95:D95"/>
    <mergeCell ref="B96:D96"/>
    <mergeCell ref="B98:D98"/>
    <mergeCell ref="B88:D89"/>
    <mergeCell ref="B90:D90"/>
    <mergeCell ref="B91:D91"/>
    <mergeCell ref="B97:D97"/>
    <mergeCell ref="B92:D92"/>
    <mergeCell ref="B93:D93"/>
    <mergeCell ref="B94:D94"/>
  </mergeCells>
  <hyperlinks>
    <hyperlink ref="I1:I2" location="'GRI Index'!A3" display="GRI Index" xr:uid="{DA6FF5DB-028E-4379-BB8B-645D846BD6F8}"/>
    <hyperlink ref="J1:J2" location="'SASB Index'!A3" display="SASB Index" xr:uid="{3ACD7D13-D34C-4F4C-9642-019DB963FF09}"/>
    <hyperlink ref="D1:D2" location="'Steel Industry'!A3" display="Steel Industry" xr:uid="{1D75BAD5-E812-4EEB-B90B-70860566E8AB}"/>
    <hyperlink ref="B1:B2" location="Home!A3" display="Home" xr:uid="{6CE13CAB-4013-4D41-AC70-03A8CEF41B0F}"/>
    <hyperlink ref="C1:C2" location="'CSN Group'!A3" display="CSN Group" xr:uid="{0CCDA4C2-9EF6-4172-99D9-BA6CA5AFE00C}"/>
    <hyperlink ref="E1:E2" location="Mining!A3" display="Mining" xr:uid="{341BBB37-3ED9-41FD-8657-A0CE9F4EF734}"/>
    <hyperlink ref="F1:F2" location="Cement!A3" display="Cement" xr:uid="{EF329F8C-62CE-483C-91C8-C14CD6A776D5}"/>
    <hyperlink ref="G1:G2" location="Logistics!A3" display="Logistics" xr:uid="{D45E8935-E00D-4752-91F1-CDB1E49C2767}"/>
    <hyperlink ref="H1:H2" location="Energy!A3" display="Energy" xr:uid="{4B60E9A1-1F49-4490-B5D7-FAD440EE46ED}"/>
    <hyperlink ref="K1:K2" location="Materiality!A3" display="Materiality" xr:uid="{ED212692-D0ED-4D85-9870-95449FC7DB70}"/>
    <hyperlink ref="L1:L2" location="TCFD_TNFD!A3" display="TCFD e TNFD" xr:uid="{3DF781AE-B702-4F96-AB25-9BE74CBFA87D}"/>
    <hyperlink ref="M1:M2" location="Ratings!A3" display="Ratings" xr:uid="{1119829B-6591-4761-BE5C-B0109D3DABA5}"/>
    <hyperlink ref="B55:K57"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1D40EB21-B95F-4B69-9B5B-6F40DA62F769}"/>
    <hyperlink ref="B55:M57"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7CA347CC-099A-4D9E-83BD-DEF09FEDF542}"/>
  </hyperlinks>
  <pageMargins left="0.25" right="0.25" top="0.75" bottom="0.75" header="0.3" footer="0.3"/>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EF97-756E-42EE-B45D-C25E3A539762}">
  <dimension ref="A1:M306"/>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154" t="s">
        <v>99</v>
      </c>
      <c r="C5" s="154"/>
    </row>
    <row r="6" spans="1:13" s="4" customFormat="1" ht="15" x14ac:dyDescent="0.25">
      <c r="B6" s="842" t="s">
        <v>180</v>
      </c>
      <c r="C6" s="842"/>
      <c r="D6" s="842"/>
      <c r="E6" s="842"/>
      <c r="F6" s="842"/>
      <c r="G6" s="842"/>
      <c r="H6" s="842"/>
      <c r="I6" s="842"/>
      <c r="J6" s="842"/>
      <c r="K6" s="842"/>
      <c r="L6" s="842"/>
      <c r="M6" s="842"/>
    </row>
    <row r="7" spans="1:13" s="4" customFormat="1" ht="15" x14ac:dyDescent="0.25">
      <c r="B7" s="842"/>
      <c r="C7" s="842"/>
      <c r="D7" s="842"/>
      <c r="E7" s="842"/>
      <c r="F7" s="842"/>
      <c r="G7" s="842"/>
      <c r="H7" s="842"/>
      <c r="I7" s="842"/>
      <c r="J7" s="842"/>
      <c r="K7" s="842"/>
      <c r="L7" s="842"/>
      <c r="M7" s="842"/>
    </row>
    <row r="8" spans="1:13" s="4" customFormat="1" ht="15" x14ac:dyDescent="0.25">
      <c r="B8" s="842"/>
      <c r="C8" s="842"/>
      <c r="D8" s="842"/>
      <c r="E8" s="842"/>
      <c r="F8" s="842"/>
      <c r="G8" s="842"/>
      <c r="H8" s="842"/>
      <c r="I8" s="842"/>
      <c r="J8" s="842"/>
      <c r="K8" s="842"/>
      <c r="L8" s="842"/>
      <c r="M8" s="842"/>
    </row>
    <row r="9" spans="1:13" s="4" customFormat="1" ht="15" x14ac:dyDescent="0.25"/>
    <row r="10" spans="1:13" s="4" customFormat="1" ht="15" x14ac:dyDescent="0.25"/>
    <row r="11" spans="1:13" s="4" customFormat="1" ht="15.5" thickBot="1" x14ac:dyDescent="0.3">
      <c r="B11" s="1267" t="s">
        <v>115</v>
      </c>
      <c r="C11" s="1267"/>
      <c r="D11" s="1267"/>
      <c r="E11" s="1267" t="s">
        <v>116</v>
      </c>
      <c r="F11" s="1267"/>
      <c r="G11" s="1267"/>
      <c r="H11" s="1267"/>
      <c r="I11" s="1267"/>
      <c r="J11" s="1267"/>
      <c r="K11" s="1267"/>
      <c r="L11" s="1267" t="s">
        <v>117</v>
      </c>
      <c r="M11" s="1267"/>
    </row>
    <row r="12" spans="1:13" s="4" customFormat="1" ht="15.75" customHeight="1" thickTop="1" x14ac:dyDescent="0.25">
      <c r="B12" s="1269" t="s">
        <v>118</v>
      </c>
      <c r="C12" s="1269"/>
      <c r="D12" s="1269"/>
      <c r="E12" s="1219" t="s">
        <v>119</v>
      </c>
      <c r="F12" s="1220"/>
      <c r="G12" s="1220"/>
      <c r="H12" s="1220"/>
      <c r="I12" s="1220"/>
      <c r="J12" s="1220"/>
      <c r="K12" s="1221"/>
      <c r="L12" s="1271" t="s">
        <v>93</v>
      </c>
      <c r="M12" s="1272"/>
    </row>
    <row r="13" spans="1:13" s="4" customFormat="1" ht="15" x14ac:dyDescent="0.25">
      <c r="B13" s="1239"/>
      <c r="C13" s="1239"/>
      <c r="D13" s="1239"/>
      <c r="E13" s="1222"/>
      <c r="F13" s="1223"/>
      <c r="G13" s="1223"/>
      <c r="H13" s="1223"/>
      <c r="I13" s="1223"/>
      <c r="J13" s="1223"/>
      <c r="K13" s="1224"/>
      <c r="L13" s="1218" t="s">
        <v>94</v>
      </c>
      <c r="M13" s="1218"/>
    </row>
    <row r="14" spans="1:13" s="4" customFormat="1" ht="15" x14ac:dyDescent="0.25">
      <c r="B14" s="1239"/>
      <c r="C14" s="1239"/>
      <c r="D14" s="1239"/>
      <c r="E14" s="1222"/>
      <c r="F14" s="1223"/>
      <c r="G14" s="1223"/>
      <c r="H14" s="1223"/>
      <c r="I14" s="1223"/>
      <c r="J14" s="1223"/>
      <c r="K14" s="1224"/>
      <c r="L14" s="1186" t="s">
        <v>95</v>
      </c>
      <c r="M14" s="1187"/>
    </row>
    <row r="15" spans="1:13" s="4" customFormat="1" ht="15" x14ac:dyDescent="0.25">
      <c r="B15" s="1239"/>
      <c r="C15" s="1239"/>
      <c r="D15" s="1239"/>
      <c r="E15" s="1222"/>
      <c r="F15" s="1223"/>
      <c r="G15" s="1223"/>
      <c r="H15" s="1223"/>
      <c r="I15" s="1223"/>
      <c r="J15" s="1223"/>
      <c r="K15" s="1224"/>
      <c r="L15" s="1186" t="s">
        <v>96</v>
      </c>
      <c r="M15" s="1187"/>
    </row>
    <row r="16" spans="1:13" s="4" customFormat="1" ht="15" x14ac:dyDescent="0.25">
      <c r="B16" s="1239"/>
      <c r="C16" s="1239"/>
      <c r="D16" s="1239"/>
      <c r="E16" s="1225"/>
      <c r="F16" s="1226"/>
      <c r="G16" s="1226"/>
      <c r="H16" s="1226"/>
      <c r="I16" s="1226"/>
      <c r="J16" s="1226"/>
      <c r="K16" s="1227"/>
      <c r="L16" s="1186" t="s">
        <v>97</v>
      </c>
      <c r="M16" s="1187"/>
    </row>
    <row r="17" spans="2:13" s="4" customFormat="1" ht="15.75" customHeight="1" x14ac:dyDescent="0.25">
      <c r="B17" s="1239"/>
      <c r="C17" s="1239"/>
      <c r="D17" s="1239"/>
      <c r="E17" s="1268" t="s">
        <v>120</v>
      </c>
      <c r="F17" s="1268"/>
      <c r="G17" s="1268"/>
      <c r="H17" s="1268"/>
      <c r="I17" s="1268"/>
      <c r="J17" s="1268"/>
      <c r="K17" s="1268"/>
      <c r="L17" s="1229" t="s">
        <v>93</v>
      </c>
      <c r="M17" s="1230"/>
    </row>
    <row r="18" spans="2:13" s="4" customFormat="1" ht="15" x14ac:dyDescent="0.25">
      <c r="B18" s="1239"/>
      <c r="C18" s="1239"/>
      <c r="D18" s="1239"/>
      <c r="E18" s="1236"/>
      <c r="F18" s="1236"/>
      <c r="G18" s="1236"/>
      <c r="H18" s="1236"/>
      <c r="I18" s="1236"/>
      <c r="J18" s="1236"/>
      <c r="K18" s="1236"/>
      <c r="L18" s="1186" t="s">
        <v>94</v>
      </c>
      <c r="M18" s="1187"/>
    </row>
    <row r="19" spans="2:13" s="4" customFormat="1" ht="15" x14ac:dyDescent="0.25">
      <c r="B19" s="1239"/>
      <c r="C19" s="1239"/>
      <c r="D19" s="1239"/>
      <c r="E19" s="1236"/>
      <c r="F19" s="1236"/>
      <c r="G19" s="1236"/>
      <c r="H19" s="1236"/>
      <c r="I19" s="1236"/>
      <c r="J19" s="1236"/>
      <c r="K19" s="1236"/>
      <c r="L19" s="1186" t="s">
        <v>95</v>
      </c>
      <c r="M19" s="1187"/>
    </row>
    <row r="20" spans="2:13" s="4" customFormat="1" ht="15" x14ac:dyDescent="0.25">
      <c r="B20" s="1239"/>
      <c r="C20" s="1239"/>
      <c r="D20" s="1239"/>
      <c r="E20" s="1236"/>
      <c r="F20" s="1236"/>
      <c r="G20" s="1236"/>
      <c r="H20" s="1236"/>
      <c r="I20" s="1236"/>
      <c r="J20" s="1236"/>
      <c r="K20" s="1236"/>
      <c r="L20" s="1186" t="s">
        <v>96</v>
      </c>
      <c r="M20" s="1187"/>
    </row>
    <row r="21" spans="2:13" s="4" customFormat="1" ht="15" x14ac:dyDescent="0.25">
      <c r="B21" s="1239"/>
      <c r="C21" s="1239"/>
      <c r="D21" s="1239"/>
      <c r="E21" s="1236"/>
      <c r="F21" s="1236"/>
      <c r="G21" s="1236"/>
      <c r="H21" s="1236"/>
      <c r="I21" s="1236"/>
      <c r="J21" s="1236"/>
      <c r="K21" s="1236"/>
      <c r="L21" s="1186" t="s">
        <v>97</v>
      </c>
      <c r="M21" s="1187"/>
    </row>
    <row r="22" spans="2:13" s="4" customFormat="1" ht="15" x14ac:dyDescent="0.25">
      <c r="B22" s="1239"/>
      <c r="C22" s="1239"/>
      <c r="D22" s="1239"/>
      <c r="E22" s="1236" t="s">
        <v>121</v>
      </c>
      <c r="F22" s="1236"/>
      <c r="G22" s="1236"/>
      <c r="H22" s="1236"/>
      <c r="I22" s="1236"/>
      <c r="J22" s="1236"/>
      <c r="K22" s="1236"/>
      <c r="L22" s="1186" t="s">
        <v>93</v>
      </c>
      <c r="M22" s="1187"/>
    </row>
    <row r="23" spans="2:13" s="4" customFormat="1" ht="15" x14ac:dyDescent="0.25">
      <c r="B23" s="1239"/>
      <c r="C23" s="1239"/>
      <c r="D23" s="1239"/>
      <c r="E23" s="1236"/>
      <c r="F23" s="1236"/>
      <c r="G23" s="1236"/>
      <c r="H23" s="1236"/>
      <c r="I23" s="1236"/>
      <c r="J23" s="1236"/>
      <c r="K23" s="1236"/>
      <c r="L23" s="1186" t="s">
        <v>94</v>
      </c>
      <c r="M23" s="1187"/>
    </row>
    <row r="24" spans="2:13" s="4" customFormat="1" ht="15" x14ac:dyDescent="0.25">
      <c r="B24" s="1239"/>
      <c r="C24" s="1239"/>
      <c r="D24" s="1239"/>
      <c r="E24" s="1236"/>
      <c r="F24" s="1236"/>
      <c r="G24" s="1236"/>
      <c r="H24" s="1236"/>
      <c r="I24" s="1236"/>
      <c r="J24" s="1236"/>
      <c r="K24" s="1236"/>
      <c r="L24" s="1186" t="s">
        <v>95</v>
      </c>
      <c r="M24" s="1187"/>
    </row>
    <row r="25" spans="2:13" s="4" customFormat="1" ht="15" x14ac:dyDescent="0.25">
      <c r="B25" s="1239"/>
      <c r="C25" s="1239"/>
      <c r="D25" s="1239"/>
      <c r="E25" s="1236"/>
      <c r="F25" s="1236"/>
      <c r="G25" s="1236"/>
      <c r="H25" s="1236"/>
      <c r="I25" s="1236"/>
      <c r="J25" s="1236"/>
      <c r="K25" s="1236"/>
      <c r="L25" s="1186" t="s">
        <v>96</v>
      </c>
      <c r="M25" s="1187"/>
    </row>
    <row r="26" spans="2:13" s="4" customFormat="1" ht="15" x14ac:dyDescent="0.25">
      <c r="B26" s="1239"/>
      <c r="C26" s="1239"/>
      <c r="D26" s="1239"/>
      <c r="E26" s="1236"/>
      <c r="F26" s="1236"/>
      <c r="G26" s="1236"/>
      <c r="H26" s="1236"/>
      <c r="I26" s="1236"/>
      <c r="J26" s="1236"/>
      <c r="K26" s="1236"/>
      <c r="L26" s="1186" t="s">
        <v>97</v>
      </c>
      <c r="M26" s="1187"/>
    </row>
    <row r="27" spans="2:13" s="4" customFormat="1" ht="15" x14ac:dyDescent="0.25">
      <c r="B27" s="1239"/>
      <c r="C27" s="1239"/>
      <c r="D27" s="1239"/>
      <c r="E27" s="1236"/>
      <c r="F27" s="1236"/>
      <c r="G27" s="1236"/>
      <c r="H27" s="1236"/>
      <c r="I27" s="1236"/>
      <c r="J27" s="1236"/>
      <c r="K27" s="1236"/>
      <c r="L27" s="1186" t="s">
        <v>98</v>
      </c>
      <c r="M27" s="1187"/>
    </row>
    <row r="28" spans="2:13" s="4" customFormat="1" ht="15" customHeight="1" x14ac:dyDescent="0.25">
      <c r="B28" s="1239"/>
      <c r="C28" s="1239"/>
      <c r="D28" s="1239"/>
      <c r="E28" s="1231" t="s">
        <v>122</v>
      </c>
      <c r="F28" s="1231"/>
      <c r="G28" s="1231"/>
      <c r="H28" s="1231"/>
      <c r="I28" s="1231"/>
      <c r="J28" s="1231"/>
      <c r="K28" s="1231"/>
      <c r="L28" s="1186" t="s">
        <v>93</v>
      </c>
      <c r="M28" s="1187"/>
    </row>
    <row r="29" spans="2:13" s="4" customFormat="1" ht="15" x14ac:dyDescent="0.25">
      <c r="B29" s="1239"/>
      <c r="C29" s="1239"/>
      <c r="D29" s="1239"/>
      <c r="E29" s="1231"/>
      <c r="F29" s="1231"/>
      <c r="G29" s="1231"/>
      <c r="H29" s="1231"/>
      <c r="I29" s="1231"/>
      <c r="J29" s="1231"/>
      <c r="K29" s="1231"/>
      <c r="L29" s="1186" t="s">
        <v>94</v>
      </c>
      <c r="M29" s="1187"/>
    </row>
    <row r="30" spans="2:13" s="4" customFormat="1" ht="15" x14ac:dyDescent="0.25">
      <c r="B30" s="1239"/>
      <c r="C30" s="1239"/>
      <c r="D30" s="1239"/>
      <c r="E30" s="1231"/>
      <c r="F30" s="1231"/>
      <c r="G30" s="1231"/>
      <c r="H30" s="1231"/>
      <c r="I30" s="1231"/>
      <c r="J30" s="1231"/>
      <c r="K30" s="1231"/>
      <c r="L30" s="1186" t="s">
        <v>95</v>
      </c>
      <c r="M30" s="1187"/>
    </row>
    <row r="31" spans="2:13" s="4" customFormat="1" ht="15" x14ac:dyDescent="0.25">
      <c r="B31" s="1239"/>
      <c r="C31" s="1239"/>
      <c r="D31" s="1239"/>
      <c r="E31" s="1231"/>
      <c r="F31" s="1231"/>
      <c r="G31" s="1231"/>
      <c r="H31" s="1231"/>
      <c r="I31" s="1231"/>
      <c r="J31" s="1231"/>
      <c r="K31" s="1231"/>
      <c r="L31" s="1186" t="s">
        <v>96</v>
      </c>
      <c r="M31" s="1187"/>
    </row>
    <row r="32" spans="2:13" s="4" customFormat="1" ht="15" x14ac:dyDescent="0.25">
      <c r="B32" s="1239"/>
      <c r="C32" s="1239"/>
      <c r="D32" s="1239"/>
      <c r="E32" s="1231"/>
      <c r="F32" s="1231"/>
      <c r="G32" s="1231"/>
      <c r="H32" s="1231"/>
      <c r="I32" s="1231"/>
      <c r="J32" s="1231"/>
      <c r="K32" s="1231"/>
      <c r="L32" s="1186" t="s">
        <v>97</v>
      </c>
      <c r="M32" s="1187"/>
    </row>
    <row r="33" spans="2:13" s="4" customFormat="1" ht="15" x14ac:dyDescent="0.25">
      <c r="B33" s="1239"/>
      <c r="C33" s="1239"/>
      <c r="D33" s="1239"/>
      <c r="E33" s="1231"/>
      <c r="F33" s="1231"/>
      <c r="G33" s="1231"/>
      <c r="H33" s="1231"/>
      <c r="I33" s="1231"/>
      <c r="J33" s="1231"/>
      <c r="K33" s="1231"/>
      <c r="L33" s="1186" t="s">
        <v>98</v>
      </c>
      <c r="M33" s="1187"/>
    </row>
    <row r="34" spans="2:13" s="4" customFormat="1" ht="15" x14ac:dyDescent="0.25">
      <c r="B34" s="1239"/>
      <c r="C34" s="1239"/>
      <c r="D34" s="1239"/>
      <c r="E34" s="1244" t="s">
        <v>123</v>
      </c>
      <c r="F34" s="1245"/>
      <c r="G34" s="1245"/>
      <c r="H34" s="1245"/>
      <c r="I34" s="1245"/>
      <c r="J34" s="1245"/>
      <c r="K34" s="1246"/>
      <c r="L34" s="1186" t="s">
        <v>93</v>
      </c>
      <c r="M34" s="1187"/>
    </row>
    <row r="35" spans="2:13" s="4" customFormat="1" ht="15" customHeight="1" x14ac:dyDescent="0.25">
      <c r="B35" s="1239"/>
      <c r="C35" s="1239"/>
      <c r="D35" s="1239"/>
      <c r="E35" s="1231" t="s">
        <v>124</v>
      </c>
      <c r="F35" s="1231"/>
      <c r="G35" s="1231"/>
      <c r="H35" s="1231"/>
      <c r="I35" s="1231"/>
      <c r="J35" s="1231"/>
      <c r="K35" s="1231"/>
      <c r="L35" s="1186" t="s">
        <v>93</v>
      </c>
      <c r="M35" s="1187"/>
    </row>
    <row r="36" spans="2:13" s="4" customFormat="1" ht="15" x14ac:dyDescent="0.25">
      <c r="B36" s="1239"/>
      <c r="C36" s="1239"/>
      <c r="D36" s="1239"/>
      <c r="E36" s="1231"/>
      <c r="F36" s="1231"/>
      <c r="G36" s="1231"/>
      <c r="H36" s="1231"/>
      <c r="I36" s="1231"/>
      <c r="J36" s="1231"/>
      <c r="K36" s="1231"/>
      <c r="L36" s="1186" t="s">
        <v>94</v>
      </c>
      <c r="M36" s="1187"/>
    </row>
    <row r="37" spans="2:13" s="4" customFormat="1" ht="15" x14ac:dyDescent="0.25">
      <c r="B37" s="1239"/>
      <c r="C37" s="1239"/>
      <c r="D37" s="1239"/>
      <c r="E37" s="1231"/>
      <c r="F37" s="1231"/>
      <c r="G37" s="1231"/>
      <c r="H37" s="1231"/>
      <c r="I37" s="1231"/>
      <c r="J37" s="1231"/>
      <c r="K37" s="1231"/>
      <c r="L37" s="1186" t="s">
        <v>95</v>
      </c>
      <c r="M37" s="1187"/>
    </row>
    <row r="38" spans="2:13" s="4" customFormat="1" ht="15" x14ac:dyDescent="0.25">
      <c r="B38" s="1239"/>
      <c r="C38" s="1239"/>
      <c r="D38" s="1239"/>
      <c r="E38" s="1231"/>
      <c r="F38" s="1231"/>
      <c r="G38" s="1231"/>
      <c r="H38" s="1231"/>
      <c r="I38" s="1231"/>
      <c r="J38" s="1231"/>
      <c r="K38" s="1231"/>
      <c r="L38" s="1186" t="s">
        <v>96</v>
      </c>
      <c r="M38" s="1187"/>
    </row>
    <row r="39" spans="2:13" s="4" customFormat="1" ht="15" x14ac:dyDescent="0.25">
      <c r="B39" s="1239"/>
      <c r="C39" s="1239"/>
      <c r="D39" s="1239"/>
      <c r="E39" s="1231"/>
      <c r="F39" s="1231"/>
      <c r="G39" s="1231"/>
      <c r="H39" s="1231"/>
      <c r="I39" s="1231"/>
      <c r="J39" s="1231"/>
      <c r="K39" s="1231"/>
      <c r="L39" s="1186" t="s">
        <v>97</v>
      </c>
      <c r="M39" s="1187"/>
    </row>
    <row r="40" spans="2:13" s="4" customFormat="1" ht="15" x14ac:dyDescent="0.25">
      <c r="B40" s="1239"/>
      <c r="C40" s="1239"/>
      <c r="D40" s="1239"/>
      <c r="E40" s="1231"/>
      <c r="F40" s="1231"/>
      <c r="G40" s="1231"/>
      <c r="H40" s="1231"/>
      <c r="I40" s="1231"/>
      <c r="J40" s="1231"/>
      <c r="K40" s="1231"/>
      <c r="L40" s="1186" t="s">
        <v>98</v>
      </c>
      <c r="M40" s="1187"/>
    </row>
    <row r="41" spans="2:13" s="4" customFormat="1" ht="15" customHeight="1" x14ac:dyDescent="0.25">
      <c r="B41" s="1239"/>
      <c r="C41" s="1239"/>
      <c r="D41" s="1239"/>
      <c r="E41" s="1231" t="s">
        <v>125</v>
      </c>
      <c r="F41" s="1231"/>
      <c r="G41" s="1231"/>
      <c r="H41" s="1231"/>
      <c r="I41" s="1231"/>
      <c r="J41" s="1231"/>
      <c r="K41" s="1231"/>
      <c r="L41" s="1186" t="s">
        <v>93</v>
      </c>
      <c r="M41" s="1187"/>
    </row>
    <row r="42" spans="2:13" s="4" customFormat="1" ht="15" x14ac:dyDescent="0.25">
      <c r="B42" s="1239"/>
      <c r="C42" s="1239"/>
      <c r="D42" s="1239"/>
      <c r="E42" s="1231"/>
      <c r="F42" s="1231"/>
      <c r="G42" s="1231"/>
      <c r="H42" s="1231"/>
      <c r="I42" s="1231"/>
      <c r="J42" s="1231"/>
      <c r="K42" s="1231"/>
      <c r="L42" s="1186" t="s">
        <v>94</v>
      </c>
      <c r="M42" s="1187"/>
    </row>
    <row r="43" spans="2:13" s="4" customFormat="1" ht="15" x14ac:dyDescent="0.25">
      <c r="B43" s="1239"/>
      <c r="C43" s="1239"/>
      <c r="D43" s="1239"/>
      <c r="E43" s="1231"/>
      <c r="F43" s="1231"/>
      <c r="G43" s="1231"/>
      <c r="H43" s="1231"/>
      <c r="I43" s="1231"/>
      <c r="J43" s="1231"/>
      <c r="K43" s="1231"/>
      <c r="L43" s="1186" t="s">
        <v>95</v>
      </c>
      <c r="M43" s="1187"/>
    </row>
    <row r="44" spans="2:13" s="4" customFormat="1" ht="15" x14ac:dyDescent="0.25">
      <c r="B44" s="1239"/>
      <c r="C44" s="1239"/>
      <c r="D44" s="1239"/>
      <c r="E44" s="1231"/>
      <c r="F44" s="1231"/>
      <c r="G44" s="1231"/>
      <c r="H44" s="1231"/>
      <c r="I44" s="1231"/>
      <c r="J44" s="1231"/>
      <c r="K44" s="1231"/>
      <c r="L44" s="1186" t="s">
        <v>96</v>
      </c>
      <c r="M44" s="1187"/>
    </row>
    <row r="45" spans="2:13" s="4" customFormat="1" ht="15" x14ac:dyDescent="0.25">
      <c r="B45" s="1239"/>
      <c r="C45" s="1239"/>
      <c r="D45" s="1239"/>
      <c r="E45" s="1231"/>
      <c r="F45" s="1231"/>
      <c r="G45" s="1231"/>
      <c r="H45" s="1231"/>
      <c r="I45" s="1231"/>
      <c r="J45" s="1231"/>
      <c r="K45" s="1231"/>
      <c r="L45" s="1186" t="s">
        <v>97</v>
      </c>
      <c r="M45" s="1187"/>
    </row>
    <row r="46" spans="2:13" s="4" customFormat="1" ht="15" x14ac:dyDescent="0.25">
      <c r="B46" s="1270"/>
      <c r="C46" s="1270"/>
      <c r="D46" s="1270"/>
      <c r="E46" s="1232"/>
      <c r="F46" s="1232"/>
      <c r="G46" s="1232"/>
      <c r="H46" s="1232"/>
      <c r="I46" s="1232"/>
      <c r="J46" s="1232"/>
      <c r="K46" s="1232"/>
      <c r="L46" s="1194" t="s">
        <v>98</v>
      </c>
      <c r="M46" s="1195"/>
    </row>
    <row r="47" spans="2:13" s="4" customFormat="1" ht="15" x14ac:dyDescent="0.25">
      <c r="B47" s="1237" t="s">
        <v>126</v>
      </c>
      <c r="C47" s="1237"/>
      <c r="D47" s="1238"/>
      <c r="E47" s="1241" t="s">
        <v>127</v>
      </c>
      <c r="F47" s="1242"/>
      <c r="G47" s="1242"/>
      <c r="H47" s="1242"/>
      <c r="I47" s="1242"/>
      <c r="J47" s="1242"/>
      <c r="K47" s="1243"/>
      <c r="L47" s="1186" t="s">
        <v>93</v>
      </c>
      <c r="M47" s="1187"/>
    </row>
    <row r="48" spans="2:13" s="4" customFormat="1" ht="15" x14ac:dyDescent="0.25">
      <c r="B48" s="1239"/>
      <c r="C48" s="1239"/>
      <c r="D48" s="1240"/>
      <c r="E48" s="1222"/>
      <c r="F48" s="1223"/>
      <c r="G48" s="1223"/>
      <c r="H48" s="1223"/>
      <c r="I48" s="1223"/>
      <c r="J48" s="1223"/>
      <c r="K48" s="1224"/>
      <c r="L48" s="1186" t="s">
        <v>94</v>
      </c>
      <c r="M48" s="1187"/>
    </row>
    <row r="49" spans="2:13" s="4" customFormat="1" ht="15" x14ac:dyDescent="0.25">
      <c r="B49" s="1239"/>
      <c r="C49" s="1239"/>
      <c r="D49" s="1240"/>
      <c r="E49" s="1222"/>
      <c r="F49" s="1223"/>
      <c r="G49" s="1223"/>
      <c r="H49" s="1223"/>
      <c r="I49" s="1223"/>
      <c r="J49" s="1223"/>
      <c r="K49" s="1224"/>
      <c r="L49" s="1186" t="s">
        <v>95</v>
      </c>
      <c r="M49" s="1187"/>
    </row>
    <row r="50" spans="2:13" s="4" customFormat="1" ht="15" x14ac:dyDescent="0.25">
      <c r="B50" s="1239"/>
      <c r="C50" s="1239"/>
      <c r="D50" s="1240"/>
      <c r="E50" s="1222"/>
      <c r="F50" s="1223"/>
      <c r="G50" s="1223"/>
      <c r="H50" s="1223"/>
      <c r="I50" s="1223"/>
      <c r="J50" s="1223"/>
      <c r="K50" s="1224"/>
      <c r="L50" s="1186" t="s">
        <v>96</v>
      </c>
      <c r="M50" s="1187"/>
    </row>
    <row r="51" spans="2:13" s="4" customFormat="1" ht="15" customHeight="1" x14ac:dyDescent="0.25">
      <c r="B51" s="1239"/>
      <c r="C51" s="1239"/>
      <c r="D51" s="1240"/>
      <c r="E51" s="1222"/>
      <c r="F51" s="1223"/>
      <c r="G51" s="1223"/>
      <c r="H51" s="1223"/>
      <c r="I51" s="1223"/>
      <c r="J51" s="1223"/>
      <c r="K51" s="1224"/>
      <c r="L51" s="1186" t="s">
        <v>97</v>
      </c>
      <c r="M51" s="1187"/>
    </row>
    <row r="52" spans="2:13" s="4" customFormat="1" ht="15" x14ac:dyDescent="0.25">
      <c r="B52" s="1196" t="s">
        <v>128</v>
      </c>
      <c r="C52" s="1196"/>
      <c r="D52" s="1197"/>
      <c r="E52" s="1189" t="s">
        <v>129</v>
      </c>
      <c r="F52" s="1189"/>
      <c r="G52" s="1189"/>
      <c r="H52" s="1189"/>
      <c r="I52" s="1189"/>
      <c r="J52" s="1189"/>
      <c r="K52" s="1189"/>
      <c r="L52" s="1192" t="s">
        <v>93</v>
      </c>
      <c r="M52" s="1193"/>
    </row>
    <row r="53" spans="2:13" s="4" customFormat="1" ht="15" x14ac:dyDescent="0.25">
      <c r="B53" s="1198"/>
      <c r="C53" s="1198"/>
      <c r="D53" s="1199"/>
      <c r="E53" s="1190"/>
      <c r="F53" s="1190"/>
      <c r="G53" s="1190"/>
      <c r="H53" s="1190"/>
      <c r="I53" s="1190"/>
      <c r="J53" s="1190"/>
      <c r="K53" s="1190"/>
      <c r="L53" s="1186" t="s">
        <v>94</v>
      </c>
      <c r="M53" s="1187"/>
    </row>
    <row r="54" spans="2:13" s="4" customFormat="1" ht="15" x14ac:dyDescent="0.25">
      <c r="B54" s="1198"/>
      <c r="C54" s="1198"/>
      <c r="D54" s="1199"/>
      <c r="E54" s="1190"/>
      <c r="F54" s="1190"/>
      <c r="G54" s="1190"/>
      <c r="H54" s="1190"/>
      <c r="I54" s="1190"/>
      <c r="J54" s="1190"/>
      <c r="K54" s="1190"/>
      <c r="L54" s="1186" t="s">
        <v>95</v>
      </c>
      <c r="M54" s="1187"/>
    </row>
    <row r="55" spans="2:13" s="4" customFormat="1" ht="15" x14ac:dyDescent="0.25">
      <c r="B55" s="1198"/>
      <c r="C55" s="1198"/>
      <c r="D55" s="1199"/>
      <c r="E55" s="1190"/>
      <c r="F55" s="1190"/>
      <c r="G55" s="1190"/>
      <c r="H55" s="1190"/>
      <c r="I55" s="1190"/>
      <c r="J55" s="1190"/>
      <c r="K55" s="1190"/>
      <c r="L55" s="1186" t="s">
        <v>96</v>
      </c>
      <c r="M55" s="1187"/>
    </row>
    <row r="56" spans="2:13" s="4" customFormat="1" ht="15" x14ac:dyDescent="0.25">
      <c r="B56" s="1198"/>
      <c r="C56" s="1198"/>
      <c r="D56" s="1199"/>
      <c r="E56" s="1190"/>
      <c r="F56" s="1190"/>
      <c r="G56" s="1190"/>
      <c r="H56" s="1190"/>
      <c r="I56" s="1190"/>
      <c r="J56" s="1190"/>
      <c r="K56" s="1190"/>
      <c r="L56" s="1186" t="s">
        <v>97</v>
      </c>
      <c r="M56" s="1187"/>
    </row>
    <row r="57" spans="2:13" s="4" customFormat="1" ht="15" customHeight="1" x14ac:dyDescent="0.25">
      <c r="B57" s="1196" t="s">
        <v>130</v>
      </c>
      <c r="C57" s="1196"/>
      <c r="D57" s="1197"/>
      <c r="E57" s="1189" t="s">
        <v>131</v>
      </c>
      <c r="F57" s="1189"/>
      <c r="G57" s="1189"/>
      <c r="H57" s="1189"/>
      <c r="I57" s="1189"/>
      <c r="J57" s="1189"/>
      <c r="K57" s="1189"/>
      <c r="L57" s="1213" t="s">
        <v>93</v>
      </c>
      <c r="M57" s="1233"/>
    </row>
    <row r="58" spans="2:13" s="4" customFormat="1" ht="15" x14ac:dyDescent="0.25">
      <c r="B58" s="1198"/>
      <c r="C58" s="1198"/>
      <c r="D58" s="1199"/>
      <c r="E58" s="1190"/>
      <c r="F58" s="1190"/>
      <c r="G58" s="1190"/>
      <c r="H58" s="1190"/>
      <c r="I58" s="1190"/>
      <c r="J58" s="1190"/>
      <c r="K58" s="1190"/>
      <c r="L58" s="1215"/>
      <c r="M58" s="1234"/>
    </row>
    <row r="59" spans="2:13" s="4" customFormat="1" ht="15" x14ac:dyDescent="0.25">
      <c r="B59" s="1200"/>
      <c r="C59" s="1200"/>
      <c r="D59" s="1201"/>
      <c r="E59" s="1202"/>
      <c r="F59" s="1202"/>
      <c r="G59" s="1202"/>
      <c r="H59" s="1202"/>
      <c r="I59" s="1202"/>
      <c r="J59" s="1202"/>
      <c r="K59" s="1202"/>
      <c r="L59" s="1217"/>
      <c r="M59" s="1235"/>
    </row>
    <row r="60" spans="2:13" s="4" customFormat="1" ht="15" x14ac:dyDescent="0.25">
      <c r="B60" s="1253" t="s">
        <v>132</v>
      </c>
      <c r="C60" s="1253"/>
      <c r="D60" s="1205"/>
      <c r="E60" s="1247" t="s">
        <v>133</v>
      </c>
      <c r="F60" s="1248"/>
      <c r="G60" s="1248"/>
      <c r="H60" s="1248"/>
      <c r="I60" s="1248"/>
      <c r="J60" s="1248"/>
      <c r="K60" s="1249"/>
      <c r="L60" s="1213" t="s">
        <v>93</v>
      </c>
      <c r="M60" s="1233"/>
    </row>
    <row r="61" spans="2:13" s="4" customFormat="1" ht="15" x14ac:dyDescent="0.25">
      <c r="B61" s="1253"/>
      <c r="C61" s="1253"/>
      <c r="D61" s="1205"/>
      <c r="E61" s="1250"/>
      <c r="F61" s="1251"/>
      <c r="G61" s="1251"/>
      <c r="H61" s="1251"/>
      <c r="I61" s="1251"/>
      <c r="J61" s="1251"/>
      <c r="K61" s="1252"/>
      <c r="L61" s="1230"/>
      <c r="M61" s="1264"/>
    </row>
    <row r="62" spans="2:13" s="4" customFormat="1" ht="15" x14ac:dyDescent="0.25">
      <c r="B62" s="1253"/>
      <c r="C62" s="1253"/>
      <c r="D62" s="1205"/>
      <c r="E62" s="1250"/>
      <c r="F62" s="1251"/>
      <c r="G62" s="1251"/>
      <c r="H62" s="1251"/>
      <c r="I62" s="1251"/>
      <c r="J62" s="1251"/>
      <c r="K62" s="1252"/>
      <c r="L62" s="1265" t="s">
        <v>96</v>
      </c>
      <c r="M62" s="1266"/>
    </row>
    <row r="63" spans="2:13" s="4" customFormat="1" ht="15" x14ac:dyDescent="0.25">
      <c r="B63" s="1254"/>
      <c r="C63" s="1254"/>
      <c r="D63" s="1207"/>
      <c r="E63" s="1250"/>
      <c r="F63" s="1251"/>
      <c r="G63" s="1251"/>
      <c r="H63" s="1251"/>
      <c r="I63" s="1251"/>
      <c r="J63" s="1251"/>
      <c r="K63" s="1252"/>
      <c r="L63" s="1217"/>
      <c r="M63" s="1235"/>
    </row>
    <row r="64" spans="2:13" s="4" customFormat="1" ht="15" x14ac:dyDescent="0.25">
      <c r="B64" s="1196" t="s">
        <v>134</v>
      </c>
      <c r="C64" s="1196"/>
      <c r="D64" s="1197"/>
      <c r="E64" s="1189" t="s">
        <v>135</v>
      </c>
      <c r="F64" s="1189"/>
      <c r="G64" s="1189"/>
      <c r="H64" s="1189"/>
      <c r="I64" s="1189"/>
      <c r="J64" s="1189"/>
      <c r="K64" s="1189"/>
      <c r="L64" s="1213" t="s">
        <v>93</v>
      </c>
      <c r="M64" s="1233"/>
    </row>
    <row r="65" spans="2:13" s="4" customFormat="1" ht="15" x14ac:dyDescent="0.25">
      <c r="B65" s="1200"/>
      <c r="C65" s="1200"/>
      <c r="D65" s="1201"/>
      <c r="E65" s="1202"/>
      <c r="F65" s="1202"/>
      <c r="G65" s="1202"/>
      <c r="H65" s="1202"/>
      <c r="I65" s="1202"/>
      <c r="J65" s="1202"/>
      <c r="K65" s="1202"/>
      <c r="L65" s="1217"/>
      <c r="M65" s="1235"/>
    </row>
    <row r="66" spans="2:13" s="4" customFormat="1" ht="15" x14ac:dyDescent="0.25">
      <c r="B66" s="1196" t="s">
        <v>136</v>
      </c>
      <c r="C66" s="1196"/>
      <c r="D66" s="1197"/>
      <c r="E66" s="1189" t="s">
        <v>137</v>
      </c>
      <c r="F66" s="1189"/>
      <c r="G66" s="1189"/>
      <c r="H66" s="1189"/>
      <c r="I66" s="1189"/>
      <c r="J66" s="1189"/>
      <c r="K66" s="1189"/>
      <c r="L66" s="1192" t="s">
        <v>93</v>
      </c>
      <c r="M66" s="1193"/>
    </row>
    <row r="67" spans="2:13" s="4" customFormat="1" ht="15" x14ac:dyDescent="0.25">
      <c r="B67" s="1198"/>
      <c r="C67" s="1198"/>
      <c r="D67" s="1199"/>
      <c r="E67" s="1190"/>
      <c r="F67" s="1190"/>
      <c r="G67" s="1190"/>
      <c r="H67" s="1190"/>
      <c r="I67" s="1190"/>
      <c r="J67" s="1190"/>
      <c r="K67" s="1190"/>
      <c r="L67" s="1186" t="s">
        <v>94</v>
      </c>
      <c r="M67" s="1187"/>
    </row>
    <row r="68" spans="2:13" s="4" customFormat="1" ht="15" x14ac:dyDescent="0.25">
      <c r="B68" s="1198"/>
      <c r="C68" s="1198"/>
      <c r="D68" s="1199"/>
      <c r="E68" s="1190"/>
      <c r="F68" s="1190"/>
      <c r="G68" s="1190"/>
      <c r="H68" s="1190"/>
      <c r="I68" s="1190"/>
      <c r="J68" s="1190"/>
      <c r="K68" s="1190"/>
      <c r="L68" s="1186" t="s">
        <v>95</v>
      </c>
      <c r="M68" s="1187"/>
    </row>
    <row r="69" spans="2:13" s="4" customFormat="1" ht="15" x14ac:dyDescent="0.25">
      <c r="B69" s="1198"/>
      <c r="C69" s="1198"/>
      <c r="D69" s="1199"/>
      <c r="E69" s="1190"/>
      <c r="F69" s="1190"/>
      <c r="G69" s="1190"/>
      <c r="H69" s="1190"/>
      <c r="I69" s="1190"/>
      <c r="J69" s="1190"/>
      <c r="K69" s="1190"/>
      <c r="L69" s="1186" t="s">
        <v>96</v>
      </c>
      <c r="M69" s="1187"/>
    </row>
    <row r="70" spans="2:13" s="4" customFormat="1" ht="15" x14ac:dyDescent="0.25">
      <c r="B70" s="1198"/>
      <c r="C70" s="1198"/>
      <c r="D70" s="1199"/>
      <c r="E70" s="1190"/>
      <c r="F70" s="1190"/>
      <c r="G70" s="1190"/>
      <c r="H70" s="1190"/>
      <c r="I70" s="1190"/>
      <c r="J70" s="1190"/>
      <c r="K70" s="1190"/>
      <c r="L70" s="1186" t="s">
        <v>97</v>
      </c>
      <c r="M70" s="1187"/>
    </row>
    <row r="71" spans="2:13" s="4" customFormat="1" ht="15" x14ac:dyDescent="0.25">
      <c r="B71" s="1198"/>
      <c r="C71" s="1198"/>
      <c r="D71" s="1199"/>
      <c r="E71" s="1190" t="s">
        <v>138</v>
      </c>
      <c r="F71" s="1190"/>
      <c r="G71" s="1190"/>
      <c r="H71" s="1190"/>
      <c r="I71" s="1190"/>
      <c r="J71" s="1190"/>
      <c r="K71" s="1190"/>
      <c r="L71" s="1186" t="s">
        <v>93</v>
      </c>
      <c r="M71" s="1187"/>
    </row>
    <row r="72" spans="2:13" s="4" customFormat="1" ht="15" x14ac:dyDescent="0.25">
      <c r="B72" s="1198"/>
      <c r="C72" s="1198"/>
      <c r="D72" s="1199"/>
      <c r="E72" s="1190"/>
      <c r="F72" s="1190"/>
      <c r="G72" s="1190"/>
      <c r="H72" s="1190"/>
      <c r="I72" s="1190"/>
      <c r="J72" s="1190"/>
      <c r="K72" s="1190"/>
      <c r="L72" s="1186" t="s">
        <v>94</v>
      </c>
      <c r="M72" s="1187"/>
    </row>
    <row r="73" spans="2:13" s="4" customFormat="1" ht="15" x14ac:dyDescent="0.25">
      <c r="B73" s="1198"/>
      <c r="C73" s="1198"/>
      <c r="D73" s="1199"/>
      <c r="E73" s="1190"/>
      <c r="F73" s="1190"/>
      <c r="G73" s="1190"/>
      <c r="H73" s="1190"/>
      <c r="I73" s="1190"/>
      <c r="J73" s="1190"/>
      <c r="K73" s="1190"/>
      <c r="L73" s="1186" t="s">
        <v>95</v>
      </c>
      <c r="M73" s="1187"/>
    </row>
    <row r="74" spans="2:13" s="4" customFormat="1" ht="15" x14ac:dyDescent="0.25">
      <c r="B74" s="1198"/>
      <c r="C74" s="1198"/>
      <c r="D74" s="1199"/>
      <c r="E74" s="1190"/>
      <c r="F74" s="1190"/>
      <c r="G74" s="1190"/>
      <c r="H74" s="1190"/>
      <c r="I74" s="1190"/>
      <c r="J74" s="1190"/>
      <c r="K74" s="1190"/>
      <c r="L74" s="1186" t="s">
        <v>96</v>
      </c>
      <c r="M74" s="1187"/>
    </row>
    <row r="75" spans="2:13" s="4" customFormat="1" ht="15" x14ac:dyDescent="0.25">
      <c r="B75" s="1198"/>
      <c r="C75" s="1198"/>
      <c r="D75" s="1199"/>
      <c r="E75" s="1190"/>
      <c r="F75" s="1190"/>
      <c r="G75" s="1190"/>
      <c r="H75" s="1190"/>
      <c r="I75" s="1190"/>
      <c r="J75" s="1190"/>
      <c r="K75" s="1190"/>
      <c r="L75" s="1186" t="s">
        <v>97</v>
      </c>
      <c r="M75" s="1187"/>
    </row>
    <row r="76" spans="2:13" s="4" customFormat="1" ht="15" x14ac:dyDescent="0.25">
      <c r="B76" s="1196" t="s">
        <v>139</v>
      </c>
      <c r="C76" s="1196"/>
      <c r="D76" s="1255"/>
      <c r="E76" s="1189" t="s">
        <v>140</v>
      </c>
      <c r="F76" s="1189"/>
      <c r="G76" s="1189"/>
      <c r="H76" s="1189"/>
      <c r="I76" s="1189"/>
      <c r="J76" s="1189"/>
      <c r="K76" s="1189"/>
      <c r="L76" s="1192" t="s">
        <v>93</v>
      </c>
      <c r="M76" s="1193"/>
    </row>
    <row r="77" spans="2:13" s="4" customFormat="1" ht="15" x14ac:dyDescent="0.25">
      <c r="B77" s="1198"/>
      <c r="C77" s="1198"/>
      <c r="D77" s="1256"/>
      <c r="E77" s="1190"/>
      <c r="F77" s="1190"/>
      <c r="G77" s="1190"/>
      <c r="H77" s="1190"/>
      <c r="I77" s="1190"/>
      <c r="J77" s="1190"/>
      <c r="K77" s="1190"/>
      <c r="L77" s="1186" t="s">
        <v>94</v>
      </c>
      <c r="M77" s="1187"/>
    </row>
    <row r="78" spans="2:13" s="4" customFormat="1" ht="15" x14ac:dyDescent="0.25">
      <c r="B78" s="1198"/>
      <c r="C78" s="1198"/>
      <c r="D78" s="1256"/>
      <c r="E78" s="1190"/>
      <c r="F78" s="1190"/>
      <c r="G78" s="1190"/>
      <c r="H78" s="1190"/>
      <c r="I78" s="1190"/>
      <c r="J78" s="1190"/>
      <c r="K78" s="1190"/>
      <c r="L78" s="1186" t="s">
        <v>95</v>
      </c>
      <c r="M78" s="1187"/>
    </row>
    <row r="79" spans="2:13" s="4" customFormat="1" ht="15" x14ac:dyDescent="0.25">
      <c r="B79" s="1198"/>
      <c r="C79" s="1198"/>
      <c r="D79" s="1256"/>
      <c r="E79" s="1190"/>
      <c r="F79" s="1190"/>
      <c r="G79" s="1190"/>
      <c r="H79" s="1190"/>
      <c r="I79" s="1190"/>
      <c r="J79" s="1190"/>
      <c r="K79" s="1190"/>
      <c r="L79" s="1186" t="s">
        <v>96</v>
      </c>
      <c r="M79" s="1187"/>
    </row>
    <row r="80" spans="2:13" s="4" customFormat="1" ht="15" x14ac:dyDescent="0.25">
      <c r="B80" s="1198"/>
      <c r="C80" s="1198"/>
      <c r="D80" s="1256"/>
      <c r="E80" s="1190"/>
      <c r="F80" s="1190"/>
      <c r="G80" s="1190"/>
      <c r="H80" s="1190"/>
      <c r="I80" s="1190"/>
      <c r="J80" s="1190"/>
      <c r="K80" s="1190"/>
      <c r="L80" s="1186" t="s">
        <v>97</v>
      </c>
      <c r="M80" s="1187"/>
    </row>
    <row r="81" spans="2:13" s="4" customFormat="1" ht="15" x14ac:dyDescent="0.25">
      <c r="B81" s="1198"/>
      <c r="C81" s="1198"/>
      <c r="D81" s="1256"/>
      <c r="E81" s="1190"/>
      <c r="F81" s="1190"/>
      <c r="G81" s="1190"/>
      <c r="H81" s="1190"/>
      <c r="I81" s="1190"/>
      <c r="J81" s="1190"/>
      <c r="K81" s="1190"/>
      <c r="L81" s="1186" t="s">
        <v>98</v>
      </c>
      <c r="M81" s="1187"/>
    </row>
    <row r="82" spans="2:13" s="4" customFormat="1" ht="15" x14ac:dyDescent="0.25">
      <c r="B82" s="1257"/>
      <c r="C82" s="1257"/>
      <c r="D82" s="1256"/>
      <c r="E82" s="1190" t="s">
        <v>141</v>
      </c>
      <c r="F82" s="1190"/>
      <c r="G82" s="1190"/>
      <c r="H82" s="1190"/>
      <c r="I82" s="1190"/>
      <c r="J82" s="1190"/>
      <c r="K82" s="1190"/>
      <c r="L82" s="1186" t="s">
        <v>93</v>
      </c>
      <c r="M82" s="1187"/>
    </row>
    <row r="83" spans="2:13" s="4" customFormat="1" ht="15" x14ac:dyDescent="0.25">
      <c r="B83" s="1257"/>
      <c r="C83" s="1257"/>
      <c r="D83" s="1256"/>
      <c r="E83" s="1190"/>
      <c r="F83" s="1190"/>
      <c r="G83" s="1190"/>
      <c r="H83" s="1190"/>
      <c r="I83" s="1190"/>
      <c r="J83" s="1190"/>
      <c r="K83" s="1190"/>
      <c r="L83" s="1186" t="s">
        <v>94</v>
      </c>
      <c r="M83" s="1187"/>
    </row>
    <row r="84" spans="2:13" s="4" customFormat="1" ht="15" x14ac:dyDescent="0.25">
      <c r="B84" s="1257"/>
      <c r="C84" s="1257"/>
      <c r="D84" s="1256"/>
      <c r="E84" s="1190"/>
      <c r="F84" s="1190"/>
      <c r="G84" s="1190"/>
      <c r="H84" s="1190"/>
      <c r="I84" s="1190"/>
      <c r="J84" s="1190"/>
      <c r="K84" s="1190"/>
      <c r="L84" s="1186" t="s">
        <v>95</v>
      </c>
      <c r="M84" s="1187"/>
    </row>
    <row r="85" spans="2:13" s="4" customFormat="1" ht="15" x14ac:dyDescent="0.25">
      <c r="B85" s="1257"/>
      <c r="C85" s="1257"/>
      <c r="D85" s="1256"/>
      <c r="E85" s="1190"/>
      <c r="F85" s="1190"/>
      <c r="G85" s="1190"/>
      <c r="H85" s="1190"/>
      <c r="I85" s="1190"/>
      <c r="J85" s="1190"/>
      <c r="K85" s="1190"/>
      <c r="L85" s="1186" t="s">
        <v>96</v>
      </c>
      <c r="M85" s="1187"/>
    </row>
    <row r="86" spans="2:13" s="4" customFormat="1" ht="15" x14ac:dyDescent="0.25">
      <c r="B86" s="1257"/>
      <c r="C86" s="1257"/>
      <c r="D86" s="1256"/>
      <c r="E86" s="1190"/>
      <c r="F86" s="1190"/>
      <c r="G86" s="1190"/>
      <c r="H86" s="1190"/>
      <c r="I86" s="1190"/>
      <c r="J86" s="1190"/>
      <c r="K86" s="1190"/>
      <c r="L86" s="1186" t="s">
        <v>97</v>
      </c>
      <c r="M86" s="1187"/>
    </row>
    <row r="87" spans="2:13" s="4" customFormat="1" ht="15" x14ac:dyDescent="0.25">
      <c r="B87" s="1257"/>
      <c r="C87" s="1257"/>
      <c r="D87" s="1256"/>
      <c r="E87" s="1190"/>
      <c r="F87" s="1190"/>
      <c r="G87" s="1190"/>
      <c r="H87" s="1190"/>
      <c r="I87" s="1190"/>
      <c r="J87" s="1190"/>
      <c r="K87" s="1190"/>
      <c r="L87" s="1186" t="s">
        <v>98</v>
      </c>
      <c r="M87" s="1187"/>
    </row>
    <row r="88" spans="2:13" s="4" customFormat="1" ht="15" x14ac:dyDescent="0.25">
      <c r="B88" s="1257"/>
      <c r="C88" s="1257"/>
      <c r="D88" s="1256"/>
      <c r="E88" s="1190" t="s">
        <v>142</v>
      </c>
      <c r="F88" s="1190"/>
      <c r="G88" s="1190"/>
      <c r="H88" s="1190"/>
      <c r="I88" s="1190"/>
      <c r="J88" s="1190"/>
      <c r="K88" s="1190"/>
      <c r="L88" s="1186" t="s">
        <v>93</v>
      </c>
      <c r="M88" s="1187"/>
    </row>
    <row r="89" spans="2:13" s="4" customFormat="1" ht="15" x14ac:dyDescent="0.25">
      <c r="B89" s="1257"/>
      <c r="C89" s="1257"/>
      <c r="D89" s="1256"/>
      <c r="E89" s="1190"/>
      <c r="F89" s="1190"/>
      <c r="G89" s="1190"/>
      <c r="H89" s="1190"/>
      <c r="I89" s="1190"/>
      <c r="J89" s="1190"/>
      <c r="K89" s="1190"/>
      <c r="L89" s="1186" t="s">
        <v>94</v>
      </c>
      <c r="M89" s="1187"/>
    </row>
    <row r="90" spans="2:13" s="4" customFormat="1" ht="15" x14ac:dyDescent="0.25">
      <c r="B90" s="1257"/>
      <c r="C90" s="1257"/>
      <c r="D90" s="1256"/>
      <c r="E90" s="1190"/>
      <c r="F90" s="1190"/>
      <c r="G90" s="1190"/>
      <c r="H90" s="1190"/>
      <c r="I90" s="1190"/>
      <c r="J90" s="1190"/>
      <c r="K90" s="1190"/>
      <c r="L90" s="1186" t="s">
        <v>95</v>
      </c>
      <c r="M90" s="1187"/>
    </row>
    <row r="91" spans="2:13" s="4" customFormat="1" ht="15" x14ac:dyDescent="0.25">
      <c r="B91" s="1259"/>
      <c r="C91" s="1259"/>
      <c r="D91" s="1260"/>
      <c r="E91" s="1202"/>
      <c r="F91" s="1202"/>
      <c r="G91" s="1202"/>
      <c r="H91" s="1202"/>
      <c r="I91" s="1202"/>
      <c r="J91" s="1202"/>
      <c r="K91" s="1202"/>
      <c r="L91" s="1194" t="s">
        <v>96</v>
      </c>
      <c r="M91" s="1195"/>
    </row>
    <row r="92" spans="2:13" s="4" customFormat="1" ht="15" x14ac:dyDescent="0.25">
      <c r="B92" s="1196" t="s">
        <v>143</v>
      </c>
      <c r="C92" s="1196"/>
      <c r="D92" s="1255"/>
      <c r="E92" s="1189" t="s">
        <v>144</v>
      </c>
      <c r="F92" s="1189"/>
      <c r="G92" s="1189"/>
      <c r="H92" s="1189"/>
      <c r="I92" s="1189"/>
      <c r="J92" s="1189"/>
      <c r="K92" s="1189"/>
      <c r="L92" s="1192" t="s">
        <v>93</v>
      </c>
      <c r="M92" s="1193"/>
    </row>
    <row r="93" spans="2:13" s="4" customFormat="1" ht="15" x14ac:dyDescent="0.25">
      <c r="B93" s="1198"/>
      <c r="C93" s="1198"/>
      <c r="D93" s="1256"/>
      <c r="E93" s="1190"/>
      <c r="F93" s="1190"/>
      <c r="G93" s="1190"/>
      <c r="H93" s="1190"/>
      <c r="I93" s="1190"/>
      <c r="J93" s="1190"/>
      <c r="K93" s="1190"/>
      <c r="L93" s="1186" t="s">
        <v>94</v>
      </c>
      <c r="M93" s="1187"/>
    </row>
    <row r="94" spans="2:13" s="4" customFormat="1" ht="15" x14ac:dyDescent="0.25">
      <c r="B94" s="1198"/>
      <c r="C94" s="1198"/>
      <c r="D94" s="1256"/>
      <c r="E94" s="1190"/>
      <c r="F94" s="1190"/>
      <c r="G94" s="1190"/>
      <c r="H94" s="1190"/>
      <c r="I94" s="1190"/>
      <c r="J94" s="1190"/>
      <c r="K94" s="1190"/>
      <c r="L94" s="1186" t="s">
        <v>95</v>
      </c>
      <c r="M94" s="1187"/>
    </row>
    <row r="95" spans="2:13" s="4" customFormat="1" ht="15" x14ac:dyDescent="0.25">
      <c r="B95" s="1198"/>
      <c r="C95" s="1198"/>
      <c r="D95" s="1256"/>
      <c r="E95" s="1190"/>
      <c r="F95" s="1190"/>
      <c r="G95" s="1190"/>
      <c r="H95" s="1190"/>
      <c r="I95" s="1190"/>
      <c r="J95" s="1190"/>
      <c r="K95" s="1190"/>
      <c r="L95" s="1186" t="s">
        <v>96</v>
      </c>
      <c r="M95" s="1187"/>
    </row>
    <row r="96" spans="2:13" s="4" customFormat="1" ht="15" x14ac:dyDescent="0.25">
      <c r="B96" s="1198"/>
      <c r="C96" s="1198"/>
      <c r="D96" s="1256"/>
      <c r="E96" s="1190"/>
      <c r="F96" s="1190"/>
      <c r="G96" s="1190"/>
      <c r="H96" s="1190"/>
      <c r="I96" s="1190"/>
      <c r="J96" s="1190"/>
      <c r="K96" s="1190"/>
      <c r="L96" s="1186" t="s">
        <v>97</v>
      </c>
      <c r="M96" s="1187"/>
    </row>
    <row r="97" spans="2:13" s="4" customFormat="1" ht="15" x14ac:dyDescent="0.25">
      <c r="B97" s="1198"/>
      <c r="C97" s="1198"/>
      <c r="D97" s="1256"/>
      <c r="E97" s="1190" t="s">
        <v>145</v>
      </c>
      <c r="F97" s="1190"/>
      <c r="G97" s="1190"/>
      <c r="H97" s="1190"/>
      <c r="I97" s="1190"/>
      <c r="J97" s="1190"/>
      <c r="K97" s="1190"/>
      <c r="L97" s="1186" t="s">
        <v>93</v>
      </c>
      <c r="M97" s="1187"/>
    </row>
    <row r="98" spans="2:13" s="4" customFormat="1" ht="15" x14ac:dyDescent="0.25">
      <c r="B98" s="1198"/>
      <c r="C98" s="1198"/>
      <c r="D98" s="1256"/>
      <c r="E98" s="1190"/>
      <c r="F98" s="1190"/>
      <c r="G98" s="1190"/>
      <c r="H98" s="1190"/>
      <c r="I98" s="1190"/>
      <c r="J98" s="1190"/>
      <c r="K98" s="1190"/>
      <c r="L98" s="1186" t="s">
        <v>94</v>
      </c>
      <c r="M98" s="1187"/>
    </row>
    <row r="99" spans="2:13" s="4" customFormat="1" ht="15" x14ac:dyDescent="0.25">
      <c r="B99" s="1198"/>
      <c r="C99" s="1198"/>
      <c r="D99" s="1256"/>
      <c r="E99" s="1190"/>
      <c r="F99" s="1190"/>
      <c r="G99" s="1190"/>
      <c r="H99" s="1190"/>
      <c r="I99" s="1190"/>
      <c r="J99" s="1190"/>
      <c r="K99" s="1190"/>
      <c r="L99" s="1186" t="s">
        <v>95</v>
      </c>
      <c r="M99" s="1187"/>
    </row>
    <row r="100" spans="2:13" s="4" customFormat="1" ht="15" x14ac:dyDescent="0.25">
      <c r="B100" s="1198"/>
      <c r="C100" s="1198"/>
      <c r="D100" s="1256"/>
      <c r="E100" s="1190"/>
      <c r="F100" s="1190"/>
      <c r="G100" s="1190"/>
      <c r="H100" s="1190"/>
      <c r="I100" s="1190"/>
      <c r="J100" s="1190"/>
      <c r="K100" s="1190"/>
      <c r="L100" s="1186" t="s">
        <v>96</v>
      </c>
      <c r="M100" s="1187"/>
    </row>
    <row r="101" spans="2:13" s="4" customFormat="1" ht="15" x14ac:dyDescent="0.25">
      <c r="B101" s="1198"/>
      <c r="C101" s="1198"/>
      <c r="D101" s="1256"/>
      <c r="E101" s="1190"/>
      <c r="F101" s="1190"/>
      <c r="G101" s="1190"/>
      <c r="H101" s="1190"/>
      <c r="I101" s="1190"/>
      <c r="J101" s="1190"/>
      <c r="K101" s="1190"/>
      <c r="L101" s="1186" t="s">
        <v>97</v>
      </c>
      <c r="M101" s="1187"/>
    </row>
    <row r="102" spans="2:13" s="4" customFormat="1" ht="15" x14ac:dyDescent="0.25">
      <c r="B102" s="1257"/>
      <c r="C102" s="1257"/>
      <c r="D102" s="1256"/>
      <c r="E102" s="1190" t="s">
        <v>146</v>
      </c>
      <c r="F102" s="1190"/>
      <c r="G102" s="1190"/>
      <c r="H102" s="1190"/>
      <c r="I102" s="1190"/>
      <c r="J102" s="1190"/>
      <c r="K102" s="1190"/>
      <c r="L102" s="1186" t="s">
        <v>93</v>
      </c>
      <c r="M102" s="1187"/>
    </row>
    <row r="103" spans="2:13" s="4" customFormat="1" ht="15" x14ac:dyDescent="0.25">
      <c r="B103" s="1257"/>
      <c r="C103" s="1257"/>
      <c r="D103" s="1256"/>
      <c r="E103" s="1190"/>
      <c r="F103" s="1190"/>
      <c r="G103" s="1190"/>
      <c r="H103" s="1190"/>
      <c r="I103" s="1190"/>
      <c r="J103" s="1190"/>
      <c r="K103" s="1190"/>
      <c r="L103" s="1186" t="s">
        <v>94</v>
      </c>
      <c r="M103" s="1187"/>
    </row>
    <row r="104" spans="2:13" s="4" customFormat="1" ht="15" x14ac:dyDescent="0.25">
      <c r="B104" s="1257"/>
      <c r="C104" s="1257"/>
      <c r="D104" s="1256"/>
      <c r="E104" s="1190"/>
      <c r="F104" s="1190"/>
      <c r="G104" s="1190"/>
      <c r="H104" s="1190"/>
      <c r="I104" s="1190"/>
      <c r="J104" s="1190"/>
      <c r="K104" s="1190"/>
      <c r="L104" s="1186" t="s">
        <v>95</v>
      </c>
      <c r="M104" s="1187"/>
    </row>
    <row r="105" spans="2:13" s="4" customFormat="1" ht="15" x14ac:dyDescent="0.25">
      <c r="B105" s="1257"/>
      <c r="C105" s="1257"/>
      <c r="D105" s="1256"/>
      <c r="E105" s="1190"/>
      <c r="F105" s="1190"/>
      <c r="G105" s="1190"/>
      <c r="H105" s="1190"/>
      <c r="I105" s="1190"/>
      <c r="J105" s="1190"/>
      <c r="K105" s="1190"/>
      <c r="L105" s="1186" t="s">
        <v>96</v>
      </c>
      <c r="M105" s="1187"/>
    </row>
    <row r="106" spans="2:13" s="4" customFormat="1" ht="15" x14ac:dyDescent="0.25">
      <c r="B106" s="1259"/>
      <c r="C106" s="1259"/>
      <c r="D106" s="1260"/>
      <c r="E106" s="1202"/>
      <c r="F106" s="1202"/>
      <c r="G106" s="1202"/>
      <c r="H106" s="1202"/>
      <c r="I106" s="1202"/>
      <c r="J106" s="1202"/>
      <c r="K106" s="1202"/>
      <c r="L106" s="1194" t="s">
        <v>97</v>
      </c>
      <c r="M106" s="1195"/>
    </row>
    <row r="107" spans="2:13" s="4" customFormat="1" ht="15" x14ac:dyDescent="0.25">
      <c r="B107" s="1262" t="s">
        <v>147</v>
      </c>
      <c r="C107" s="1262"/>
      <c r="D107" s="1263"/>
      <c r="E107" s="1228" t="s">
        <v>148</v>
      </c>
      <c r="F107" s="1228"/>
      <c r="G107" s="1228"/>
      <c r="H107" s="1228"/>
      <c r="I107" s="1228"/>
      <c r="J107" s="1228"/>
      <c r="K107" s="1228"/>
      <c r="L107" s="1229" t="s">
        <v>94</v>
      </c>
      <c r="M107" s="1230"/>
    </row>
    <row r="108" spans="2:13" s="4" customFormat="1" ht="15" x14ac:dyDescent="0.25">
      <c r="B108" s="1198"/>
      <c r="C108" s="1198"/>
      <c r="D108" s="1199"/>
      <c r="E108" s="1191"/>
      <c r="F108" s="1191"/>
      <c r="G108" s="1191"/>
      <c r="H108" s="1191"/>
      <c r="I108" s="1191"/>
      <c r="J108" s="1191"/>
      <c r="K108" s="1191"/>
      <c r="L108" s="1186" t="s">
        <v>95</v>
      </c>
      <c r="M108" s="1187"/>
    </row>
    <row r="109" spans="2:13" s="4" customFormat="1" ht="15" x14ac:dyDescent="0.25">
      <c r="B109" s="1198"/>
      <c r="C109" s="1198"/>
      <c r="D109" s="1199"/>
      <c r="E109" s="1191"/>
      <c r="F109" s="1191"/>
      <c r="G109" s="1191"/>
      <c r="H109" s="1191"/>
      <c r="I109" s="1191"/>
      <c r="J109" s="1191"/>
      <c r="K109" s="1191"/>
      <c r="L109" s="1186" t="s">
        <v>96</v>
      </c>
      <c r="M109" s="1187"/>
    </row>
    <row r="110" spans="2:13" s="4" customFormat="1" ht="15" x14ac:dyDescent="0.25">
      <c r="B110" s="1198"/>
      <c r="C110" s="1198"/>
      <c r="D110" s="1199"/>
      <c r="E110" s="1191"/>
      <c r="F110" s="1191"/>
      <c r="G110" s="1191"/>
      <c r="H110" s="1191"/>
      <c r="I110" s="1191"/>
      <c r="J110" s="1191"/>
      <c r="K110" s="1191"/>
      <c r="L110" s="1186" t="s">
        <v>97</v>
      </c>
      <c r="M110" s="1187"/>
    </row>
    <row r="111" spans="2:13" s="4" customFormat="1" ht="15" x14ac:dyDescent="0.25">
      <c r="B111" s="1198"/>
      <c r="C111" s="1198"/>
      <c r="D111" s="1199"/>
      <c r="E111" s="1191"/>
      <c r="F111" s="1191"/>
      <c r="G111" s="1191"/>
      <c r="H111" s="1191"/>
      <c r="I111" s="1191"/>
      <c r="J111" s="1191"/>
      <c r="K111" s="1191"/>
      <c r="L111" s="1186" t="s">
        <v>98</v>
      </c>
      <c r="M111" s="1187"/>
    </row>
    <row r="112" spans="2:13" s="4" customFormat="1" ht="15" x14ac:dyDescent="0.25">
      <c r="B112" s="1198"/>
      <c r="C112" s="1198"/>
      <c r="D112" s="1199"/>
      <c r="E112" s="1190" t="s">
        <v>149</v>
      </c>
      <c r="F112" s="1190"/>
      <c r="G112" s="1190"/>
      <c r="H112" s="1190"/>
      <c r="I112" s="1190"/>
      <c r="J112" s="1190"/>
      <c r="K112" s="1190"/>
      <c r="L112" s="1186" t="s">
        <v>93</v>
      </c>
      <c r="M112" s="1187"/>
    </row>
    <row r="113" spans="2:13" s="4" customFormat="1" ht="15" x14ac:dyDescent="0.25">
      <c r="B113" s="1198"/>
      <c r="C113" s="1198"/>
      <c r="D113" s="1199"/>
      <c r="E113" s="1190"/>
      <c r="F113" s="1190"/>
      <c r="G113" s="1190"/>
      <c r="H113" s="1190"/>
      <c r="I113" s="1190"/>
      <c r="J113" s="1190"/>
      <c r="K113" s="1190"/>
      <c r="L113" s="1186" t="s">
        <v>94</v>
      </c>
      <c r="M113" s="1187"/>
    </row>
    <row r="114" spans="2:13" s="4" customFormat="1" ht="15" x14ac:dyDescent="0.25">
      <c r="B114" s="1198"/>
      <c r="C114" s="1198"/>
      <c r="D114" s="1199"/>
      <c r="E114" s="1190"/>
      <c r="F114" s="1190"/>
      <c r="G114" s="1190"/>
      <c r="H114" s="1190"/>
      <c r="I114" s="1190"/>
      <c r="J114" s="1190"/>
      <c r="K114" s="1190"/>
      <c r="L114" s="1186" t="s">
        <v>95</v>
      </c>
      <c r="M114" s="1187"/>
    </row>
    <row r="115" spans="2:13" s="4" customFormat="1" ht="15" x14ac:dyDescent="0.25">
      <c r="B115" s="1198"/>
      <c r="C115" s="1198"/>
      <c r="D115" s="1199"/>
      <c r="E115" s="1190"/>
      <c r="F115" s="1190"/>
      <c r="G115" s="1190"/>
      <c r="H115" s="1190"/>
      <c r="I115" s="1190"/>
      <c r="J115" s="1190"/>
      <c r="K115" s="1190"/>
      <c r="L115" s="1186" t="s">
        <v>96</v>
      </c>
      <c r="M115" s="1187"/>
    </row>
    <row r="116" spans="2:13" s="4" customFormat="1" ht="15" x14ac:dyDescent="0.25">
      <c r="B116" s="1198"/>
      <c r="C116" s="1198"/>
      <c r="D116" s="1199"/>
      <c r="E116" s="1190"/>
      <c r="F116" s="1190"/>
      <c r="G116" s="1190"/>
      <c r="H116" s="1190"/>
      <c r="I116" s="1190"/>
      <c r="J116" s="1190"/>
      <c r="K116" s="1190"/>
      <c r="L116" s="1186" t="s">
        <v>97</v>
      </c>
      <c r="M116" s="1187"/>
    </row>
    <row r="117" spans="2:13" s="4" customFormat="1" ht="15" x14ac:dyDescent="0.25">
      <c r="B117" s="1198"/>
      <c r="C117" s="1198"/>
      <c r="D117" s="1199"/>
      <c r="E117" s="1190"/>
      <c r="F117" s="1190"/>
      <c r="G117" s="1190"/>
      <c r="H117" s="1190"/>
      <c r="I117" s="1190"/>
      <c r="J117" s="1190"/>
      <c r="K117" s="1190"/>
      <c r="L117" s="1186" t="s">
        <v>98</v>
      </c>
      <c r="M117" s="1187"/>
    </row>
    <row r="118" spans="2:13" s="4" customFormat="1" ht="15" x14ac:dyDescent="0.25">
      <c r="B118" s="1198"/>
      <c r="C118" s="1198"/>
      <c r="D118" s="1199"/>
      <c r="E118" s="1191" t="s">
        <v>150</v>
      </c>
      <c r="F118" s="1191"/>
      <c r="G118" s="1191"/>
      <c r="H118" s="1191"/>
      <c r="I118" s="1191"/>
      <c r="J118" s="1191"/>
      <c r="K118" s="1191"/>
      <c r="L118" s="1186" t="s">
        <v>93</v>
      </c>
      <c r="M118" s="1187"/>
    </row>
    <row r="119" spans="2:13" s="4" customFormat="1" ht="15" x14ac:dyDescent="0.25">
      <c r="B119" s="1200"/>
      <c r="C119" s="1200"/>
      <c r="D119" s="1201"/>
      <c r="E119" s="1261"/>
      <c r="F119" s="1261"/>
      <c r="G119" s="1261"/>
      <c r="H119" s="1261"/>
      <c r="I119" s="1261"/>
      <c r="J119" s="1261"/>
      <c r="K119" s="1261"/>
      <c r="L119" s="1194"/>
      <c r="M119" s="1195"/>
    </row>
    <row r="120" spans="2:13" s="4" customFormat="1" ht="15" x14ac:dyDescent="0.25">
      <c r="B120" s="1196" t="s">
        <v>151</v>
      </c>
      <c r="C120" s="1196"/>
      <c r="D120" s="1255"/>
      <c r="E120" s="1189" t="s">
        <v>152</v>
      </c>
      <c r="F120" s="1189"/>
      <c r="G120" s="1189"/>
      <c r="H120" s="1189"/>
      <c r="I120" s="1189"/>
      <c r="J120" s="1189"/>
      <c r="K120" s="1189"/>
      <c r="L120" s="1192" t="s">
        <v>93</v>
      </c>
      <c r="M120" s="1193"/>
    </row>
    <row r="121" spans="2:13" s="4" customFormat="1" ht="15" x14ac:dyDescent="0.25">
      <c r="B121" s="1198"/>
      <c r="C121" s="1198"/>
      <c r="D121" s="1256"/>
      <c r="E121" s="1190"/>
      <c r="F121" s="1190"/>
      <c r="G121" s="1190"/>
      <c r="H121" s="1190"/>
      <c r="I121" s="1190"/>
      <c r="J121" s="1190"/>
      <c r="K121" s="1190"/>
      <c r="L121" s="1186" t="s">
        <v>94</v>
      </c>
      <c r="M121" s="1187"/>
    </row>
    <row r="122" spans="2:13" s="4" customFormat="1" ht="15" x14ac:dyDescent="0.25">
      <c r="B122" s="1198"/>
      <c r="C122" s="1198"/>
      <c r="D122" s="1256"/>
      <c r="E122" s="1190"/>
      <c r="F122" s="1190"/>
      <c r="G122" s="1190"/>
      <c r="H122" s="1190"/>
      <c r="I122" s="1190"/>
      <c r="J122" s="1190"/>
      <c r="K122" s="1190"/>
      <c r="L122" s="1186" t="s">
        <v>95</v>
      </c>
      <c r="M122" s="1187"/>
    </row>
    <row r="123" spans="2:13" s="4" customFormat="1" ht="15" x14ac:dyDescent="0.25">
      <c r="B123" s="1198"/>
      <c r="C123" s="1198"/>
      <c r="D123" s="1256"/>
      <c r="E123" s="1190"/>
      <c r="F123" s="1190"/>
      <c r="G123" s="1190"/>
      <c r="H123" s="1190"/>
      <c r="I123" s="1190"/>
      <c r="J123" s="1190"/>
      <c r="K123" s="1190"/>
      <c r="L123" s="1186" t="s">
        <v>96</v>
      </c>
      <c r="M123" s="1187"/>
    </row>
    <row r="124" spans="2:13" s="4" customFormat="1" ht="15" x14ac:dyDescent="0.25">
      <c r="B124" s="1198"/>
      <c r="C124" s="1198"/>
      <c r="D124" s="1256"/>
      <c r="E124" s="1190"/>
      <c r="F124" s="1190"/>
      <c r="G124" s="1190"/>
      <c r="H124" s="1190"/>
      <c r="I124" s="1190"/>
      <c r="J124" s="1190"/>
      <c r="K124" s="1190"/>
      <c r="L124" s="1186" t="s">
        <v>97</v>
      </c>
      <c r="M124" s="1187"/>
    </row>
    <row r="125" spans="2:13" s="4" customFormat="1" ht="15" x14ac:dyDescent="0.25">
      <c r="B125" s="1198"/>
      <c r="C125" s="1198"/>
      <c r="D125" s="1256"/>
      <c r="E125" s="1190"/>
      <c r="F125" s="1190"/>
      <c r="G125" s="1190"/>
      <c r="H125" s="1190"/>
      <c r="I125" s="1190"/>
      <c r="J125" s="1190"/>
      <c r="K125" s="1190"/>
      <c r="L125" s="1186" t="s">
        <v>98</v>
      </c>
      <c r="M125" s="1187"/>
    </row>
    <row r="126" spans="2:13" s="4" customFormat="1" ht="15" customHeight="1" x14ac:dyDescent="0.25">
      <c r="B126" s="1198"/>
      <c r="C126" s="1198"/>
      <c r="D126" s="1256"/>
      <c r="E126" s="1191" t="s">
        <v>153</v>
      </c>
      <c r="F126" s="1191"/>
      <c r="G126" s="1191"/>
      <c r="H126" s="1191"/>
      <c r="I126" s="1191"/>
      <c r="J126" s="1191"/>
      <c r="K126" s="1191"/>
      <c r="L126" s="1186" t="s">
        <v>93</v>
      </c>
      <c r="M126" s="1187"/>
    </row>
    <row r="127" spans="2:13" s="4" customFormat="1" ht="15" x14ac:dyDescent="0.25">
      <c r="B127" s="1198"/>
      <c r="C127" s="1198"/>
      <c r="D127" s="1256"/>
      <c r="E127" s="1191"/>
      <c r="F127" s="1191"/>
      <c r="G127" s="1191"/>
      <c r="H127" s="1191"/>
      <c r="I127" s="1191"/>
      <c r="J127" s="1191"/>
      <c r="K127" s="1191"/>
      <c r="L127" s="1186" t="s">
        <v>94</v>
      </c>
      <c r="M127" s="1187"/>
    </row>
    <row r="128" spans="2:13" s="4" customFormat="1" ht="15" x14ac:dyDescent="0.25">
      <c r="B128" s="1198"/>
      <c r="C128" s="1198"/>
      <c r="D128" s="1256"/>
      <c r="E128" s="1191"/>
      <c r="F128" s="1191"/>
      <c r="G128" s="1191"/>
      <c r="H128" s="1191"/>
      <c r="I128" s="1191"/>
      <c r="J128" s="1191"/>
      <c r="K128" s="1191"/>
      <c r="L128" s="1186" t="s">
        <v>95</v>
      </c>
      <c r="M128" s="1187"/>
    </row>
    <row r="129" spans="2:13" s="4" customFormat="1" ht="15" x14ac:dyDescent="0.25">
      <c r="B129" s="1198"/>
      <c r="C129" s="1198"/>
      <c r="D129" s="1256"/>
      <c r="E129" s="1191"/>
      <c r="F129" s="1191"/>
      <c r="G129" s="1191"/>
      <c r="H129" s="1191"/>
      <c r="I129" s="1191"/>
      <c r="J129" s="1191"/>
      <c r="K129" s="1191"/>
      <c r="L129" s="1186" t="s">
        <v>96</v>
      </c>
      <c r="M129" s="1187"/>
    </row>
    <row r="130" spans="2:13" s="4" customFormat="1" ht="15" x14ac:dyDescent="0.25">
      <c r="B130" s="1198"/>
      <c r="C130" s="1198"/>
      <c r="D130" s="1256"/>
      <c r="E130" s="1191"/>
      <c r="F130" s="1191"/>
      <c r="G130" s="1191"/>
      <c r="H130" s="1191"/>
      <c r="I130" s="1191"/>
      <c r="J130" s="1191"/>
      <c r="K130" s="1191"/>
      <c r="L130" s="1186" t="s">
        <v>97</v>
      </c>
      <c r="M130" s="1187"/>
    </row>
    <row r="131" spans="2:13" s="4" customFormat="1" ht="15" x14ac:dyDescent="0.25">
      <c r="B131" s="1257"/>
      <c r="C131" s="1257"/>
      <c r="D131" s="1256"/>
      <c r="E131" s="1191"/>
      <c r="F131" s="1191"/>
      <c r="G131" s="1191"/>
      <c r="H131" s="1191"/>
      <c r="I131" s="1191"/>
      <c r="J131" s="1191"/>
      <c r="K131" s="1191"/>
      <c r="L131" s="1186" t="s">
        <v>98</v>
      </c>
      <c r="M131" s="1187"/>
    </row>
    <row r="132" spans="2:13" s="4" customFormat="1" ht="15" x14ac:dyDescent="0.25">
      <c r="B132" s="1257"/>
      <c r="C132" s="1257"/>
      <c r="D132" s="1256"/>
      <c r="E132" s="1190" t="s">
        <v>154</v>
      </c>
      <c r="F132" s="1190"/>
      <c r="G132" s="1190"/>
      <c r="H132" s="1190"/>
      <c r="I132" s="1190"/>
      <c r="J132" s="1190"/>
      <c r="K132" s="1190"/>
      <c r="L132" s="1186" t="s">
        <v>93</v>
      </c>
      <c r="M132" s="1187"/>
    </row>
    <row r="133" spans="2:13" s="4" customFormat="1" ht="15" customHeight="1" x14ac:dyDescent="0.25">
      <c r="B133" s="1257"/>
      <c r="C133" s="1257"/>
      <c r="D133" s="1256"/>
      <c r="E133" s="1190"/>
      <c r="F133" s="1190"/>
      <c r="G133" s="1190"/>
      <c r="H133" s="1190"/>
      <c r="I133" s="1190"/>
      <c r="J133" s="1190"/>
      <c r="K133" s="1190"/>
      <c r="L133" s="1186" t="s">
        <v>94</v>
      </c>
      <c r="M133" s="1187"/>
    </row>
    <row r="134" spans="2:13" s="4" customFormat="1" ht="15" customHeight="1" x14ac:dyDescent="0.25">
      <c r="B134" s="1257"/>
      <c r="C134" s="1257"/>
      <c r="D134" s="1256"/>
      <c r="E134" s="1190"/>
      <c r="F134" s="1190"/>
      <c r="G134" s="1190"/>
      <c r="H134" s="1190"/>
      <c r="I134" s="1190"/>
      <c r="J134" s="1190"/>
      <c r="K134" s="1190"/>
      <c r="L134" s="1186" t="s">
        <v>95</v>
      </c>
      <c r="M134" s="1187"/>
    </row>
    <row r="135" spans="2:13" s="4" customFormat="1" ht="15" customHeight="1" x14ac:dyDescent="0.25">
      <c r="B135" s="1257"/>
      <c r="C135" s="1257"/>
      <c r="D135" s="1256"/>
      <c r="E135" s="1190"/>
      <c r="F135" s="1190"/>
      <c r="G135" s="1190"/>
      <c r="H135" s="1190"/>
      <c r="I135" s="1190"/>
      <c r="J135" s="1190"/>
      <c r="K135" s="1190"/>
      <c r="L135" s="1186" t="s">
        <v>96</v>
      </c>
      <c r="M135" s="1187"/>
    </row>
    <row r="136" spans="2:13" s="4" customFormat="1" ht="15" customHeight="1" x14ac:dyDescent="0.25">
      <c r="B136" s="1257"/>
      <c r="C136" s="1257"/>
      <c r="D136" s="1256"/>
      <c r="E136" s="1190"/>
      <c r="F136" s="1190"/>
      <c r="G136" s="1190"/>
      <c r="H136" s="1190"/>
      <c r="I136" s="1190"/>
      <c r="J136" s="1190"/>
      <c r="K136" s="1190"/>
      <c r="L136" s="1186" t="s">
        <v>97</v>
      </c>
      <c r="M136" s="1187"/>
    </row>
    <row r="137" spans="2:13" s="4" customFormat="1" ht="15" customHeight="1" x14ac:dyDescent="0.25">
      <c r="B137" s="1257"/>
      <c r="C137" s="1257"/>
      <c r="D137" s="1256"/>
      <c r="E137" s="1190"/>
      <c r="F137" s="1190"/>
      <c r="G137" s="1190"/>
      <c r="H137" s="1190"/>
      <c r="I137" s="1190"/>
      <c r="J137" s="1190"/>
      <c r="K137" s="1190"/>
      <c r="L137" s="1186" t="s">
        <v>98</v>
      </c>
      <c r="M137" s="1187"/>
    </row>
    <row r="138" spans="2:13" s="4" customFormat="1" ht="15" customHeight="1" x14ac:dyDescent="0.25">
      <c r="B138" s="1257"/>
      <c r="C138" s="1257"/>
      <c r="D138" s="1256"/>
      <c r="E138" s="1190" t="s">
        <v>155</v>
      </c>
      <c r="F138" s="1190"/>
      <c r="G138" s="1190"/>
      <c r="H138" s="1190"/>
      <c r="I138" s="1190"/>
      <c r="J138" s="1190"/>
      <c r="K138" s="1190"/>
      <c r="L138" s="1186" t="s">
        <v>93</v>
      </c>
      <c r="M138" s="1187"/>
    </row>
    <row r="139" spans="2:13" s="4" customFormat="1" ht="15" x14ac:dyDescent="0.25">
      <c r="B139" s="1257"/>
      <c r="C139" s="1257"/>
      <c r="D139" s="1256"/>
      <c r="E139" s="1190"/>
      <c r="F139" s="1190"/>
      <c r="G139" s="1190"/>
      <c r="H139" s="1190"/>
      <c r="I139" s="1190"/>
      <c r="J139" s="1190"/>
      <c r="K139" s="1190"/>
      <c r="L139" s="1186" t="s">
        <v>94</v>
      </c>
      <c r="M139" s="1187"/>
    </row>
    <row r="140" spans="2:13" s="4" customFormat="1" ht="15" x14ac:dyDescent="0.25">
      <c r="B140" s="1257"/>
      <c r="C140" s="1257"/>
      <c r="D140" s="1256"/>
      <c r="E140" s="1190"/>
      <c r="F140" s="1190"/>
      <c r="G140" s="1190"/>
      <c r="H140" s="1190"/>
      <c r="I140" s="1190"/>
      <c r="J140" s="1190"/>
      <c r="K140" s="1190"/>
      <c r="L140" s="1186" t="s">
        <v>95</v>
      </c>
      <c r="M140" s="1187"/>
    </row>
    <row r="141" spans="2:13" s="4" customFormat="1" ht="15" x14ac:dyDescent="0.25">
      <c r="B141" s="1257"/>
      <c r="C141" s="1257"/>
      <c r="D141" s="1256"/>
      <c r="E141" s="1190"/>
      <c r="F141" s="1190"/>
      <c r="G141" s="1190"/>
      <c r="H141" s="1190"/>
      <c r="I141" s="1190"/>
      <c r="J141" s="1190"/>
      <c r="K141" s="1190"/>
      <c r="L141" s="1186" t="s">
        <v>96</v>
      </c>
      <c r="M141" s="1187"/>
    </row>
    <row r="142" spans="2:13" s="4" customFormat="1" ht="15" x14ac:dyDescent="0.25">
      <c r="B142" s="1257"/>
      <c r="C142" s="1257"/>
      <c r="D142" s="1256"/>
      <c r="E142" s="1190" t="s">
        <v>157</v>
      </c>
      <c r="F142" s="1190"/>
      <c r="G142" s="1190"/>
      <c r="H142" s="1190"/>
      <c r="I142" s="1190"/>
      <c r="J142" s="1190"/>
      <c r="K142" s="1190"/>
      <c r="L142" s="1186" t="s">
        <v>93</v>
      </c>
      <c r="M142" s="1187"/>
    </row>
    <row r="143" spans="2:13" s="4" customFormat="1" ht="15" x14ac:dyDescent="0.25">
      <c r="B143" s="1257"/>
      <c r="C143" s="1257"/>
      <c r="D143" s="1256"/>
      <c r="E143" s="1190" t="s">
        <v>156</v>
      </c>
      <c r="F143" s="1190"/>
      <c r="G143" s="1190"/>
      <c r="H143" s="1190"/>
      <c r="I143" s="1190"/>
      <c r="J143" s="1190"/>
      <c r="K143" s="1190"/>
      <c r="L143" s="1186" t="s">
        <v>93</v>
      </c>
      <c r="M143" s="1187"/>
    </row>
    <row r="144" spans="2:13" s="4" customFormat="1" ht="15" x14ac:dyDescent="0.25">
      <c r="B144" s="1257"/>
      <c r="C144" s="1257"/>
      <c r="D144" s="1256"/>
      <c r="E144" s="1190"/>
      <c r="F144" s="1190"/>
      <c r="G144" s="1190"/>
      <c r="H144" s="1190"/>
      <c r="I144" s="1190"/>
      <c r="J144" s="1190"/>
      <c r="K144" s="1190"/>
      <c r="L144" s="1186" t="s">
        <v>94</v>
      </c>
      <c r="M144" s="1187"/>
    </row>
    <row r="145" spans="2:13" s="4" customFormat="1" ht="15" x14ac:dyDescent="0.25">
      <c r="B145" s="1257"/>
      <c r="C145" s="1257"/>
      <c r="D145" s="1256"/>
      <c r="E145" s="1190"/>
      <c r="F145" s="1190"/>
      <c r="G145" s="1190"/>
      <c r="H145" s="1190"/>
      <c r="I145" s="1190"/>
      <c r="J145" s="1190"/>
      <c r="K145" s="1190"/>
      <c r="L145" s="1186" t="s">
        <v>95</v>
      </c>
      <c r="M145" s="1187"/>
    </row>
    <row r="146" spans="2:13" s="4" customFormat="1" ht="15" x14ac:dyDescent="0.25">
      <c r="B146" s="1259"/>
      <c r="C146" s="1259"/>
      <c r="D146" s="1260"/>
      <c r="E146" s="1202"/>
      <c r="F146" s="1202"/>
      <c r="G146" s="1202"/>
      <c r="H146" s="1202"/>
      <c r="I146" s="1202"/>
      <c r="J146" s="1202"/>
      <c r="K146" s="1202"/>
      <c r="L146" s="1194" t="s">
        <v>96</v>
      </c>
      <c r="M146" s="1195"/>
    </row>
    <row r="147" spans="2:13" s="4" customFormat="1" ht="15" x14ac:dyDescent="0.25">
      <c r="B147" s="1196" t="s">
        <v>158</v>
      </c>
      <c r="C147" s="1196"/>
      <c r="D147" s="1255"/>
      <c r="E147" s="1189" t="s">
        <v>159</v>
      </c>
      <c r="F147" s="1189"/>
      <c r="G147" s="1189"/>
      <c r="H147" s="1189"/>
      <c r="I147" s="1189"/>
      <c r="J147" s="1189"/>
      <c r="K147" s="1189"/>
      <c r="L147" s="1192" t="s">
        <v>93</v>
      </c>
      <c r="M147" s="1193"/>
    </row>
    <row r="148" spans="2:13" s="4" customFormat="1" ht="15" x14ac:dyDescent="0.25">
      <c r="B148" s="1198"/>
      <c r="C148" s="1198"/>
      <c r="D148" s="1256"/>
      <c r="E148" s="1190"/>
      <c r="F148" s="1190"/>
      <c r="G148" s="1190"/>
      <c r="H148" s="1190"/>
      <c r="I148" s="1190"/>
      <c r="J148" s="1190"/>
      <c r="K148" s="1190"/>
      <c r="L148" s="1186" t="s">
        <v>94</v>
      </c>
      <c r="M148" s="1187"/>
    </row>
    <row r="149" spans="2:13" s="4" customFormat="1" ht="15" x14ac:dyDescent="0.25">
      <c r="B149" s="1198"/>
      <c r="C149" s="1198"/>
      <c r="D149" s="1256"/>
      <c r="E149" s="1190"/>
      <c r="F149" s="1190"/>
      <c r="G149" s="1190"/>
      <c r="H149" s="1190"/>
      <c r="I149" s="1190"/>
      <c r="J149" s="1190"/>
      <c r="K149" s="1190"/>
      <c r="L149" s="1186" t="s">
        <v>95</v>
      </c>
      <c r="M149" s="1187"/>
    </row>
    <row r="150" spans="2:13" s="4" customFormat="1" ht="15" x14ac:dyDescent="0.25">
      <c r="B150" s="1198"/>
      <c r="C150" s="1198"/>
      <c r="D150" s="1256"/>
      <c r="E150" s="1190"/>
      <c r="F150" s="1190"/>
      <c r="G150" s="1190"/>
      <c r="H150" s="1190"/>
      <c r="I150" s="1190"/>
      <c r="J150" s="1190"/>
      <c r="K150" s="1190"/>
      <c r="L150" s="1186" t="s">
        <v>96</v>
      </c>
      <c r="M150" s="1187"/>
    </row>
    <row r="151" spans="2:13" s="4" customFormat="1" ht="15" x14ac:dyDescent="0.25">
      <c r="B151" s="1198"/>
      <c r="C151" s="1198"/>
      <c r="D151" s="1256"/>
      <c r="E151" s="1190"/>
      <c r="F151" s="1190"/>
      <c r="G151" s="1190"/>
      <c r="H151" s="1190"/>
      <c r="I151" s="1190"/>
      <c r="J151" s="1190"/>
      <c r="K151" s="1190"/>
      <c r="L151" s="1186" t="s">
        <v>97</v>
      </c>
      <c r="M151" s="1187"/>
    </row>
    <row r="152" spans="2:13" s="4" customFormat="1" ht="15" x14ac:dyDescent="0.25">
      <c r="B152" s="1198"/>
      <c r="C152" s="1198"/>
      <c r="D152" s="1256"/>
      <c r="E152" s="1190"/>
      <c r="F152" s="1190"/>
      <c r="G152" s="1190"/>
      <c r="H152" s="1190"/>
      <c r="I152" s="1190"/>
      <c r="J152" s="1190"/>
      <c r="K152" s="1190"/>
      <c r="L152" s="1186" t="s">
        <v>98</v>
      </c>
      <c r="M152" s="1187"/>
    </row>
    <row r="153" spans="2:13" s="4" customFormat="1" ht="15" x14ac:dyDescent="0.25">
      <c r="B153" s="1198"/>
      <c r="C153" s="1198"/>
      <c r="D153" s="1256"/>
      <c r="E153" s="1190" t="s">
        <v>160</v>
      </c>
      <c r="F153" s="1190"/>
      <c r="G153" s="1190"/>
      <c r="H153" s="1190"/>
      <c r="I153" s="1190"/>
      <c r="J153" s="1190"/>
      <c r="K153" s="1190"/>
      <c r="L153" s="1186" t="s">
        <v>93</v>
      </c>
      <c r="M153" s="1187"/>
    </row>
    <row r="154" spans="2:13" s="4" customFormat="1" ht="15" x14ac:dyDescent="0.25">
      <c r="B154" s="1198"/>
      <c r="C154" s="1198"/>
      <c r="D154" s="1256"/>
      <c r="E154" s="1190"/>
      <c r="F154" s="1190"/>
      <c r="G154" s="1190"/>
      <c r="H154" s="1190"/>
      <c r="I154" s="1190"/>
      <c r="J154" s="1190"/>
      <c r="K154" s="1190"/>
      <c r="L154" s="1186" t="s">
        <v>94</v>
      </c>
      <c r="M154" s="1187"/>
    </row>
    <row r="155" spans="2:13" s="4" customFormat="1" ht="15" x14ac:dyDescent="0.25">
      <c r="B155" s="1198"/>
      <c r="C155" s="1198"/>
      <c r="D155" s="1256"/>
      <c r="E155" s="1190"/>
      <c r="F155" s="1190"/>
      <c r="G155" s="1190"/>
      <c r="H155" s="1190"/>
      <c r="I155" s="1190"/>
      <c r="J155" s="1190"/>
      <c r="K155" s="1190"/>
      <c r="L155" s="1186" t="s">
        <v>95</v>
      </c>
      <c r="M155" s="1187"/>
    </row>
    <row r="156" spans="2:13" s="4" customFormat="1" ht="15" x14ac:dyDescent="0.25">
      <c r="B156" s="1198"/>
      <c r="C156" s="1198"/>
      <c r="D156" s="1256"/>
      <c r="E156" s="1190"/>
      <c r="F156" s="1190"/>
      <c r="G156" s="1190"/>
      <c r="H156" s="1190"/>
      <c r="I156" s="1190"/>
      <c r="J156" s="1190"/>
      <c r="K156" s="1190"/>
      <c r="L156" s="1186" t="s">
        <v>96</v>
      </c>
      <c r="M156" s="1187"/>
    </row>
    <row r="157" spans="2:13" s="4" customFormat="1" ht="15" x14ac:dyDescent="0.25">
      <c r="B157" s="1198"/>
      <c r="C157" s="1198"/>
      <c r="D157" s="1256"/>
      <c r="E157" s="1190"/>
      <c r="F157" s="1190"/>
      <c r="G157" s="1190"/>
      <c r="H157" s="1190"/>
      <c r="I157" s="1190"/>
      <c r="J157" s="1190"/>
      <c r="K157" s="1190"/>
      <c r="L157" s="1186" t="s">
        <v>97</v>
      </c>
      <c r="M157" s="1187"/>
    </row>
    <row r="158" spans="2:13" s="4" customFormat="1" ht="15" x14ac:dyDescent="0.25">
      <c r="B158" s="1257"/>
      <c r="C158" s="1257"/>
      <c r="D158" s="1256"/>
      <c r="E158" s="1190"/>
      <c r="F158" s="1190"/>
      <c r="G158" s="1190"/>
      <c r="H158" s="1190"/>
      <c r="I158" s="1190"/>
      <c r="J158" s="1190"/>
      <c r="K158" s="1190"/>
      <c r="L158" s="1186" t="s">
        <v>98</v>
      </c>
      <c r="M158" s="1187"/>
    </row>
    <row r="159" spans="2:13" s="4" customFormat="1" ht="15" x14ac:dyDescent="0.25">
      <c r="B159" s="1257"/>
      <c r="C159" s="1257"/>
      <c r="D159" s="1256"/>
      <c r="E159" s="1190" t="s">
        <v>161</v>
      </c>
      <c r="F159" s="1190"/>
      <c r="G159" s="1190"/>
      <c r="H159" s="1190"/>
      <c r="I159" s="1190"/>
      <c r="J159" s="1190"/>
      <c r="K159" s="1190"/>
      <c r="L159" s="1186" t="s">
        <v>93</v>
      </c>
      <c r="M159" s="1187"/>
    </row>
    <row r="160" spans="2:13" s="4" customFormat="1" ht="15" x14ac:dyDescent="0.25">
      <c r="B160" s="1257"/>
      <c r="C160" s="1257"/>
      <c r="D160" s="1256"/>
      <c r="E160" s="1190"/>
      <c r="F160" s="1190"/>
      <c r="G160" s="1190"/>
      <c r="H160" s="1190"/>
      <c r="I160" s="1190"/>
      <c r="J160" s="1190"/>
      <c r="K160" s="1190"/>
      <c r="L160" s="1186" t="s">
        <v>94</v>
      </c>
      <c r="M160" s="1187"/>
    </row>
    <row r="161" spans="2:13" s="4" customFormat="1" ht="15" x14ac:dyDescent="0.25">
      <c r="B161" s="1257"/>
      <c r="C161" s="1257"/>
      <c r="D161" s="1256"/>
      <c r="E161" s="1190"/>
      <c r="F161" s="1190"/>
      <c r="G161" s="1190"/>
      <c r="H161" s="1190"/>
      <c r="I161" s="1190"/>
      <c r="J161" s="1190"/>
      <c r="K161" s="1190"/>
      <c r="L161" s="1186" t="s">
        <v>95</v>
      </c>
      <c r="M161" s="1187"/>
    </row>
    <row r="162" spans="2:13" s="4" customFormat="1" ht="15" x14ac:dyDescent="0.25">
      <c r="B162" s="1257"/>
      <c r="C162" s="1257"/>
      <c r="D162" s="1256"/>
      <c r="E162" s="1190"/>
      <c r="F162" s="1190"/>
      <c r="G162" s="1190"/>
      <c r="H162" s="1190"/>
      <c r="I162" s="1190"/>
      <c r="J162" s="1190"/>
      <c r="K162" s="1190"/>
      <c r="L162" s="1186" t="s">
        <v>96</v>
      </c>
      <c r="M162" s="1187"/>
    </row>
    <row r="163" spans="2:13" s="4" customFormat="1" ht="15" x14ac:dyDescent="0.25">
      <c r="B163" s="1257"/>
      <c r="C163" s="1257"/>
      <c r="D163" s="1256"/>
      <c r="E163" s="1190"/>
      <c r="F163" s="1190"/>
      <c r="G163" s="1190"/>
      <c r="H163" s="1190"/>
      <c r="I163" s="1190"/>
      <c r="J163" s="1190"/>
      <c r="K163" s="1190"/>
      <c r="L163" s="1186" t="s">
        <v>97</v>
      </c>
      <c r="M163" s="1187"/>
    </row>
    <row r="164" spans="2:13" s="4" customFormat="1" ht="15" x14ac:dyDescent="0.25">
      <c r="B164" s="1259"/>
      <c r="C164" s="1259"/>
      <c r="D164" s="1260"/>
      <c r="E164" s="1202"/>
      <c r="F164" s="1202"/>
      <c r="G164" s="1202"/>
      <c r="H164" s="1202"/>
      <c r="I164" s="1202"/>
      <c r="J164" s="1202"/>
      <c r="K164" s="1202"/>
      <c r="L164" s="1194" t="s">
        <v>98</v>
      </c>
      <c r="M164" s="1195"/>
    </row>
    <row r="165" spans="2:13" s="4" customFormat="1" ht="15" x14ac:dyDescent="0.25">
      <c r="B165" s="1196" t="s">
        <v>162</v>
      </c>
      <c r="C165" s="1196"/>
      <c r="D165" s="1197"/>
      <c r="E165" s="1189" t="s">
        <v>163</v>
      </c>
      <c r="F165" s="1189"/>
      <c r="G165" s="1189"/>
      <c r="H165" s="1189"/>
      <c r="I165" s="1189"/>
      <c r="J165" s="1189"/>
      <c r="K165" s="1189"/>
      <c r="L165" s="1192" t="s">
        <v>93</v>
      </c>
      <c r="M165" s="1193"/>
    </row>
    <row r="166" spans="2:13" s="4" customFormat="1" ht="15" x14ac:dyDescent="0.25">
      <c r="B166" s="1198"/>
      <c r="C166" s="1198"/>
      <c r="D166" s="1199"/>
      <c r="E166" s="1190"/>
      <c r="F166" s="1190"/>
      <c r="G166" s="1190"/>
      <c r="H166" s="1190"/>
      <c r="I166" s="1190"/>
      <c r="J166" s="1190"/>
      <c r="K166" s="1190"/>
      <c r="L166" s="1186" t="s">
        <v>94</v>
      </c>
      <c r="M166" s="1187"/>
    </row>
    <row r="167" spans="2:13" s="4" customFormat="1" ht="15" x14ac:dyDescent="0.25">
      <c r="B167" s="1198"/>
      <c r="C167" s="1198"/>
      <c r="D167" s="1199"/>
      <c r="E167" s="1190"/>
      <c r="F167" s="1190"/>
      <c r="G167" s="1190"/>
      <c r="H167" s="1190"/>
      <c r="I167" s="1190"/>
      <c r="J167" s="1190"/>
      <c r="K167" s="1190"/>
      <c r="L167" s="1186" t="s">
        <v>95</v>
      </c>
      <c r="M167" s="1187"/>
    </row>
    <row r="168" spans="2:13" s="4" customFormat="1" ht="15" x14ac:dyDescent="0.25">
      <c r="B168" s="1198"/>
      <c r="C168" s="1198"/>
      <c r="D168" s="1199"/>
      <c r="E168" s="1190"/>
      <c r="F168" s="1190"/>
      <c r="G168" s="1190"/>
      <c r="H168" s="1190"/>
      <c r="I168" s="1190"/>
      <c r="J168" s="1190"/>
      <c r="K168" s="1190"/>
      <c r="L168" s="1186" t="s">
        <v>96</v>
      </c>
      <c r="M168" s="1187"/>
    </row>
    <row r="169" spans="2:13" s="4" customFormat="1" ht="15" x14ac:dyDescent="0.25">
      <c r="B169" s="1198"/>
      <c r="C169" s="1198"/>
      <c r="D169" s="1199"/>
      <c r="E169" s="1190"/>
      <c r="F169" s="1190"/>
      <c r="G169" s="1190"/>
      <c r="H169" s="1190"/>
      <c r="I169" s="1190"/>
      <c r="J169" s="1190"/>
      <c r="K169" s="1190"/>
      <c r="L169" s="1186" t="s">
        <v>97</v>
      </c>
      <c r="M169" s="1187"/>
    </row>
    <row r="170" spans="2:13" s="4" customFormat="1" ht="15" customHeight="1" x14ac:dyDescent="0.25">
      <c r="B170" s="1196" t="s">
        <v>164</v>
      </c>
      <c r="C170" s="1196"/>
      <c r="D170" s="1255"/>
      <c r="E170" s="1258" t="s">
        <v>165</v>
      </c>
      <c r="F170" s="1258"/>
      <c r="G170" s="1258"/>
      <c r="H170" s="1258"/>
      <c r="I170" s="1258"/>
      <c r="J170" s="1258"/>
      <c r="K170" s="1258"/>
      <c r="L170" s="1192" t="s">
        <v>93</v>
      </c>
      <c r="M170" s="1193"/>
    </row>
    <row r="171" spans="2:13" s="4" customFormat="1" ht="15" customHeight="1" x14ac:dyDescent="0.25">
      <c r="B171" s="1198"/>
      <c r="C171" s="1198"/>
      <c r="D171" s="1256"/>
      <c r="E171" s="1191"/>
      <c r="F171" s="1191"/>
      <c r="G171" s="1191"/>
      <c r="H171" s="1191"/>
      <c r="I171" s="1191"/>
      <c r="J171" s="1191"/>
      <c r="K171" s="1191"/>
      <c r="L171" s="1186" t="s">
        <v>94</v>
      </c>
      <c r="M171" s="1187"/>
    </row>
    <row r="172" spans="2:13" s="4" customFormat="1" ht="15" customHeight="1" x14ac:dyDescent="0.25">
      <c r="B172" s="1198"/>
      <c r="C172" s="1198"/>
      <c r="D172" s="1256"/>
      <c r="E172" s="1191"/>
      <c r="F172" s="1191"/>
      <c r="G172" s="1191"/>
      <c r="H172" s="1191"/>
      <c r="I172" s="1191"/>
      <c r="J172" s="1191"/>
      <c r="K172" s="1191"/>
      <c r="L172" s="1186" t="s">
        <v>95</v>
      </c>
      <c r="M172" s="1187"/>
    </row>
    <row r="173" spans="2:13" s="4" customFormat="1" ht="15" customHeight="1" x14ac:dyDescent="0.25">
      <c r="B173" s="1198"/>
      <c r="C173" s="1198"/>
      <c r="D173" s="1256"/>
      <c r="E173" s="1191"/>
      <c r="F173" s="1191"/>
      <c r="G173" s="1191"/>
      <c r="H173" s="1191"/>
      <c r="I173" s="1191"/>
      <c r="J173" s="1191"/>
      <c r="K173" s="1191"/>
      <c r="L173" s="1186" t="s">
        <v>96</v>
      </c>
      <c r="M173" s="1187"/>
    </row>
    <row r="174" spans="2:13" s="4" customFormat="1" ht="15" customHeight="1" x14ac:dyDescent="0.25">
      <c r="B174" s="1198"/>
      <c r="C174" s="1198"/>
      <c r="D174" s="1256"/>
      <c r="E174" s="1191"/>
      <c r="F174" s="1191"/>
      <c r="G174" s="1191"/>
      <c r="H174" s="1191"/>
      <c r="I174" s="1191"/>
      <c r="J174" s="1191"/>
      <c r="K174" s="1191"/>
      <c r="L174" s="1186" t="s">
        <v>97</v>
      </c>
      <c r="M174" s="1187"/>
    </row>
    <row r="175" spans="2:13" s="4" customFormat="1" ht="15" customHeight="1" x14ac:dyDescent="0.25">
      <c r="B175" s="1196" t="s">
        <v>166</v>
      </c>
      <c r="C175" s="1196"/>
      <c r="D175" s="1197"/>
      <c r="E175" s="1189" t="s">
        <v>167</v>
      </c>
      <c r="F175" s="1189"/>
      <c r="G175" s="1189"/>
      <c r="H175" s="1189"/>
      <c r="I175" s="1189"/>
      <c r="J175" s="1189"/>
      <c r="K175" s="1189"/>
      <c r="L175" s="1192" t="s">
        <v>93</v>
      </c>
      <c r="M175" s="1193"/>
    </row>
    <row r="176" spans="2:13" s="4" customFormat="1" ht="15" customHeight="1" x14ac:dyDescent="0.25">
      <c r="B176" s="1198"/>
      <c r="C176" s="1198"/>
      <c r="D176" s="1199"/>
      <c r="E176" s="1190"/>
      <c r="F176" s="1190"/>
      <c r="G176" s="1190"/>
      <c r="H176" s="1190"/>
      <c r="I176" s="1190"/>
      <c r="J176" s="1190"/>
      <c r="K176" s="1190"/>
      <c r="L176" s="1186" t="s">
        <v>94</v>
      </c>
      <c r="M176" s="1187"/>
    </row>
    <row r="177" spans="2:13" s="4" customFormat="1" ht="15" customHeight="1" x14ac:dyDescent="0.25">
      <c r="B177" s="1198"/>
      <c r="C177" s="1198"/>
      <c r="D177" s="1199"/>
      <c r="E177" s="1190"/>
      <c r="F177" s="1190"/>
      <c r="G177" s="1190"/>
      <c r="H177" s="1190"/>
      <c r="I177" s="1190"/>
      <c r="J177" s="1190"/>
      <c r="K177" s="1190"/>
      <c r="L177" s="1186" t="s">
        <v>95</v>
      </c>
      <c r="M177" s="1187"/>
    </row>
    <row r="178" spans="2:13" s="4" customFormat="1" ht="15" customHeight="1" x14ac:dyDescent="0.25">
      <c r="B178" s="1198"/>
      <c r="C178" s="1198"/>
      <c r="D178" s="1199"/>
      <c r="E178" s="1190"/>
      <c r="F178" s="1190"/>
      <c r="G178" s="1190"/>
      <c r="H178" s="1190"/>
      <c r="I178" s="1190"/>
      <c r="J178" s="1190"/>
      <c r="K178" s="1190"/>
      <c r="L178" s="1186" t="s">
        <v>96</v>
      </c>
      <c r="M178" s="1187"/>
    </row>
    <row r="179" spans="2:13" s="4" customFormat="1" ht="15" customHeight="1" x14ac:dyDescent="0.25">
      <c r="B179" s="1198"/>
      <c r="C179" s="1198"/>
      <c r="D179" s="1199"/>
      <c r="E179" s="1190"/>
      <c r="F179" s="1190"/>
      <c r="G179" s="1190"/>
      <c r="H179" s="1190"/>
      <c r="I179" s="1190"/>
      <c r="J179" s="1190"/>
      <c r="K179" s="1190"/>
      <c r="L179" s="1186" t="s">
        <v>97</v>
      </c>
      <c r="M179" s="1187"/>
    </row>
    <row r="180" spans="2:13" s="4" customFormat="1" ht="15" customHeight="1" x14ac:dyDescent="0.25">
      <c r="B180" s="1198"/>
      <c r="C180" s="1198"/>
      <c r="D180" s="1199"/>
      <c r="E180" s="1190"/>
      <c r="F180" s="1190"/>
      <c r="G180" s="1190"/>
      <c r="H180" s="1190"/>
      <c r="I180" s="1190"/>
      <c r="J180" s="1190"/>
      <c r="K180" s="1190"/>
      <c r="L180" s="1186" t="s">
        <v>98</v>
      </c>
      <c r="M180" s="1187"/>
    </row>
    <row r="181" spans="2:13" s="4" customFormat="1" ht="15" x14ac:dyDescent="0.25">
      <c r="B181" s="1200"/>
      <c r="C181" s="1200"/>
      <c r="D181" s="1201"/>
      <c r="E181" s="1202" t="s">
        <v>168</v>
      </c>
      <c r="F181" s="1202"/>
      <c r="G181" s="1202"/>
      <c r="H181" s="1202"/>
      <c r="I181" s="1202"/>
      <c r="J181" s="1202"/>
      <c r="K181" s="1202"/>
      <c r="L181" s="1194" t="s">
        <v>93</v>
      </c>
      <c r="M181" s="1195"/>
    </row>
    <row r="182" spans="2:13" s="4" customFormat="1" ht="15" customHeight="1" x14ac:dyDescent="0.25">
      <c r="B182" s="1196" t="s">
        <v>169</v>
      </c>
      <c r="C182" s="1196"/>
      <c r="D182" s="1255"/>
      <c r="E182" s="1189" t="s">
        <v>170</v>
      </c>
      <c r="F182" s="1189"/>
      <c r="G182" s="1189"/>
      <c r="H182" s="1189"/>
      <c r="I182" s="1189"/>
      <c r="J182" s="1189"/>
      <c r="K182" s="1189"/>
      <c r="L182" s="1192" t="s">
        <v>93</v>
      </c>
      <c r="M182" s="1193"/>
    </row>
    <row r="183" spans="2:13" s="4" customFormat="1" ht="15" customHeight="1" x14ac:dyDescent="0.25">
      <c r="B183" s="1198"/>
      <c r="C183" s="1198"/>
      <c r="D183" s="1256"/>
      <c r="E183" s="1190"/>
      <c r="F183" s="1190"/>
      <c r="G183" s="1190"/>
      <c r="H183" s="1190"/>
      <c r="I183" s="1190"/>
      <c r="J183" s="1190"/>
      <c r="K183" s="1190"/>
      <c r="L183" s="1186" t="s">
        <v>94</v>
      </c>
      <c r="M183" s="1187"/>
    </row>
    <row r="184" spans="2:13" s="4" customFormat="1" ht="15" customHeight="1" x14ac:dyDescent="0.25">
      <c r="B184" s="1198"/>
      <c r="C184" s="1198"/>
      <c r="D184" s="1256"/>
      <c r="E184" s="1190"/>
      <c r="F184" s="1190"/>
      <c r="G184" s="1190"/>
      <c r="H184" s="1190"/>
      <c r="I184" s="1190"/>
      <c r="J184" s="1190"/>
      <c r="K184" s="1190"/>
      <c r="L184" s="1186" t="s">
        <v>95</v>
      </c>
      <c r="M184" s="1187"/>
    </row>
    <row r="185" spans="2:13" s="4" customFormat="1" ht="15" customHeight="1" x14ac:dyDescent="0.25">
      <c r="B185" s="1198"/>
      <c r="C185" s="1198"/>
      <c r="D185" s="1256"/>
      <c r="E185" s="1190"/>
      <c r="F185" s="1190"/>
      <c r="G185" s="1190"/>
      <c r="H185" s="1190"/>
      <c r="I185" s="1190"/>
      <c r="J185" s="1190"/>
      <c r="K185" s="1190"/>
      <c r="L185" s="1186" t="s">
        <v>96</v>
      </c>
      <c r="M185" s="1187"/>
    </row>
    <row r="186" spans="2:13" s="4" customFormat="1" ht="15" customHeight="1" x14ac:dyDescent="0.25">
      <c r="B186" s="1198"/>
      <c r="C186" s="1198"/>
      <c r="D186" s="1256"/>
      <c r="E186" s="1190"/>
      <c r="F186" s="1190"/>
      <c r="G186" s="1190"/>
      <c r="H186" s="1190"/>
      <c r="I186" s="1190"/>
      <c r="J186" s="1190"/>
      <c r="K186" s="1190"/>
      <c r="L186" s="1186" t="s">
        <v>97</v>
      </c>
      <c r="M186" s="1187"/>
    </row>
    <row r="187" spans="2:13" s="4" customFormat="1" ht="15" customHeight="1" x14ac:dyDescent="0.25">
      <c r="B187" s="1198"/>
      <c r="C187" s="1198"/>
      <c r="D187" s="1256"/>
      <c r="E187" s="1190"/>
      <c r="F187" s="1190"/>
      <c r="G187" s="1190"/>
      <c r="H187" s="1190"/>
      <c r="I187" s="1190"/>
      <c r="J187" s="1190"/>
      <c r="K187" s="1190"/>
      <c r="L187" s="1186" t="s">
        <v>98</v>
      </c>
      <c r="M187" s="1187"/>
    </row>
    <row r="188" spans="2:13" s="4" customFormat="1" ht="15" customHeight="1" x14ac:dyDescent="0.25">
      <c r="B188" s="1198"/>
      <c r="C188" s="1198"/>
      <c r="D188" s="1256"/>
      <c r="E188" s="1191" t="s">
        <v>171</v>
      </c>
      <c r="F188" s="1191"/>
      <c r="G188" s="1191"/>
      <c r="H188" s="1191"/>
      <c r="I188" s="1191"/>
      <c r="J188" s="1191"/>
      <c r="K188" s="1191"/>
      <c r="L188" s="1186" t="s">
        <v>93</v>
      </c>
      <c r="M188" s="1187"/>
    </row>
    <row r="189" spans="2:13" s="4" customFormat="1" ht="15" customHeight="1" x14ac:dyDescent="0.25">
      <c r="B189" s="1198"/>
      <c r="C189" s="1198"/>
      <c r="D189" s="1256"/>
      <c r="E189" s="1191"/>
      <c r="F189" s="1191"/>
      <c r="G189" s="1191"/>
      <c r="H189" s="1191"/>
      <c r="I189" s="1191"/>
      <c r="J189" s="1191"/>
      <c r="K189" s="1191"/>
      <c r="L189" s="1186" t="s">
        <v>94</v>
      </c>
      <c r="M189" s="1187"/>
    </row>
    <row r="190" spans="2:13" s="4" customFormat="1" ht="15" customHeight="1" x14ac:dyDescent="0.25">
      <c r="B190" s="1198"/>
      <c r="C190" s="1198"/>
      <c r="D190" s="1256"/>
      <c r="E190" s="1191"/>
      <c r="F190" s="1191"/>
      <c r="G190" s="1191"/>
      <c r="H190" s="1191"/>
      <c r="I190" s="1191"/>
      <c r="J190" s="1191"/>
      <c r="K190" s="1191"/>
      <c r="L190" s="1186" t="s">
        <v>95</v>
      </c>
      <c r="M190" s="1187"/>
    </row>
    <row r="191" spans="2:13" s="4" customFormat="1" ht="15" customHeight="1" x14ac:dyDescent="0.25">
      <c r="B191" s="1198"/>
      <c r="C191" s="1198"/>
      <c r="D191" s="1256"/>
      <c r="E191" s="1191"/>
      <c r="F191" s="1191"/>
      <c r="G191" s="1191"/>
      <c r="H191" s="1191"/>
      <c r="I191" s="1191"/>
      <c r="J191" s="1191"/>
      <c r="K191" s="1191"/>
      <c r="L191" s="1186" t="s">
        <v>96</v>
      </c>
      <c r="M191" s="1187"/>
    </row>
    <row r="192" spans="2:13" s="4" customFormat="1" ht="15" customHeight="1" x14ac:dyDescent="0.25">
      <c r="B192" s="1257"/>
      <c r="C192" s="1257"/>
      <c r="D192" s="1256"/>
      <c r="E192" s="1191"/>
      <c r="F192" s="1191"/>
      <c r="G192" s="1191"/>
      <c r="H192" s="1191"/>
      <c r="I192" s="1191"/>
      <c r="J192" s="1191"/>
      <c r="K192" s="1191"/>
      <c r="L192" s="1186" t="s">
        <v>97</v>
      </c>
      <c r="M192" s="1187"/>
    </row>
    <row r="193" spans="2:13" s="4" customFormat="1" ht="15" x14ac:dyDescent="0.25">
      <c r="B193" s="1196" t="s">
        <v>172</v>
      </c>
      <c r="C193" s="1196"/>
      <c r="D193" s="1197"/>
      <c r="E193" s="1189" t="s">
        <v>173</v>
      </c>
      <c r="F193" s="1189"/>
      <c r="G193" s="1189"/>
      <c r="H193" s="1189"/>
      <c r="I193" s="1189"/>
      <c r="J193" s="1189"/>
      <c r="K193" s="1189"/>
      <c r="L193" s="1192" t="s">
        <v>93</v>
      </c>
      <c r="M193" s="1193"/>
    </row>
    <row r="194" spans="2:13" s="4" customFormat="1" ht="15" x14ac:dyDescent="0.25">
      <c r="B194" s="1198"/>
      <c r="C194" s="1198"/>
      <c r="D194" s="1199"/>
      <c r="E194" s="1190"/>
      <c r="F194" s="1190"/>
      <c r="G194" s="1190"/>
      <c r="H194" s="1190"/>
      <c r="I194" s="1190"/>
      <c r="J194" s="1190"/>
      <c r="K194" s="1190"/>
      <c r="L194" s="1186" t="s">
        <v>94</v>
      </c>
      <c r="M194" s="1187"/>
    </row>
    <row r="195" spans="2:13" s="4" customFormat="1" ht="15" x14ac:dyDescent="0.25">
      <c r="B195" s="1198"/>
      <c r="C195" s="1198"/>
      <c r="D195" s="1199"/>
      <c r="E195" s="1190"/>
      <c r="F195" s="1190"/>
      <c r="G195" s="1190"/>
      <c r="H195" s="1190"/>
      <c r="I195" s="1190"/>
      <c r="J195" s="1190"/>
      <c r="K195" s="1190"/>
      <c r="L195" s="1186" t="s">
        <v>95</v>
      </c>
      <c r="M195" s="1187"/>
    </row>
    <row r="196" spans="2:13" s="4" customFormat="1" ht="15" x14ac:dyDescent="0.25">
      <c r="B196" s="1198"/>
      <c r="C196" s="1198"/>
      <c r="D196" s="1199"/>
      <c r="E196" s="1190"/>
      <c r="F196" s="1190"/>
      <c r="G196" s="1190"/>
      <c r="H196" s="1190"/>
      <c r="I196" s="1190"/>
      <c r="J196" s="1190"/>
      <c r="K196" s="1190"/>
      <c r="L196" s="1186" t="s">
        <v>96</v>
      </c>
      <c r="M196" s="1187"/>
    </row>
    <row r="197" spans="2:13" s="4" customFormat="1" ht="15" x14ac:dyDescent="0.25">
      <c r="B197" s="1198"/>
      <c r="C197" s="1198"/>
      <c r="D197" s="1199"/>
      <c r="E197" s="1190"/>
      <c r="F197" s="1190"/>
      <c r="G197" s="1190"/>
      <c r="H197" s="1190"/>
      <c r="I197" s="1190"/>
      <c r="J197" s="1190"/>
      <c r="K197" s="1190"/>
      <c r="L197" s="1186" t="s">
        <v>97</v>
      </c>
      <c r="M197" s="1187"/>
    </row>
    <row r="198" spans="2:13" s="4" customFormat="1" ht="15" x14ac:dyDescent="0.25">
      <c r="B198" s="1198"/>
      <c r="C198" s="1198"/>
      <c r="D198" s="1199"/>
      <c r="E198" s="1190"/>
      <c r="F198" s="1190"/>
      <c r="G198" s="1190"/>
      <c r="H198" s="1190"/>
      <c r="I198" s="1190"/>
      <c r="J198" s="1190"/>
      <c r="K198" s="1190"/>
      <c r="L198" s="1186" t="s">
        <v>98</v>
      </c>
      <c r="M198" s="1187"/>
    </row>
    <row r="199" spans="2:13" s="4" customFormat="1" ht="15" x14ac:dyDescent="0.25">
      <c r="B199" s="1198"/>
      <c r="C199" s="1198"/>
      <c r="D199" s="1199"/>
      <c r="E199" s="1191" t="s">
        <v>174</v>
      </c>
      <c r="F199" s="1191"/>
      <c r="G199" s="1191"/>
      <c r="H199" s="1191"/>
      <c r="I199" s="1191"/>
      <c r="J199" s="1191"/>
      <c r="K199" s="1191"/>
      <c r="L199" s="1186" t="s">
        <v>93</v>
      </c>
      <c r="M199" s="1187"/>
    </row>
    <row r="200" spans="2:13" s="4" customFormat="1" ht="15" x14ac:dyDescent="0.25">
      <c r="B200" s="1198"/>
      <c r="C200" s="1198"/>
      <c r="D200" s="1199"/>
      <c r="E200" s="1191"/>
      <c r="F200" s="1191"/>
      <c r="G200" s="1191"/>
      <c r="H200" s="1191"/>
      <c r="I200" s="1191"/>
      <c r="J200" s="1191"/>
      <c r="K200" s="1191"/>
      <c r="L200" s="1188" t="s">
        <v>94</v>
      </c>
      <c r="M200" s="1188"/>
    </row>
    <row r="201" spans="2:13" s="4" customFormat="1" ht="15" x14ac:dyDescent="0.25">
      <c r="B201" s="1198"/>
      <c r="C201" s="1198"/>
      <c r="D201" s="1199"/>
      <c r="E201" s="1191"/>
      <c r="F201" s="1191"/>
      <c r="G201" s="1191"/>
      <c r="H201" s="1191"/>
      <c r="I201" s="1191"/>
      <c r="J201" s="1191"/>
      <c r="K201" s="1191"/>
      <c r="L201" s="1186" t="s">
        <v>95</v>
      </c>
      <c r="M201" s="1187"/>
    </row>
    <row r="202" spans="2:13" s="4" customFormat="1" ht="15" x14ac:dyDescent="0.25">
      <c r="B202" s="1198"/>
      <c r="C202" s="1198"/>
      <c r="D202" s="1199"/>
      <c r="E202" s="1191"/>
      <c r="F202" s="1191"/>
      <c r="G202" s="1191"/>
      <c r="H202" s="1191"/>
      <c r="I202" s="1191"/>
      <c r="J202" s="1191"/>
      <c r="K202" s="1191"/>
      <c r="L202" s="1186" t="s">
        <v>96</v>
      </c>
      <c r="M202" s="1187"/>
    </row>
    <row r="203" spans="2:13" s="4" customFormat="1" ht="15" customHeight="1" x14ac:dyDescent="0.25">
      <c r="B203" s="1198"/>
      <c r="C203" s="1198"/>
      <c r="D203" s="1199"/>
      <c r="E203" s="1191"/>
      <c r="F203" s="1191"/>
      <c r="G203" s="1191"/>
      <c r="H203" s="1191"/>
      <c r="I203" s="1191"/>
      <c r="J203" s="1191"/>
      <c r="K203" s="1191"/>
      <c r="L203" s="1186" t="s">
        <v>97</v>
      </c>
      <c r="M203" s="1187"/>
    </row>
    <row r="204" spans="2:13" s="4" customFormat="1" ht="15" x14ac:dyDescent="0.25">
      <c r="B204" s="1203" t="s">
        <v>175</v>
      </c>
      <c r="C204" s="1203"/>
      <c r="D204" s="1204"/>
      <c r="E204" s="1209" t="s">
        <v>176</v>
      </c>
      <c r="F204" s="1209"/>
      <c r="G204" s="1209"/>
      <c r="H204" s="1209"/>
      <c r="I204" s="1209"/>
      <c r="J204" s="1209"/>
      <c r="K204" s="1209"/>
      <c r="L204" s="1212" t="s">
        <v>93</v>
      </c>
      <c r="M204" s="1213"/>
    </row>
    <row r="205" spans="2:13" s="4" customFormat="1" ht="15" x14ac:dyDescent="0.25">
      <c r="B205" s="1205"/>
      <c r="C205" s="1205"/>
      <c r="D205" s="1206"/>
      <c r="E205" s="1210"/>
      <c r="F205" s="1210"/>
      <c r="G205" s="1210"/>
      <c r="H205" s="1210"/>
      <c r="I205" s="1210"/>
      <c r="J205" s="1210"/>
      <c r="K205" s="1210"/>
      <c r="L205" s="1214"/>
      <c r="M205" s="1215"/>
    </row>
    <row r="206" spans="2:13" s="4" customFormat="1" ht="15" x14ac:dyDescent="0.25">
      <c r="B206" s="1207"/>
      <c r="C206" s="1207"/>
      <c r="D206" s="1208"/>
      <c r="E206" s="1211"/>
      <c r="F206" s="1211"/>
      <c r="G206" s="1211"/>
      <c r="H206" s="1211"/>
      <c r="I206" s="1211"/>
      <c r="J206" s="1211"/>
      <c r="K206" s="1211"/>
      <c r="L206" s="1216"/>
      <c r="M206" s="1217"/>
    </row>
    <row r="207" spans="2:13" s="4" customFormat="1" ht="15" x14ac:dyDescent="0.25">
      <c r="B207" s="1196" t="s">
        <v>177</v>
      </c>
      <c r="C207" s="1196"/>
      <c r="D207" s="1197"/>
      <c r="E207" s="1189" t="s">
        <v>178</v>
      </c>
      <c r="F207" s="1189"/>
      <c r="G207" s="1189"/>
      <c r="H207" s="1189"/>
      <c r="I207" s="1189"/>
      <c r="J207" s="1189"/>
      <c r="K207" s="1189"/>
      <c r="L207" s="1192" t="s">
        <v>93</v>
      </c>
      <c r="M207" s="1193"/>
    </row>
    <row r="208" spans="2:13" s="4" customFormat="1" ht="15" x14ac:dyDescent="0.25">
      <c r="B208" s="1198"/>
      <c r="C208" s="1198"/>
      <c r="D208" s="1199"/>
      <c r="E208" s="1190"/>
      <c r="F208" s="1190"/>
      <c r="G208" s="1190"/>
      <c r="H208" s="1190"/>
      <c r="I208" s="1190"/>
      <c r="J208" s="1190"/>
      <c r="K208" s="1190"/>
      <c r="L208" s="1186" t="s">
        <v>94</v>
      </c>
      <c r="M208" s="1187"/>
    </row>
    <row r="209" spans="2:13" s="4" customFormat="1" ht="15" x14ac:dyDescent="0.25">
      <c r="B209" s="1198"/>
      <c r="C209" s="1198"/>
      <c r="D209" s="1199"/>
      <c r="E209" s="1190"/>
      <c r="F209" s="1190"/>
      <c r="G209" s="1190"/>
      <c r="H209" s="1190"/>
      <c r="I209" s="1190"/>
      <c r="J209" s="1190"/>
      <c r="K209" s="1190"/>
      <c r="L209" s="1186" t="s">
        <v>95</v>
      </c>
      <c r="M209" s="1187"/>
    </row>
    <row r="210" spans="2:13" s="4" customFormat="1" ht="15" customHeight="1" x14ac:dyDescent="0.25">
      <c r="B210" s="1198"/>
      <c r="C210" s="1198"/>
      <c r="D210" s="1199"/>
      <c r="E210" s="1190"/>
      <c r="F210" s="1190"/>
      <c r="G210" s="1190"/>
      <c r="H210" s="1190"/>
      <c r="I210" s="1190"/>
      <c r="J210" s="1190"/>
      <c r="K210" s="1190"/>
      <c r="L210" s="1186" t="s">
        <v>96</v>
      </c>
      <c r="M210" s="1187"/>
    </row>
    <row r="211" spans="2:13" s="4" customFormat="1" ht="15" x14ac:dyDescent="0.25">
      <c r="B211" s="1200"/>
      <c r="C211" s="1200"/>
      <c r="D211" s="1201"/>
      <c r="E211" s="1202"/>
      <c r="F211" s="1202"/>
      <c r="G211" s="1202"/>
      <c r="H211" s="1202"/>
      <c r="I211" s="1202"/>
      <c r="J211" s="1202"/>
      <c r="K211" s="1202"/>
      <c r="L211" s="1194" t="s">
        <v>97</v>
      </c>
      <c r="M211" s="1195"/>
    </row>
    <row r="212" spans="2:13" s="4" customFormat="1" ht="15" x14ac:dyDescent="0.25"/>
    <row r="213" spans="2:13" s="4" customFormat="1" ht="15" x14ac:dyDescent="0.25"/>
    <row r="214" spans="2:13" s="4" customFormat="1" ht="15" x14ac:dyDescent="0.25"/>
    <row r="215" spans="2:13" s="4" customFormat="1" ht="15" x14ac:dyDescent="0.25"/>
    <row r="216" spans="2:13" s="4" customFormat="1" ht="15" x14ac:dyDescent="0.25"/>
    <row r="217" spans="2:13" s="4" customFormat="1" ht="15" x14ac:dyDescent="0.25"/>
    <row r="218" spans="2:13" s="4" customFormat="1" ht="15" x14ac:dyDescent="0.25"/>
    <row r="219" spans="2:13" s="4" customFormat="1" ht="15" x14ac:dyDescent="0.25"/>
    <row r="220" spans="2:13" s="4" customFormat="1" ht="15" x14ac:dyDescent="0.25"/>
    <row r="221" spans="2:13" s="4" customFormat="1" ht="15" x14ac:dyDescent="0.25"/>
    <row r="222" spans="2:13" s="4" customFormat="1" ht="15" x14ac:dyDescent="0.25"/>
    <row r="223" spans="2:13" s="4" customFormat="1" ht="15" x14ac:dyDescent="0.25"/>
    <row r="224" spans="2:13" s="4" customFormat="1" ht="15" x14ac:dyDescent="0.25"/>
    <row r="225" s="4" customFormat="1" ht="15" x14ac:dyDescent="0.25"/>
    <row r="226" s="4" customFormat="1" ht="15" x14ac:dyDescent="0.25"/>
    <row r="227" s="4" customFormat="1" ht="15" x14ac:dyDescent="0.25"/>
    <row r="228" s="4" customFormat="1" ht="15" x14ac:dyDescent="0.25"/>
    <row r="229" s="4" customFormat="1" ht="15" x14ac:dyDescent="0.25"/>
    <row r="230" s="4" customFormat="1" ht="15" x14ac:dyDescent="0.25"/>
    <row r="231" s="4" customFormat="1" ht="15" x14ac:dyDescent="0.25"/>
    <row r="232" s="4" customFormat="1" ht="15" x14ac:dyDescent="0.25"/>
    <row r="233" s="4" customFormat="1" ht="15" x14ac:dyDescent="0.25"/>
    <row r="234" s="4" customFormat="1" ht="15" x14ac:dyDescent="0.25"/>
    <row r="235" s="4" customFormat="1" ht="15" x14ac:dyDescent="0.25"/>
    <row r="236" s="4" customFormat="1" ht="15" x14ac:dyDescent="0.25"/>
    <row r="237" s="4" customFormat="1" ht="15" x14ac:dyDescent="0.25"/>
    <row r="238" s="4" customFormat="1" ht="15" x14ac:dyDescent="0.25"/>
    <row r="239" s="4" customFormat="1" ht="15" x14ac:dyDescent="0.25"/>
    <row r="240" s="4" customFormat="1" ht="15" x14ac:dyDescent="0.25"/>
    <row r="241" s="4" customFormat="1" ht="15" x14ac:dyDescent="0.25"/>
    <row r="242" s="4" customFormat="1" ht="15" x14ac:dyDescent="0.25"/>
    <row r="243" s="4" customFormat="1" ht="15" x14ac:dyDescent="0.25"/>
    <row r="244" s="4" customFormat="1" ht="15" x14ac:dyDescent="0.25"/>
    <row r="245" s="4" customFormat="1" ht="15" x14ac:dyDescent="0.25"/>
    <row r="246" s="4" customFormat="1" ht="15" x14ac:dyDescent="0.25"/>
    <row r="247" s="4" customFormat="1" ht="15" x14ac:dyDescent="0.25"/>
    <row r="248" s="4" customFormat="1" ht="15" x14ac:dyDescent="0.25"/>
    <row r="249" s="4" customFormat="1" ht="15" x14ac:dyDescent="0.25"/>
    <row r="250" s="4" customFormat="1" ht="15" x14ac:dyDescent="0.25"/>
    <row r="251" s="4" customFormat="1" ht="15" x14ac:dyDescent="0.25"/>
    <row r="252" s="4" customFormat="1" ht="15" x14ac:dyDescent="0.25"/>
    <row r="253" s="4" customFormat="1" ht="15" x14ac:dyDescent="0.25"/>
    <row r="254" s="4" customFormat="1" ht="15" x14ac:dyDescent="0.25"/>
    <row r="255" s="4" customFormat="1" ht="15" x14ac:dyDescent="0.25"/>
    <row r="256" s="4" customFormat="1" ht="15" x14ac:dyDescent="0.25"/>
    <row r="257" s="4" customFormat="1" ht="15" x14ac:dyDescent="0.25"/>
    <row r="258" s="4" customFormat="1" ht="15" x14ac:dyDescent="0.25"/>
    <row r="259" s="4" customFormat="1" ht="15" x14ac:dyDescent="0.25"/>
    <row r="260" s="4" customFormat="1" ht="15" x14ac:dyDescent="0.25"/>
    <row r="261" s="4" customFormat="1" ht="15" x14ac:dyDescent="0.25"/>
    <row r="262" s="4" customFormat="1" ht="15" x14ac:dyDescent="0.25"/>
    <row r="263" s="4" customFormat="1" ht="15" x14ac:dyDescent="0.25"/>
    <row r="264" s="4" customFormat="1" ht="15" x14ac:dyDescent="0.25"/>
    <row r="265" s="4" customFormat="1" ht="15" x14ac:dyDescent="0.25"/>
    <row r="266" s="4" customFormat="1" ht="15" x14ac:dyDescent="0.25"/>
    <row r="267" s="4" customFormat="1" ht="15" x14ac:dyDescent="0.25"/>
    <row r="268" s="4" customFormat="1" ht="15" x14ac:dyDescent="0.25"/>
    <row r="269" s="4" customFormat="1" ht="15" x14ac:dyDescent="0.25"/>
    <row r="270" s="4" customFormat="1" ht="15" x14ac:dyDescent="0.25"/>
    <row r="271" s="4" customFormat="1" ht="15" x14ac:dyDescent="0.25"/>
    <row r="272" s="4" customFormat="1" ht="15" x14ac:dyDescent="0.25"/>
    <row r="273" s="4" customFormat="1" ht="15" x14ac:dyDescent="0.25"/>
    <row r="274" s="4" customFormat="1" ht="15" x14ac:dyDescent="0.25"/>
    <row r="275" s="4" customFormat="1" ht="15" x14ac:dyDescent="0.25"/>
    <row r="276" s="4" customFormat="1" ht="15" x14ac:dyDescent="0.25"/>
    <row r="277" s="4" customFormat="1" ht="15" x14ac:dyDescent="0.25"/>
    <row r="278" s="4" customFormat="1" ht="15" x14ac:dyDescent="0.25"/>
    <row r="279" s="4" customFormat="1" ht="15" x14ac:dyDescent="0.25"/>
    <row r="280" s="4" customFormat="1" ht="15" x14ac:dyDescent="0.25"/>
    <row r="281" s="4" customFormat="1" ht="15" x14ac:dyDescent="0.25"/>
    <row r="282" s="4" customFormat="1" ht="15" x14ac:dyDescent="0.25"/>
    <row r="283" s="4" customFormat="1" ht="15" x14ac:dyDescent="0.25"/>
    <row r="284" s="4" customFormat="1" ht="15" x14ac:dyDescent="0.25"/>
    <row r="285" s="4" customFormat="1" ht="15" x14ac:dyDescent="0.25"/>
    <row r="286" s="4" customFormat="1" ht="15" x14ac:dyDescent="0.25"/>
    <row r="287" s="4" customFormat="1" ht="15" x14ac:dyDescent="0.25"/>
    <row r="288" s="4" customFormat="1" ht="15" x14ac:dyDescent="0.25"/>
    <row r="289" s="4" customFormat="1" ht="15" x14ac:dyDescent="0.25"/>
    <row r="290" s="4" customFormat="1" ht="15" x14ac:dyDescent="0.25"/>
    <row r="291" s="4" customFormat="1" ht="15" x14ac:dyDescent="0.25"/>
    <row r="292" s="4" customFormat="1" ht="15" x14ac:dyDescent="0.25"/>
    <row r="293" s="4" customFormat="1" ht="15" x14ac:dyDescent="0.25"/>
    <row r="294" s="4" customFormat="1" ht="15" x14ac:dyDescent="0.25"/>
    <row r="295" s="4" customFormat="1" ht="15" x14ac:dyDescent="0.25"/>
    <row r="296" s="4" customFormat="1" ht="15" x14ac:dyDescent="0.25"/>
    <row r="297" s="4" customFormat="1" ht="15" x14ac:dyDescent="0.25"/>
    <row r="298" s="4" customFormat="1" ht="15" x14ac:dyDescent="0.25"/>
    <row r="299" s="4" customFormat="1" ht="15" x14ac:dyDescent="0.25"/>
    <row r="300" s="4" customFormat="1" ht="15" x14ac:dyDescent="0.25"/>
    <row r="301" s="4" customFormat="1" ht="15" x14ac:dyDescent="0.25"/>
    <row r="302" s="4" customFormat="1" ht="15" x14ac:dyDescent="0.25"/>
    <row r="303" s="4" customFormat="1" ht="15" x14ac:dyDescent="0.25"/>
    <row r="304" s="4" customFormat="1" ht="15" x14ac:dyDescent="0.25"/>
    <row r="305" s="4" customFormat="1" ht="15" x14ac:dyDescent="0.25"/>
    <row r="306" s="4" customFormat="1" ht="15" x14ac:dyDescent="0.25"/>
  </sheetData>
  <sheetProtection algorithmName="SHA-512" hashValue="kHeK4ivMsf5kFgSWlrMaK0o+rowGVYC5zR8VZuhyi0gojjdth8/uiNOE4taM3tb4b0tn26eb74UR1mMB4ns5cA==" saltValue="4yA2kn9KTfUeO3Kw5zJprQ==" spinCount="100000" sheet="1" formatCells="0" formatColumns="0" formatRows="0"/>
  <mergeCells count="270">
    <mergeCell ref="L17:M17"/>
    <mergeCell ref="L22:M22"/>
    <mergeCell ref="L28:M28"/>
    <mergeCell ref="J1:J2"/>
    <mergeCell ref="K1:K2"/>
    <mergeCell ref="L1:L2"/>
    <mergeCell ref="M1:M2"/>
    <mergeCell ref="B6:M8"/>
    <mergeCell ref="B11:D11"/>
    <mergeCell ref="L11:M11"/>
    <mergeCell ref="D1:D2"/>
    <mergeCell ref="E1:E2"/>
    <mergeCell ref="F1:F2"/>
    <mergeCell ref="G1:G2"/>
    <mergeCell ref="H1:H2"/>
    <mergeCell ref="E17:K21"/>
    <mergeCell ref="C1:C2"/>
    <mergeCell ref="I1:I2"/>
    <mergeCell ref="B12:D46"/>
    <mergeCell ref="L12:M12"/>
    <mergeCell ref="E11:K11"/>
    <mergeCell ref="L43:M43"/>
    <mergeCell ref="L26:M26"/>
    <mergeCell ref="L27:M27"/>
    <mergeCell ref="A1:A2"/>
    <mergeCell ref="B1:B2"/>
    <mergeCell ref="L40:M40"/>
    <mergeCell ref="L41:M41"/>
    <mergeCell ref="L133:M133"/>
    <mergeCell ref="L139:M139"/>
    <mergeCell ref="L146:M146"/>
    <mergeCell ref="L32:M32"/>
    <mergeCell ref="L33:M33"/>
    <mergeCell ref="L35:M35"/>
    <mergeCell ref="L114:M114"/>
    <mergeCell ref="L37:M37"/>
    <mergeCell ref="L38:M38"/>
    <mergeCell ref="L118:M119"/>
    <mergeCell ref="L42:M42"/>
    <mergeCell ref="L76:M76"/>
    <mergeCell ref="L82:M82"/>
    <mergeCell ref="L91:M91"/>
    <mergeCell ref="L92:M92"/>
    <mergeCell ref="L34:M34"/>
    <mergeCell ref="B120:D146"/>
    <mergeCell ref="L23:M23"/>
    <mergeCell ref="L24:M24"/>
    <mergeCell ref="L25:M25"/>
    <mergeCell ref="L120:M120"/>
    <mergeCell ref="E57:K59"/>
    <mergeCell ref="E64:K65"/>
    <mergeCell ref="E66:K70"/>
    <mergeCell ref="L71:M71"/>
    <mergeCell ref="L72:M72"/>
    <mergeCell ref="E71:K75"/>
    <mergeCell ref="E88:K91"/>
    <mergeCell ref="E82:K87"/>
    <mergeCell ref="L93:M93"/>
    <mergeCell ref="L79:M79"/>
    <mergeCell ref="L80:M80"/>
    <mergeCell ref="L81:M81"/>
    <mergeCell ref="L83:M83"/>
    <mergeCell ref="L84:M84"/>
    <mergeCell ref="L85:M85"/>
    <mergeCell ref="L105:M105"/>
    <mergeCell ref="L106:M106"/>
    <mergeCell ref="E92:K96"/>
    <mergeCell ref="E97:K101"/>
    <mergeCell ref="E102:K106"/>
    <mergeCell ref="L99:M99"/>
    <mergeCell ref="L100:M100"/>
    <mergeCell ref="L101:M101"/>
    <mergeCell ref="B92:D106"/>
    <mergeCell ref="E118:K119"/>
    <mergeCell ref="B107:D119"/>
    <mergeCell ref="B57:D59"/>
    <mergeCell ref="B64:D65"/>
    <mergeCell ref="B76:D91"/>
    <mergeCell ref="B66:D75"/>
    <mergeCell ref="L66:M66"/>
    <mergeCell ref="L67:M67"/>
    <mergeCell ref="L68:M68"/>
    <mergeCell ref="L64:M65"/>
    <mergeCell ref="L73:M73"/>
    <mergeCell ref="L74:M74"/>
    <mergeCell ref="L75:M75"/>
    <mergeCell ref="E76:K81"/>
    <mergeCell ref="L77:M77"/>
    <mergeCell ref="L78:M78"/>
    <mergeCell ref="L86:M86"/>
    <mergeCell ref="L60:M61"/>
    <mergeCell ref="L62:M63"/>
    <mergeCell ref="L87:M87"/>
    <mergeCell ref="L88:M88"/>
    <mergeCell ref="L89:M89"/>
    <mergeCell ref="L90:M90"/>
    <mergeCell ref="B52:D56"/>
    <mergeCell ref="E60:K63"/>
    <mergeCell ref="B60:D63"/>
    <mergeCell ref="B182:D192"/>
    <mergeCell ref="L182:M182"/>
    <mergeCell ref="L188:M188"/>
    <mergeCell ref="L189:M189"/>
    <mergeCell ref="L190:M190"/>
    <mergeCell ref="B170:D174"/>
    <mergeCell ref="E170:K174"/>
    <mergeCell ref="B175:D181"/>
    <mergeCell ref="E181:K181"/>
    <mergeCell ref="L181:M181"/>
    <mergeCell ref="L175:M175"/>
    <mergeCell ref="L172:M172"/>
    <mergeCell ref="L173:M173"/>
    <mergeCell ref="B165:D169"/>
    <mergeCell ref="L164:M164"/>
    <mergeCell ref="L158:M158"/>
    <mergeCell ref="L69:M69"/>
    <mergeCell ref="L70:M70"/>
    <mergeCell ref="L55:M55"/>
    <mergeCell ref="B147:D164"/>
    <mergeCell ref="L148:M148"/>
    <mergeCell ref="E22:K27"/>
    <mergeCell ref="L18:M18"/>
    <mergeCell ref="L19:M19"/>
    <mergeCell ref="L20:M20"/>
    <mergeCell ref="L21:M21"/>
    <mergeCell ref="B47:D51"/>
    <mergeCell ref="E47:K51"/>
    <mergeCell ref="L47:M47"/>
    <mergeCell ref="L48:M48"/>
    <mergeCell ref="L49:M49"/>
    <mergeCell ref="L29:M29"/>
    <mergeCell ref="L30:M30"/>
    <mergeCell ref="L31:M31"/>
    <mergeCell ref="E28:K33"/>
    <mergeCell ref="L36:M36"/>
    <mergeCell ref="L39:M39"/>
    <mergeCell ref="E35:K40"/>
    <mergeCell ref="E34:K34"/>
    <mergeCell ref="L50:M50"/>
    <mergeCell ref="L51:M51"/>
    <mergeCell ref="L52:M52"/>
    <mergeCell ref="L53:M53"/>
    <mergeCell ref="L54:M54"/>
    <mergeCell ref="L44:M44"/>
    <mergeCell ref="L45:M45"/>
    <mergeCell ref="L46:M46"/>
    <mergeCell ref="E41:K46"/>
    <mergeCell ref="L56:M56"/>
    <mergeCell ref="L57:M59"/>
    <mergeCell ref="E52:K56"/>
    <mergeCell ref="L102:M102"/>
    <mergeCell ref="L103:M103"/>
    <mergeCell ref="L104:M104"/>
    <mergeCell ref="L94:M94"/>
    <mergeCell ref="L95:M95"/>
    <mergeCell ref="L96:M96"/>
    <mergeCell ref="L97:M97"/>
    <mergeCell ref="L98:M98"/>
    <mergeCell ref="L113:M113"/>
    <mergeCell ref="L115:M115"/>
    <mergeCell ref="L116:M116"/>
    <mergeCell ref="L117:M117"/>
    <mergeCell ref="E107:K111"/>
    <mergeCell ref="E112:K117"/>
    <mergeCell ref="L107:M107"/>
    <mergeCell ref="L108:M108"/>
    <mergeCell ref="L109:M109"/>
    <mergeCell ref="L110:M110"/>
    <mergeCell ref="L111:M111"/>
    <mergeCell ref="L112:M112"/>
    <mergeCell ref="L137:M137"/>
    <mergeCell ref="L138:M138"/>
    <mergeCell ref="L140:M140"/>
    <mergeCell ref="L141:M141"/>
    <mergeCell ref="L143:M143"/>
    <mergeCell ref="E120:K125"/>
    <mergeCell ref="E126:K131"/>
    <mergeCell ref="E132:K137"/>
    <mergeCell ref="E138:K141"/>
    <mergeCell ref="L130:M130"/>
    <mergeCell ref="L131:M131"/>
    <mergeCell ref="L132:M132"/>
    <mergeCell ref="L134:M134"/>
    <mergeCell ref="L135:M135"/>
    <mergeCell ref="L136:M136"/>
    <mergeCell ref="L121:M121"/>
    <mergeCell ref="L122:M122"/>
    <mergeCell ref="L123:M123"/>
    <mergeCell ref="L124:M124"/>
    <mergeCell ref="L125:M125"/>
    <mergeCell ref="L126:M126"/>
    <mergeCell ref="L127:M127"/>
    <mergeCell ref="L128:M128"/>
    <mergeCell ref="L129:M129"/>
    <mergeCell ref="L147:M147"/>
    <mergeCell ref="E165:K169"/>
    <mergeCell ref="L167:M167"/>
    <mergeCell ref="L168:M168"/>
    <mergeCell ref="L169:M169"/>
    <mergeCell ref="E142:K142"/>
    <mergeCell ref="L142:M142"/>
    <mergeCell ref="L144:M144"/>
    <mergeCell ref="L145:M145"/>
    <mergeCell ref="E143:K146"/>
    <mergeCell ref="L149:M149"/>
    <mergeCell ref="L156:M156"/>
    <mergeCell ref="L157:M157"/>
    <mergeCell ref="L159:M159"/>
    <mergeCell ref="L160:M160"/>
    <mergeCell ref="L161:M161"/>
    <mergeCell ref="L162:M162"/>
    <mergeCell ref="L150:M150"/>
    <mergeCell ref="L151:M151"/>
    <mergeCell ref="L152:M152"/>
    <mergeCell ref="L153:M153"/>
    <mergeCell ref="L154:M154"/>
    <mergeCell ref="L155:M155"/>
    <mergeCell ref="L13:M13"/>
    <mergeCell ref="L14:M14"/>
    <mergeCell ref="L15:M15"/>
    <mergeCell ref="L16:M16"/>
    <mergeCell ref="E12:K16"/>
    <mergeCell ref="L185:M185"/>
    <mergeCell ref="L187:M187"/>
    <mergeCell ref="L174:M174"/>
    <mergeCell ref="L176:M176"/>
    <mergeCell ref="L177:M177"/>
    <mergeCell ref="L178:M178"/>
    <mergeCell ref="L179:M179"/>
    <mergeCell ref="L170:M170"/>
    <mergeCell ref="L171:M171"/>
    <mergeCell ref="L163:M163"/>
    <mergeCell ref="E159:K164"/>
    <mergeCell ref="E153:K158"/>
    <mergeCell ref="L180:M180"/>
    <mergeCell ref="E175:K180"/>
    <mergeCell ref="L183:M183"/>
    <mergeCell ref="L184:M184"/>
    <mergeCell ref="E147:K152"/>
    <mergeCell ref="L165:M165"/>
    <mergeCell ref="L166:M166"/>
    <mergeCell ref="L210:M210"/>
    <mergeCell ref="L198:M198"/>
    <mergeCell ref="L199:M199"/>
    <mergeCell ref="L196:M196"/>
    <mergeCell ref="L197:M197"/>
    <mergeCell ref="L211:M211"/>
    <mergeCell ref="B207:D211"/>
    <mergeCell ref="E207:K211"/>
    <mergeCell ref="B204:D206"/>
    <mergeCell ref="E204:K206"/>
    <mergeCell ref="L204:M206"/>
    <mergeCell ref="L207:M207"/>
    <mergeCell ref="L208:M208"/>
    <mergeCell ref="L209:M209"/>
    <mergeCell ref="B193:D203"/>
    <mergeCell ref="L186:M186"/>
    <mergeCell ref="L200:M200"/>
    <mergeCell ref="L201:M201"/>
    <mergeCell ref="L202:M202"/>
    <mergeCell ref="L203:M203"/>
    <mergeCell ref="E193:K198"/>
    <mergeCell ref="E199:K203"/>
    <mergeCell ref="L194:M194"/>
    <mergeCell ref="L195:M195"/>
    <mergeCell ref="L191:M191"/>
    <mergeCell ref="L192:M192"/>
    <mergeCell ref="E182:K187"/>
    <mergeCell ref="E188:K192"/>
    <mergeCell ref="L193:M193"/>
  </mergeCells>
  <hyperlinks>
    <hyperlink ref="B6:M8" r:id="rId1" display="The table below presents the correlation of the GRI disclosures covered in this Databook. In each one, you can click on the hyperlinks in the &quot;Where to find&quot; column to easily access information that responds to that framework. For more information about sustainability management and the GRI disclosures answered by CSN, access the PDF version of the Integrated Report, available at this link." xr:uid="{5D8B06F1-2291-4BA4-9701-012206F4BCF4}"/>
    <hyperlink ref="L12:M12" location="'CSN Group'!A3" display="CSN Group" xr:uid="{ED34A870-09DA-4D01-86A7-B9CDC10D3A43}"/>
    <hyperlink ref="L13:M13" location="'Steel Industry'!A3" display="Steel Industry" xr:uid="{206BD04D-2234-44FF-9A49-915256EAA68E}"/>
    <hyperlink ref="L14:M14" location="'Steel Industry'!A3" display="Mining" xr:uid="{9F893D82-E568-4541-BE56-3E1F133C1F28}"/>
    <hyperlink ref="L15:M15" location="Cement!A3" display="Cement" xr:uid="{4A52180F-AB26-4DAA-A195-F3B6B95E9C85}"/>
    <hyperlink ref="L16:M16" location="Logistics!A3" display="Logistics" xr:uid="{BBC5C313-8E5D-4957-953E-95E2B60BFCD8}"/>
    <hyperlink ref="I1:I2" location="'GRI Index'!A3" display="GRI Index" xr:uid="{AA42D9A6-35C8-4998-BC20-4135E55F8A1A}"/>
    <hyperlink ref="J1:J2" location="'SASB Index'!A3" display="SASB Index" xr:uid="{B780F3B6-7958-45FE-93A9-6E846830CFC0}"/>
    <hyperlink ref="D1:D2" location="'Steel Industry'!A3" display="Steel Industry" xr:uid="{283DD9DE-C253-42F1-87F5-4F2E21E1F7BD}"/>
    <hyperlink ref="B1:B2" location="Home!A3" display="Home" xr:uid="{F4C1E17C-6AC7-4E4A-9A40-648C5D868055}"/>
    <hyperlink ref="C1:C2" location="'CSN Group'!A3" display="CSN Group" xr:uid="{531096FA-49C4-41B0-A8B5-0A8CF66E2AEE}"/>
    <hyperlink ref="E1:E2" location="Mining!A3" display="Mining" xr:uid="{A8CD1CFF-9A38-426C-8614-980D4C485499}"/>
    <hyperlink ref="F1:F2" location="Cement!A3" display="Cement" xr:uid="{81F47D95-421F-4AE7-9672-DA836EC41D7A}"/>
    <hyperlink ref="G1:G2" location="Logistics!A3" display="Logistics" xr:uid="{F18A4D6F-9119-459D-9676-BBF93C950E04}"/>
    <hyperlink ref="H1:H2" location="Energy!A3" display="Energy" xr:uid="{E6DA9612-628D-4929-B14E-1C7D53C78D4E}"/>
    <hyperlink ref="K1:K2" location="Materiality!A3" display="Materiality" xr:uid="{A6CD2EB8-54E7-4DC6-AF82-3A8EBEA426A9}"/>
    <hyperlink ref="L1:L2" location="TCFD_TNFD!A3" display="TCFD e TNFD" xr:uid="{4D7B268C-DF05-4504-84A9-4E1274A211CB}"/>
    <hyperlink ref="M1:M2" location="Ratings!A3" display="Ratings" xr:uid="{43C274DC-A6F3-4485-94D3-6A597CD1E1FD}"/>
    <hyperlink ref="L211:M211" location="Logistics!A279" display="Logistics" xr:uid="{11CCF252-C83C-4749-A633-DCA0AE446EAB}"/>
    <hyperlink ref="L210:M210" location="Cement!A317" display="Cement" xr:uid="{593166F7-400D-4328-B1E6-5FFB4CB27F17}"/>
    <hyperlink ref="L209:M209" location="Mining!A471" display="Mining" xr:uid="{0C9862D4-A99F-478A-B2FA-77910B9D2A37}"/>
    <hyperlink ref="L207:M207" location="'CSN Group'!A476" display="CSN Group" xr:uid="{80835731-8CDC-4D1E-B733-0D42AB24BC19}"/>
    <hyperlink ref="L204:M206" location="'CSN Group'!A392" display="CSN Group" xr:uid="{CC80D745-1052-4D70-AFAF-0F5069B106E0}"/>
    <hyperlink ref="L203:M203" location="Logistics!A190" display="Logistics" xr:uid="{03D3B186-6391-444F-B314-6E924F457BF2}"/>
    <hyperlink ref="L202:M202" location="Cement!A206" display="Cement" xr:uid="{D1976A09-4529-45BB-ABAD-F5CBD8A9B50D}"/>
    <hyperlink ref="L201:M201" location="Mining!A284" display="Mining" xr:uid="{6C629396-9B2A-4D6D-91B7-8C3BEDEC5656}"/>
    <hyperlink ref="L200:M200" location="'Steel Industry'!A290" display="Steel Industry" xr:uid="{4909E788-7527-4991-BCDB-4E605E0F3606}"/>
    <hyperlink ref="L199:M199" location="'GRI Index'!A360" display="CSN Group" xr:uid="{921411CA-0214-4888-A1EA-7F0D4448AE81}"/>
    <hyperlink ref="L198:M198" location="Energy!A86" display="Energy" xr:uid="{CD212C27-5F31-416A-9439-887A169A3E2C}"/>
    <hyperlink ref="L197:M197" location="Logistics!A154" display="Logistics" xr:uid="{1877BB42-27E0-4011-9245-49978C9C402A}"/>
    <hyperlink ref="L196:M196" location="Cement!A170" display="Cement" xr:uid="{CEEF6E2E-1D5F-4331-8C2B-972E39FEC5CF}"/>
    <hyperlink ref="L195:M195" location="Mining!A216" display="Mining" xr:uid="{6A070B1D-2382-4253-937A-201AFBFD01C2}"/>
    <hyperlink ref="L193:M193" location="'CSN Group'!A268" display="CSN Group" xr:uid="{2E0FBB6F-6C34-49E0-BC0B-BF8007F92E28}"/>
    <hyperlink ref="L192:M192" location="Logistics!A129" display="Logistics" xr:uid="{8F775242-52AE-481C-A637-903D5113A869}"/>
    <hyperlink ref="L191:M191" location="Cement!A146" display="Cement" xr:uid="{8455F977-411F-43BC-867B-589B2B1AD4F0}"/>
    <hyperlink ref="L190:M190" location="Mining!A193" display="Mining" xr:uid="{B17100EE-4179-4816-B325-3A63FDADD391}"/>
    <hyperlink ref="L188:M188" location="'CSN Group'!A242" display="CSN Group" xr:uid="{BDC71434-8D54-4641-877F-E100276E8135}"/>
    <hyperlink ref="L187:M187" location="Energy!A63" display="Energy" xr:uid="{799E7074-4DB4-40C5-9051-B23FBB25507F}"/>
    <hyperlink ref="L186:M186" location="Logistics!A102" display="Logistics" xr:uid="{E73F7446-0C3D-407A-AAE7-215731115EFA}"/>
    <hyperlink ref="L185:M185" location="Cement!A120" display="Cement" xr:uid="{73422637-854B-4066-A82E-2366BA2CA86D}"/>
    <hyperlink ref="L184:M184" location="Mining!A166" display="Mining" xr:uid="{37C95AA0-4997-4AA9-AF9D-BF5B3A851532}"/>
    <hyperlink ref="L182:M182" location="'CSN Group'!A187" display="CSN Group" xr:uid="{0CDE8CCB-F8B5-42C2-9A66-6EBB0B8B6C0D}"/>
    <hyperlink ref="L181:M181" location="'CSN Group'!A430" display="CSN Group" xr:uid="{9C03B165-E211-41A4-A444-E44A20A32BD9}"/>
    <hyperlink ref="L180:M180" location="Energy!A118" display="Energy" xr:uid="{2C3BAB53-1F4E-4D50-8E90-F6F99D17DF03}"/>
    <hyperlink ref="L179:M179" location="Logistics!A218" display="Logistics" xr:uid="{D6AB0AC8-AC7F-41C7-983C-163B294599CB}"/>
    <hyperlink ref="L178:M178" location="Cement!A234" display="Cement" xr:uid="{59202241-2DE1-4135-BD03-3B7704572CEE}"/>
    <hyperlink ref="L177:M177" location="Mining!A353" display="Mining" xr:uid="{0478FFAB-F87E-469C-B1A0-9A5772EE10BD}"/>
    <hyperlink ref="L175:M175" location="'CSN Group'!A403" display="CSN Group" xr:uid="{95B35B79-63CC-4CCF-96AC-F6B19653E475}"/>
    <hyperlink ref="L174:M174" location="Logistics!A65" display="Logistics" xr:uid="{8A546B94-268C-49D8-B3C2-D8276B4D5FD1}"/>
    <hyperlink ref="L173:M173" location="Cement!A81" display="Cement" xr:uid="{21651731-2E44-457B-9525-D2EBAB6AF819}"/>
    <hyperlink ref="L172:M172" location="Mining!A101" display="Mining" xr:uid="{ABE412BD-C47F-4730-8F37-28D830E91CFC}"/>
    <hyperlink ref="L170:M170" location="'CSN Group'!A142" display="CSN Group" xr:uid="{62E287DE-75EE-4D4E-B76F-729D6E4B28EE}"/>
    <hyperlink ref="L169:M169" location="Logistics!A268" display="Logistics" xr:uid="{05BE8050-773D-4332-9881-55D418DAB1CE}"/>
    <hyperlink ref="L168:M168" location="Cement!A307" display="Cement" xr:uid="{F30451E3-67D1-4226-83A8-059889B4C31D}"/>
    <hyperlink ref="L167:M167" location="Mining!A459" display="Mining" xr:uid="{56761C42-84C7-469F-87AE-99067E3A514D}"/>
    <hyperlink ref="L165:M165" location="'CSN Group'!A465" display="CSN Group" xr:uid="{484DA8A4-8AB5-499C-8FE8-4AF6D3D051F7}"/>
    <hyperlink ref="L164:M164" location="Energy!A223" display="Energy" xr:uid="{1E717D0A-E0A4-4A5F-ACA7-84CCD012775A}"/>
    <hyperlink ref="L163:M163" location="Logistics!A414" display="Logistics" xr:uid="{3F5482F6-BEC4-4EEF-939D-84BC51F4AD36}"/>
    <hyperlink ref="L162:M162" location="Cement!A554" display="Cement" xr:uid="{C1CB54F8-1732-498D-BD50-7895F024818E}"/>
    <hyperlink ref="L161:M161" location="Mining!A722" display="Mining" xr:uid="{686688F5-141E-4960-AA5F-9E7A73A41FAA}"/>
    <hyperlink ref="L159:M159" location="'CSN Group'!A691" display="CSN Group" xr:uid="{A466D626-43E0-46BE-B63D-E32B0E3782DB}"/>
    <hyperlink ref="L158:M158" location="Energy!A207" display="Energy" xr:uid="{5BD86FC0-D8EE-44E9-8160-3A3B41CB223E}"/>
    <hyperlink ref="L157:M157" location="Logistics!A394" display="Logistics" xr:uid="{F28DEFD0-4EB4-47FC-BDE6-9768C4B8DC06}"/>
    <hyperlink ref="L156:M156" location="Cement!A503" display="Cement" xr:uid="{68375453-D6E5-4748-84B4-5CCED4D753E2}"/>
    <hyperlink ref="L155:M155" location="Mining!A703" display="Mining" xr:uid="{3C35A001-244E-4E27-A877-C055B00C0DBD}"/>
    <hyperlink ref="L153:M153" location="'CSN Group'!A668" display="CSN Group" xr:uid="{757DC801-B056-4D01-97AD-3C9A27683A66}"/>
    <hyperlink ref="L152:M152" location="Energy!A188" display="Energy" xr:uid="{1AB819E8-89D9-43BE-B0A4-4ED9A09ADAA7}"/>
    <hyperlink ref="L151:M151" location="Logistics!A373" display="Logistics" xr:uid="{712C179D-0F10-49F2-A189-230F660D1129}"/>
    <hyperlink ref="L150:M150" location="Cement!A508" display="Cement" xr:uid="{374CBB6D-1DBF-40BF-9C44-F239BBB12DB4}"/>
    <hyperlink ref="L149:M149" location="Mining!A682" display="Mining" xr:uid="{18A41753-1BE6-4900-8888-DA4A4EF201F1}"/>
    <hyperlink ref="L147:M147" location="'CSN Group'!A637" display="CSN Group" xr:uid="{44FF74C5-B517-47E8-8BA0-17867AC98B4D}"/>
    <hyperlink ref="L146:M146" location="Cement!A492" display="Cement" xr:uid="{FAC51E22-2B34-499C-AC9D-A88B1B59CA2B}"/>
    <hyperlink ref="L145:M145" location="Mining!A660" display="Mining" xr:uid="{F0402141-D67C-4E36-98BC-1F880C302883}"/>
    <hyperlink ref="L143:M143" location="'CSN Group'!A621" display="CSN Group" xr:uid="{A06C9EE9-0C87-43DE-94AD-8F1080C05EB7}"/>
    <hyperlink ref="L142:M142" location="'CSN Group'!A768" display="CSN Group" xr:uid="{491279C1-7AC1-4FCB-A287-09809951FB4A}"/>
    <hyperlink ref="L141:M141" location="Cement!A385" display="Cement" xr:uid="{03AC1914-027A-4A1A-8BE4-AE126F7EA1F4}"/>
    <hyperlink ref="L140:M140" location="Mining!A555" display="Mining" xr:uid="{D3A4E89C-F13E-41AB-A781-DCE10A0BC972}"/>
    <hyperlink ref="L138:M138" location="'CSN Group'!A551" display="CSN Group" xr:uid="{EC141934-7E67-4D22-A9B9-29D9CCA86578}"/>
    <hyperlink ref="L137:M137" location="Energy!A169" display="Energy" xr:uid="{93FEBD8B-DEBC-4C50-9ACC-454B8CA9A1DF}"/>
    <hyperlink ref="L136:M136" location="Logistics!A320" display="Logistics" xr:uid="{2A936C36-CBC5-48A7-9267-AEBEED1E9D31}"/>
    <hyperlink ref="L135:M135" location="Cement!A371" display="Cement" xr:uid="{5A676A48-D6A1-48D3-BD57-1A7672175D8A}"/>
    <hyperlink ref="L134:M134" location="Mining!A539" display="Mining" xr:uid="{ECD6A3B3-6599-44BE-BDAE-7FA82BBB8E67}"/>
    <hyperlink ref="L132:M132" location="'CSN Group'!A537" display="CSN Group" xr:uid="{0443DA3D-30CC-49E6-8814-60148B6BC8F7}"/>
    <hyperlink ref="L131:M131" location="Energy!A168" display="Energy" xr:uid="{19D8755E-1A98-47CB-BC76-AC281CC50CEA}"/>
    <hyperlink ref="L130:M130" location="Logistics!A319" display="Logistics" xr:uid="{02C1C33B-B7CE-4EAE-A0F5-44F62F763E1C}"/>
    <hyperlink ref="L129:M129" location="Cement!A370" display="Cement" xr:uid="{BA25E524-6FC0-4104-9528-9404439C79DB}"/>
    <hyperlink ref="L128:M128" location="Mining!A538" display="Mining" xr:uid="{ECAE5CCD-C815-444C-9862-CB832D6F29AD}"/>
    <hyperlink ref="L126:M126" location="'CSN Group'!A536" display="CSN Group" xr:uid="{AECC12F4-CB5E-4326-888E-2735096A5703}"/>
    <hyperlink ref="L125:M125" location="Energy!A167" display="Energy" xr:uid="{145C5772-E7D5-4AD4-9708-756C5ED7C554}"/>
    <hyperlink ref="L124:M124" location="Logistics!A318" display="Logistics" xr:uid="{AEADEEA1-FE36-42CB-BD55-CC0AF1A672D4}"/>
    <hyperlink ref="L123:M123" location="Cement!A369" display="Cement" xr:uid="{5A3AD07C-6D05-4381-BA15-FE3989EF156B}"/>
    <hyperlink ref="L122:M122" location="Mining!A537" display="Mining" xr:uid="{12D4EAEE-A628-4ED2-84CD-96B216931836}"/>
    <hyperlink ref="L120:M120" location="'CSN Group'!A535" display="CSN Group" xr:uid="{BFD0B332-EB7C-46A5-95B1-62DB0273F2DD}"/>
    <hyperlink ref="L118:M119" location="'CSN Group'!A730" display="CSN Group" xr:uid="{34594A51-D62E-415B-B285-F14C3B2022D0}"/>
    <hyperlink ref="L117:M117" location="Energy!A256" display="Energy" xr:uid="{9CC8B7D1-E953-4021-8E18-9C7050BA825B}"/>
    <hyperlink ref="L116:M116" location="Logistics!A452" display="Logistics" xr:uid="{E0BE79A4-E3EE-44FE-90A9-C69B462CC3F8}"/>
    <hyperlink ref="L115:M115" location="Cement!A610" display="Cement" xr:uid="{904689C9-A9F1-4978-B84A-188083E1776C}"/>
    <hyperlink ref="L114:M114" location="Mining!A817" display="Mining" xr:uid="{FB1D06F6-C632-4260-9AD7-20A2478661A7}"/>
    <hyperlink ref="L112:M112" location="'CSN Group'!A717" display="CSN Group" xr:uid="{CD1032C0-0529-48AC-A03B-228DBD410DFC}"/>
    <hyperlink ref="L111:M111" location="Energy!A426" display="Energy" xr:uid="{A1E556F0-E611-4D37-BA59-4ACC543FCA5F}"/>
    <hyperlink ref="L110:M110" location="Logistics!A440" display="Logistics" xr:uid="{0DE34442-7DC9-4205-BA6B-B0DC3CAD6894}"/>
    <hyperlink ref="L109:M109" location="Cement!A592" display="Cement" xr:uid="{4BD4F82E-2362-4A57-B587-96E08BBD475E}"/>
    <hyperlink ref="L108:M108" location="Mining!A805" display="Mining" xr:uid="{81A1EDDC-707E-4A84-A8D0-F5FC6B12599B}"/>
    <hyperlink ref="L106:M106" location="Logistics!A363" display="Logistics" xr:uid="{C0640578-BEA6-48BB-9490-415386ABF4A1}"/>
    <hyperlink ref="L105:M105" location="Cement!A468" display="Cement" xr:uid="{01B55925-FCA7-45BB-8A5C-F44258FB7954}"/>
    <hyperlink ref="L104:M104" location="Mining!A634" display="Mining" xr:uid="{E7BD450E-198F-4E1B-B1D6-7A9B1CF8BEFB}"/>
    <hyperlink ref="L102:M102" location="'CSN Group'!A610" display="CSN Group" xr:uid="{818B4533-99BD-40FC-97F8-535CBBA2F6DB}"/>
    <hyperlink ref="L101:M101" location="Logistics!A351" display="Logistics" xr:uid="{B42D3A36-9B22-470E-8DD4-A96D8D761907}"/>
    <hyperlink ref="L100:M100" location="Cement!A451" display="Cement" xr:uid="{346E9D4F-85AA-403F-B525-14C22A67B146}"/>
    <hyperlink ref="L99:M99" location="Mining!A616" display="Mining" xr:uid="{62A65BC2-4C92-4AD3-BA27-5317F2927FF1}"/>
    <hyperlink ref="L97:M97" location="'CSN Group'!A588" display="CSN Group" xr:uid="{C8DF900A-085D-470E-9041-01F45350F178}"/>
    <hyperlink ref="L96:M96" location="Logistics!A339" display="Logistics" xr:uid="{0224260B-5AD6-4B46-9813-6E3E257525DE}"/>
    <hyperlink ref="L95:M95" location="Cement!A435" display="Cement" xr:uid="{4FDDA1B3-226B-495C-B27F-795FEB73FD7B}"/>
    <hyperlink ref="L94:M94" location="Mining!A598" display="Mining" xr:uid="{1261D43B-E6F7-46B3-B15F-A405D3CCAE92}"/>
    <hyperlink ref="L92:M92" location="'CSN Group'!A566" display="CSN Group" xr:uid="{A7337BC1-0267-4CA8-9519-EB4848E4137D}"/>
    <hyperlink ref="L91:M91" location="Cement!A360" display="Cement" xr:uid="{CAE60759-3680-4DDD-BBE0-679A73C7B497}"/>
    <hyperlink ref="L90:M90" location="Mining!A527" display="Mining" xr:uid="{56391E34-5EEC-46B5-B06D-8518084EE218}"/>
    <hyperlink ref="L88:M88" location="'CSN Group'!A525" display="CSN Group" xr:uid="{F3EB3E18-A61C-4CC2-AAF6-4CCF6C79BF08}"/>
    <hyperlink ref="L87:M87" location="Energy!A159" display="Energy" xr:uid="{98862E99-C920-4D4E-8D31-2E6CA5FF66B6}"/>
    <hyperlink ref="L86:M86" location="Logistics!A310" display="Logistics" xr:uid="{D86432F9-99A3-4434-B4CE-CC51F607B049}"/>
    <hyperlink ref="L85:M85" location="Cement!A352" display="Cement" xr:uid="{06A8A804-EE13-49F9-9C15-14095C2F3B27}"/>
    <hyperlink ref="L84:M84" location="Mining!A517" display="Mining" xr:uid="{8108C651-3AE2-42C2-84E7-3305E0A291AC}"/>
    <hyperlink ref="L82:M82" location="'CSN Group'!A518" display="CSN Group" xr:uid="{9929AFEB-976B-45CF-B288-F2CFE0710B65}"/>
    <hyperlink ref="L81:M81" location="Energy!A140" display="Energy" xr:uid="{247327A3-C6C2-4106-91E5-09C015C31FED}"/>
    <hyperlink ref="L80:M80" location="Logistics!A292" display="Logistics" xr:uid="{84B9F262-31C0-496D-B698-85DA74F96E6E}"/>
    <hyperlink ref="L79:M79" location="Cement!A330" display="Cement" xr:uid="{3F3C4DF3-FD7C-4142-80E1-2D05EB13E86E}"/>
    <hyperlink ref="L78:M78" location="Mining!A496" display="Mining" xr:uid="{04D97E3F-41B9-4D87-9F31-8F1E6D6914CC}"/>
    <hyperlink ref="L76:M76" location="'CSN Group'!A490" display="CSN Group" xr:uid="{7D75B52B-AD25-429E-A214-261110A67FFA}"/>
    <hyperlink ref="L75:M75" location="Logistics!A480" display="Logistics" xr:uid="{6794BFC6-D147-4F3B-B7BF-EA50C26DAFCA}"/>
    <hyperlink ref="L74:M74" location="Cement!A654" display="Cement" xr:uid="{6FC119EB-4979-484F-ABB4-AB9C42906B1A}"/>
    <hyperlink ref="L73:M73" location="Mining!A885" display="Mining" xr:uid="{DCD3ED3B-9AFD-4965-AA6F-62CEB5EB5B41}"/>
    <hyperlink ref="L71:M71" location="'CSN Group'!A757" display="CSN Group" xr:uid="{C92C5F60-BD42-490D-8BA7-E38B170009E3}"/>
    <hyperlink ref="L70:M70" location="Logistics!A479" display="Logistics" xr:uid="{149B5130-AF8E-4093-8DA6-D07E01D47A6D}"/>
    <hyperlink ref="L69:M69" location="Cement!A653" display="Cement" xr:uid="{CDE3E81A-9CD1-46C9-ABE2-45B20567AA3A}"/>
    <hyperlink ref="L68:M68" location="Mining!A884" display="Mining" xr:uid="{E8923CD3-3077-4A78-B42B-2D8890C5EDCD}"/>
    <hyperlink ref="L66:M66" location="'CSN Group'!A756" display="CSN Group" xr:uid="{365E70A2-0AC5-4D0E-9DAF-A8CF05489A10}"/>
    <hyperlink ref="L64:M65" location="'CSN Group'!A44" display="CSN Group" xr:uid="{C7469259-1AD3-4E7D-A768-7864A41510BB}"/>
    <hyperlink ref="L62:M63" location="Cement!A9" display="Cement" xr:uid="{24CB08B0-996F-4E8F-B969-B81E6B344A22}"/>
    <hyperlink ref="L60:M61" location="'CSN Group'!A9" display="CSN Group" xr:uid="{7C340FE4-5215-419E-84C3-D8CD43937625}"/>
    <hyperlink ref="L57:M59" location="'CSN Group'!A15" display="CSN Group" xr:uid="{6423B7B0-F0AD-4E75-9D82-9B7B40F080A8}"/>
    <hyperlink ref="L56:M56" location="Logistics!A256" display="Logistics" xr:uid="{CEF376F7-914F-4886-B9BD-FCBBF9C6FBFB}"/>
    <hyperlink ref="L55:M55" location="Cement!A295" display="Cement" xr:uid="{566A5F93-2185-4D85-BA08-BF5886DC2C1D}"/>
    <hyperlink ref="L54:M54" location="Mining!A448" display="Mining" xr:uid="{11F8EE0E-662A-4A67-AC1D-59B43F0A73FB}"/>
    <hyperlink ref="L52:M52" location="'CSN Group'!A454" display="CSN Group" xr:uid="{EBD1CA20-C1E4-4500-B70F-0FB6EC80A728}"/>
    <hyperlink ref="L51:M51" location="Logistics!A469" display="Logistics" xr:uid="{26F334C5-943A-4AC9-82C0-F741B5D6B4AC}"/>
    <hyperlink ref="L50:M50" location="Cement!A643" display="Cement" xr:uid="{CF8F8976-1B1F-4F74-AE09-900269F7D873}"/>
    <hyperlink ref="L49:M49" location="Mining!A873" display="Mining" xr:uid="{E7D3A9E3-44FB-441A-8C11-F5B377692A3D}"/>
    <hyperlink ref="L47:M47" location="'CSN Group'!A747" display="CSN Group" xr:uid="{4BBAA45D-C6A8-4557-8C43-CB72EC7A03CE}"/>
    <hyperlink ref="L46:M46" location="Energy!A14" display="Energy" xr:uid="{111D56C4-F58B-429C-8743-3C9F8231CD80}"/>
    <hyperlink ref="L45:M45" location="Logistics!A20" display="Logistics" xr:uid="{470D3D00-AA26-45B2-8E06-C91FCC5F499A}"/>
    <hyperlink ref="L44:M44" location="Cement!A32" display="Cement" xr:uid="{D580833B-7999-4CFA-B1AB-FDBE0F1C2FFC}"/>
    <hyperlink ref="L43:M43" location="Mining!A28" display="Mining" xr:uid="{2A700D2C-9379-493F-A061-9851769ABA40}"/>
    <hyperlink ref="L41:M41" location="'CSN Group'!A65" display="CSN Group" xr:uid="{AC45B05E-EEEA-44F5-9AAD-EB0C63C6FF4D}"/>
    <hyperlink ref="L40:M40" location="Energy!A8" display="Energy" xr:uid="{E75CD3FD-5BAF-4669-86C6-F2D662E3E784}"/>
    <hyperlink ref="L39:M39" location="'GRI Index'!A8" display="Logistics" xr:uid="{CAAA952C-6747-4C7A-8075-1DF7AE8A77D1}"/>
    <hyperlink ref="L38:M38" location="Cement!A8" display="Cement" xr:uid="{647BA5AD-0ADE-4E38-9681-0CD7384304E3}"/>
    <hyperlink ref="L37:M37" location="Mining!A8" display="Mining" xr:uid="{6C4FC733-07CF-4E6D-B847-D1FC0E5EF58C}"/>
    <hyperlink ref="L35:M35" location="'CSN Group'!A8" display="CSN Group" xr:uid="{F148FB62-D52C-4D3E-9A4D-813B7743259C}"/>
    <hyperlink ref="L34:M34" location="'CSN Group'!A130" display="CSN Group" xr:uid="{DAAF8D0B-A725-4DFA-B305-46A2828A2E05}"/>
    <hyperlink ref="L33:M33" location="Energy!A53" display="Energy" xr:uid="{53310B80-5121-4BE2-ADAC-57C4558ED11D}"/>
    <hyperlink ref="L32:M32" location="Logistics!A55" display="Logistics" xr:uid="{E596B429-56C4-4F68-A8F0-73E7132594CD}"/>
    <hyperlink ref="L31:M31" location="Cement!A69" display="Cement" xr:uid="{C991650B-D636-4A34-B813-8334AE6ADE07}"/>
    <hyperlink ref="L30:M30" location="Mining!A87" display="Mining" xr:uid="{AC54DEBC-15AB-41D8-9D41-C35644E42EBD}"/>
    <hyperlink ref="L28:M28" location="'CSN Group'!A117" display="CSN Group" xr:uid="{08A9697F-BB87-4843-A718-105167173555}"/>
    <hyperlink ref="L27:M27" location="Energy!A26" display="Energy" xr:uid="{CBC57B48-8FAA-49E1-A098-2D8A094625A9}"/>
    <hyperlink ref="L26:M26" location="Logistics!A31" display="Logistics" xr:uid="{091BB51F-C26B-4006-ACCA-9B894D58C716}"/>
    <hyperlink ref="L25:M25" location="Cement!A42" display="Cement" xr:uid="{981CE9A7-D1EC-4B35-89EE-933A7CA871C8}"/>
    <hyperlink ref="L24:M24" location="Mining!A54" display="Mining" xr:uid="{C83B4280-1863-4E3D-98F9-58141AA3E59E}"/>
    <hyperlink ref="L22:M22" location="'CSN Group'!A80" display="CSN Group" xr:uid="{98C7FA17-50AA-446C-995B-6B0678CA4575}"/>
    <hyperlink ref="L21:M21" location="Logistics!A246" display="Logistics" xr:uid="{7FE1A276-B4C2-4D9E-9B2F-ECDF4AE38034}"/>
    <hyperlink ref="L20:M20" location="Cement!A285" display="Cement" xr:uid="{2927E061-2E4F-405A-B1FA-3B2AAB11FE92}"/>
    <hyperlink ref="L19:M19" location="Mining!A437" display="Mining" xr:uid="{7A7FE9EA-CCBF-48C0-B907-0CA3297281C8}"/>
    <hyperlink ref="L17:M17" location="'CSN Group'!A444" display="CSN Group" xr:uid="{1911EEA0-2217-46E0-86B3-D62F136D0FE9}"/>
    <hyperlink ref="L42:M42" location="'Steel Industry'!A22" display="Steel Industry" xr:uid="{9851DE7D-9E34-44DA-B019-CD66E5DF4670}"/>
    <hyperlink ref="L208:M208" location="'Steel Industry'!A448" display="Steel Industry" xr:uid="{7126FD51-4FA3-44AA-9242-EB0DBB0B3609}"/>
    <hyperlink ref="L194:M194" location="'Steel Industry'!A223" display="Steel Industry" xr:uid="{85A4E013-A6FA-4CCC-960F-9169C7840300}"/>
    <hyperlink ref="L189:M189" location="'Steel Industry'!A196" display="Steel Industry" xr:uid="{FCE21EE5-F305-4B60-A248-CA96322881FA}"/>
    <hyperlink ref="L183:M183" location="'Steel Industry'!A151" display="Steel Industry" xr:uid="{B16A07BB-7BE5-4C4B-864C-63B4BED65BE9}"/>
    <hyperlink ref="L176:M176" location="'Steel Industry'!A333" display="Steel Industry" xr:uid="{428A3C0B-06B9-4974-AE24-33BECAFC5F7A}"/>
    <hyperlink ref="L171:M171" location="'Steel Industry'!A85" display="Steel Industry" xr:uid="{07BCDD21-2F60-4BA7-8D7A-6258A981C8B7}"/>
    <hyperlink ref="L166:M166" location="'Steel Industry'!A437" display="Steel Industry" xr:uid="{663B36F3-2B80-476F-BC1A-023F4D72EEEF}"/>
    <hyperlink ref="L160:M160" location="'Steel Industry'!A721" display="Steel Industry" xr:uid="{D2AA3781-110C-443F-A6E6-B28F4FC36B81}"/>
    <hyperlink ref="L154:M154" location="'Steel Industry'!A699" display="Steel Industry" xr:uid="{F7372F1C-2FA7-4ED2-A658-E928A42896B7}"/>
    <hyperlink ref="L148:M148" location="'Steel Industry'!A671" display="Steel Industry" xr:uid="{480000F4-FF3A-428A-9297-B09EB7CBA72B}"/>
    <hyperlink ref="L144:M144" location="'Steel Industry'!A657" display="Steel Industry" xr:uid="{B8B7F0F8-92C4-4CEE-801C-ED299557C655}"/>
    <hyperlink ref="L139:M139" location="'Steel Industry'!A538" display="Steel Industry" xr:uid="{43F1FD5E-A355-4EAE-B000-2E8FF81C4461}"/>
    <hyperlink ref="L133:M133" location="'Steel Industry'!A523" display="Steel Industry" xr:uid="{87ED6E87-7E98-45BD-A1D4-D1C592E67F91}"/>
    <hyperlink ref="L127:M127" location="'Steel Industry'!A522" display="Steel Industry" xr:uid="{D63C51DB-CFE0-4A11-8730-EB0FD2CAD547}"/>
    <hyperlink ref="L121:M121" location="'Steel Industry'!A521" display="Steel Industry" xr:uid="{FAC03843-AD9F-4326-A108-B2033B3F6924}"/>
    <hyperlink ref="L113:M113" location="'Steel Industry'!A765" display="Steel Industry" xr:uid="{FF89AEA6-DD3D-4988-95B3-FE2DCA373196}"/>
    <hyperlink ref="L107:M107" location="'Steel Industry'!A756" display="Steel Industry" xr:uid="{89AE9968-4316-40E8-8F0F-1BFE5341B6C7}"/>
    <hyperlink ref="L103:M103" location="'Steel Industry'!A634" display="Steel Industry" xr:uid="{E387B013-B3A8-46C0-8195-2FF3835AF8B2}"/>
    <hyperlink ref="L98:M98" location="'Steel Industry'!A616" display="Steel Industry" xr:uid="{37E6DA51-D3CA-4C24-B7ED-F6704CB5A674}"/>
    <hyperlink ref="L93:M93" location="'Steel Industry'!A599" display="Steel Industry" xr:uid="{956CC4F1-BBD9-4F32-8984-4254835C1887}"/>
    <hyperlink ref="L89:M89" location="'Steel Industry'!A511" display="Steel Industry" xr:uid="{DF11AD42-1D25-4E4D-8A6C-683F2F10BB15}"/>
    <hyperlink ref="L83:M83" location="'Steel Industry'!A502" display="Steel Industry" xr:uid="{56D10745-0BD7-4059-AA76-5069C340FC1C}"/>
    <hyperlink ref="L77:M77" location="'Steel Industry'!A477" display="Steel Industry" xr:uid="{4786ED6A-EDCD-4B89-81F9-83BEE27C85CA}"/>
    <hyperlink ref="L72:M72" location="'Steel Industry'!A798" display="Steel Industry" xr:uid="{4AF5F9CE-B9AC-4A15-9B12-2E71D6DC25AE}"/>
    <hyperlink ref="L67:M67" location="'Steel Industry'!A797" display="Steel Industry" xr:uid="{2BC049B0-F5CC-4679-AC1E-24B8F161D88D}"/>
    <hyperlink ref="L53:M53" location="'Steel Industry'!A426" display="Steel Industry" xr:uid="{C54E7B53-F369-4850-9FC0-45F110CA00A8}"/>
    <hyperlink ref="L48:M48" location="'Steel Industry'!A783" display="Steel Industry" xr:uid="{B67E7B18-1AD7-4A4E-AEA7-D7B88F805901}"/>
    <hyperlink ref="L18:M18" location="'Steel Industry'!A409" display="Steel Industry" xr:uid="{D9239233-A5D0-4D9D-B516-46F370839D2A}"/>
    <hyperlink ref="L29:M29" location="'Steel Industry'!A73" display="Steel Industry" xr:uid="{47132183-D42D-4526-96DD-A5431DA69437}"/>
    <hyperlink ref="L23:M23" location="'Steel Industry'!A35" display="Steel Industry" xr:uid="{929B1986-1E55-4175-8AEE-AFE053F756F7}"/>
    <hyperlink ref="L36:M36" location="'Steel Industry'!A8" display="Steel Industry" xr:uid="{F9B47CCC-6AD3-44AA-B08A-5CB78E3935E0}"/>
  </hyperlinks>
  <pageMargins left="0.25" right="0.25"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2F37-3517-4E01-956D-BA332FC2450A}">
  <dimension ref="A1:M193"/>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06" t="e" vm="1">
        <v>#VALUE!</v>
      </c>
      <c r="B1" s="707" t="s">
        <v>92</v>
      </c>
      <c r="C1" s="708" t="s">
        <v>93</v>
      </c>
      <c r="D1" s="709" t="s">
        <v>94</v>
      </c>
      <c r="E1" s="710" t="s">
        <v>95</v>
      </c>
      <c r="F1" s="705" t="s">
        <v>96</v>
      </c>
      <c r="G1" s="711" t="s">
        <v>97</v>
      </c>
      <c r="H1" s="712" t="s">
        <v>98</v>
      </c>
      <c r="I1" s="708" t="s">
        <v>99</v>
      </c>
      <c r="J1" s="708" t="s">
        <v>100</v>
      </c>
      <c r="K1" s="708" t="s">
        <v>101</v>
      </c>
      <c r="L1" s="708" t="s">
        <v>102</v>
      </c>
      <c r="M1" s="708" t="s">
        <v>48</v>
      </c>
    </row>
    <row r="2" spans="1:13" ht="12.75" customHeight="1" x14ac:dyDescent="0.25">
      <c r="A2" s="706"/>
      <c r="B2" s="707"/>
      <c r="C2" s="708"/>
      <c r="D2" s="709"/>
      <c r="E2" s="710"/>
      <c r="F2" s="705"/>
      <c r="G2" s="711"/>
      <c r="H2" s="712"/>
      <c r="I2" s="708"/>
      <c r="J2" s="708"/>
      <c r="K2" s="708"/>
      <c r="L2" s="708"/>
      <c r="M2" s="708"/>
    </row>
    <row r="3" spans="1:13" s="4" customFormat="1" ht="15" x14ac:dyDescent="0.25"/>
    <row r="4" spans="1:13" s="4" customFormat="1" ht="15" x14ac:dyDescent="0.25"/>
    <row r="5" spans="1:13" s="153" customFormat="1" ht="24.5" x14ac:dyDescent="0.25">
      <c r="A5" s="152"/>
      <c r="B5" s="154" t="s">
        <v>100</v>
      </c>
    </row>
    <row r="6" spans="1:13" s="4" customFormat="1" ht="15" customHeight="1" x14ac:dyDescent="0.25">
      <c r="B6" s="842" t="s">
        <v>179</v>
      </c>
      <c r="C6" s="842"/>
      <c r="D6" s="842"/>
      <c r="E6" s="842"/>
      <c r="F6" s="842"/>
      <c r="G6" s="842"/>
      <c r="H6" s="842"/>
      <c r="I6" s="842"/>
      <c r="J6" s="842"/>
      <c r="K6" s="842"/>
      <c r="L6" s="842"/>
      <c r="M6" s="842"/>
    </row>
    <row r="7" spans="1:13" s="4" customFormat="1" ht="15" x14ac:dyDescent="0.25">
      <c r="B7" s="842"/>
      <c r="C7" s="842"/>
      <c r="D7" s="842"/>
      <c r="E7" s="842"/>
      <c r="F7" s="842"/>
      <c r="G7" s="842"/>
      <c r="H7" s="842"/>
      <c r="I7" s="842"/>
      <c r="J7" s="842"/>
      <c r="K7" s="842"/>
      <c r="L7" s="842"/>
      <c r="M7" s="842"/>
    </row>
    <row r="8" spans="1:13" s="4" customFormat="1" ht="15" x14ac:dyDescent="0.25">
      <c r="B8" s="842"/>
      <c r="C8" s="842"/>
      <c r="D8" s="842"/>
      <c r="E8" s="842"/>
      <c r="F8" s="842"/>
      <c r="G8" s="842"/>
      <c r="H8" s="842"/>
      <c r="I8" s="842"/>
      <c r="J8" s="842"/>
      <c r="K8" s="842"/>
      <c r="L8" s="842"/>
      <c r="M8" s="842"/>
    </row>
    <row r="9" spans="1:13" s="4" customFormat="1" ht="15" x14ac:dyDescent="0.25"/>
    <row r="10" spans="1:13" s="4" customFormat="1" ht="15" x14ac:dyDescent="0.25"/>
    <row r="11" spans="1:13" s="4" customFormat="1" ht="15.5" thickBot="1" x14ac:dyDescent="0.3">
      <c r="B11" s="1267" t="s">
        <v>181</v>
      </c>
      <c r="C11" s="1267"/>
      <c r="D11" s="1267" t="s">
        <v>182</v>
      </c>
      <c r="E11" s="1267"/>
      <c r="F11" s="5" t="s">
        <v>183</v>
      </c>
      <c r="G11" s="5"/>
      <c r="H11" s="5"/>
      <c r="I11" s="5"/>
      <c r="J11" s="5"/>
      <c r="K11" s="5"/>
      <c r="L11" s="1267" t="s">
        <v>117</v>
      </c>
      <c r="M11" s="1267"/>
    </row>
    <row r="12" spans="1:13" s="4" customFormat="1" ht="15.75" customHeight="1" thickTop="1" x14ac:dyDescent="0.25">
      <c r="B12" s="1308" t="s">
        <v>184</v>
      </c>
      <c r="C12" s="1309"/>
      <c r="D12" s="1219" t="s">
        <v>185</v>
      </c>
      <c r="E12" s="1221"/>
      <c r="F12" s="1314" t="s">
        <v>213</v>
      </c>
      <c r="G12" s="1314"/>
      <c r="H12" s="1314"/>
      <c r="I12" s="1314"/>
      <c r="J12" s="1314"/>
      <c r="K12" s="1314"/>
      <c r="L12" s="1271" t="s">
        <v>94</v>
      </c>
      <c r="M12" s="1272"/>
    </row>
    <row r="13" spans="1:13" s="4" customFormat="1" ht="15.75" customHeight="1" x14ac:dyDescent="0.25">
      <c r="B13" s="1310"/>
      <c r="C13" s="1311"/>
      <c r="D13" s="1222"/>
      <c r="E13" s="1224"/>
      <c r="F13" s="1191"/>
      <c r="G13" s="1191"/>
      <c r="H13" s="1191"/>
      <c r="I13" s="1191"/>
      <c r="J13" s="1191"/>
      <c r="K13" s="1191"/>
      <c r="L13" s="1186"/>
      <c r="M13" s="1187"/>
    </row>
    <row r="14" spans="1:13" s="4" customFormat="1" ht="15.75" customHeight="1" x14ac:dyDescent="0.25">
      <c r="B14" s="1310"/>
      <c r="C14" s="1311"/>
      <c r="D14" s="1296" t="s">
        <v>186</v>
      </c>
      <c r="E14" s="1297"/>
      <c r="F14" s="1191" t="s">
        <v>214</v>
      </c>
      <c r="G14" s="1191"/>
      <c r="H14" s="1191"/>
      <c r="I14" s="1191"/>
      <c r="J14" s="1191"/>
      <c r="K14" s="1191"/>
      <c r="L14" s="1186" t="s">
        <v>94</v>
      </c>
      <c r="M14" s="1187"/>
    </row>
    <row r="15" spans="1:13" s="4" customFormat="1" ht="15.75" customHeight="1" x14ac:dyDescent="0.25">
      <c r="B15" s="1310"/>
      <c r="C15" s="1311"/>
      <c r="D15" s="1222"/>
      <c r="E15" s="1224"/>
      <c r="F15" s="1191"/>
      <c r="G15" s="1191"/>
      <c r="H15" s="1191"/>
      <c r="I15" s="1191"/>
      <c r="J15" s="1191"/>
      <c r="K15" s="1191"/>
      <c r="L15" s="1186"/>
      <c r="M15" s="1187"/>
    </row>
    <row r="16" spans="1:13" s="4" customFormat="1" ht="15.75" customHeight="1" x14ac:dyDescent="0.25">
      <c r="B16" s="1310"/>
      <c r="C16" s="1311"/>
      <c r="D16" s="1225"/>
      <c r="E16" s="1227"/>
      <c r="F16" s="1191"/>
      <c r="G16" s="1191"/>
      <c r="H16" s="1191"/>
      <c r="I16" s="1191"/>
      <c r="J16" s="1191"/>
      <c r="K16" s="1191"/>
      <c r="L16" s="1186"/>
      <c r="M16" s="1187"/>
    </row>
    <row r="17" spans="2:13" s="4" customFormat="1" ht="15.75" customHeight="1" x14ac:dyDescent="0.25">
      <c r="B17" s="1310"/>
      <c r="C17" s="1311"/>
      <c r="D17" s="1296" t="s">
        <v>187</v>
      </c>
      <c r="E17" s="1297"/>
      <c r="F17" s="1191" t="s">
        <v>215</v>
      </c>
      <c r="G17" s="1191"/>
      <c r="H17" s="1191"/>
      <c r="I17" s="1191"/>
      <c r="J17" s="1191"/>
      <c r="K17" s="1191"/>
      <c r="L17" s="1186" t="s">
        <v>94</v>
      </c>
      <c r="M17" s="1187"/>
    </row>
    <row r="18" spans="2:13" s="4" customFormat="1" ht="15" x14ac:dyDescent="0.25">
      <c r="B18" s="1310"/>
      <c r="C18" s="1311"/>
      <c r="D18" s="1222"/>
      <c r="E18" s="1224"/>
      <c r="F18" s="1191"/>
      <c r="G18" s="1191"/>
      <c r="H18" s="1191"/>
      <c r="I18" s="1191"/>
      <c r="J18" s="1191"/>
      <c r="K18" s="1191"/>
      <c r="L18" s="1186"/>
      <c r="M18" s="1187"/>
    </row>
    <row r="19" spans="2:13" s="4" customFormat="1" ht="15.75" customHeight="1" x14ac:dyDescent="0.25">
      <c r="B19" s="1310"/>
      <c r="C19" s="1311"/>
      <c r="D19" s="1222"/>
      <c r="E19" s="1224"/>
      <c r="F19" s="1191" t="s">
        <v>216</v>
      </c>
      <c r="G19" s="1191"/>
      <c r="H19" s="1191"/>
      <c r="I19" s="1191"/>
      <c r="J19" s="1191"/>
      <c r="K19" s="1191"/>
      <c r="L19" s="1186" t="s">
        <v>94</v>
      </c>
      <c r="M19" s="1187"/>
    </row>
    <row r="20" spans="2:13" s="4" customFormat="1" ht="15" x14ac:dyDescent="0.25">
      <c r="B20" s="1310"/>
      <c r="C20" s="1311"/>
      <c r="D20" s="1225"/>
      <c r="E20" s="1227"/>
      <c r="F20" s="1191"/>
      <c r="G20" s="1191"/>
      <c r="H20" s="1191"/>
      <c r="I20" s="1191"/>
      <c r="J20" s="1191"/>
      <c r="K20" s="1191"/>
      <c r="L20" s="1186"/>
      <c r="M20" s="1187"/>
    </row>
    <row r="21" spans="2:13" s="4" customFormat="1" ht="15" customHeight="1" x14ac:dyDescent="0.25">
      <c r="B21" s="1310"/>
      <c r="C21" s="1311"/>
      <c r="D21" s="1298" t="s">
        <v>188</v>
      </c>
      <c r="E21" s="1299"/>
      <c r="F21" s="1191" t="s">
        <v>217</v>
      </c>
      <c r="G21" s="1191"/>
      <c r="H21" s="1191"/>
      <c r="I21" s="1191"/>
      <c r="J21" s="1191"/>
      <c r="K21" s="1191"/>
      <c r="L21" s="1186" t="s">
        <v>94</v>
      </c>
      <c r="M21" s="1187"/>
    </row>
    <row r="22" spans="2:13" s="4" customFormat="1" ht="15" x14ac:dyDescent="0.25">
      <c r="B22" s="1310"/>
      <c r="C22" s="1311"/>
      <c r="D22" s="1300"/>
      <c r="E22" s="1301"/>
      <c r="F22" s="1191"/>
      <c r="G22" s="1191"/>
      <c r="H22" s="1191"/>
      <c r="I22" s="1191"/>
      <c r="J22" s="1191"/>
      <c r="K22" s="1191"/>
      <c r="L22" s="1186"/>
      <c r="M22" s="1187"/>
    </row>
    <row r="23" spans="2:13" s="4" customFormat="1" ht="15" customHeight="1" x14ac:dyDescent="0.25">
      <c r="B23" s="1310"/>
      <c r="C23" s="1311"/>
      <c r="D23" s="1296" t="s">
        <v>189</v>
      </c>
      <c r="E23" s="1297"/>
      <c r="F23" s="1191" t="s">
        <v>218</v>
      </c>
      <c r="G23" s="1191"/>
      <c r="H23" s="1191"/>
      <c r="I23" s="1191"/>
      <c r="J23" s="1191"/>
      <c r="K23" s="1191"/>
      <c r="L23" s="1186" t="s">
        <v>94</v>
      </c>
      <c r="M23" s="1187"/>
    </row>
    <row r="24" spans="2:13" s="4" customFormat="1" ht="15" customHeight="1" x14ac:dyDescent="0.25">
      <c r="B24" s="1310"/>
      <c r="C24" s="1311"/>
      <c r="D24" s="1225"/>
      <c r="E24" s="1227"/>
      <c r="F24" s="1191"/>
      <c r="G24" s="1191"/>
      <c r="H24" s="1191"/>
      <c r="I24" s="1191"/>
      <c r="J24" s="1191"/>
      <c r="K24" s="1191"/>
      <c r="L24" s="1186"/>
      <c r="M24" s="1187"/>
    </row>
    <row r="25" spans="2:13" s="4" customFormat="1" ht="15" customHeight="1" x14ac:dyDescent="0.25">
      <c r="B25" s="1310"/>
      <c r="C25" s="1311"/>
      <c r="D25" s="1296" t="s">
        <v>190</v>
      </c>
      <c r="E25" s="1297"/>
      <c r="F25" s="1275" t="s">
        <v>219</v>
      </c>
      <c r="G25" s="1287"/>
      <c r="H25" s="1287"/>
      <c r="I25" s="1287"/>
      <c r="J25" s="1287"/>
      <c r="K25" s="1276"/>
      <c r="L25" s="1265" t="s">
        <v>94</v>
      </c>
      <c r="M25" s="1266"/>
    </row>
    <row r="26" spans="2:13" s="4" customFormat="1" ht="15" customHeight="1" x14ac:dyDescent="0.25">
      <c r="B26" s="1310"/>
      <c r="C26" s="1311"/>
      <c r="D26" s="1222"/>
      <c r="E26" s="1224"/>
      <c r="F26" s="1279"/>
      <c r="G26" s="1288"/>
      <c r="H26" s="1288"/>
      <c r="I26" s="1288"/>
      <c r="J26" s="1288"/>
      <c r="K26" s="1280"/>
      <c r="L26" s="1215"/>
      <c r="M26" s="1290"/>
    </row>
    <row r="27" spans="2:13" s="4" customFormat="1" ht="15" customHeight="1" x14ac:dyDescent="0.25">
      <c r="B27" s="1310"/>
      <c r="C27" s="1311"/>
      <c r="D27" s="1225"/>
      <c r="E27" s="1227"/>
      <c r="F27" s="1281"/>
      <c r="G27" s="1289"/>
      <c r="H27" s="1289"/>
      <c r="I27" s="1289"/>
      <c r="J27" s="1289"/>
      <c r="K27" s="1282"/>
      <c r="L27" s="1230"/>
      <c r="M27" s="1264"/>
    </row>
    <row r="28" spans="2:13" s="4" customFormat="1" ht="15" customHeight="1" x14ac:dyDescent="0.25">
      <c r="B28" s="1310"/>
      <c r="C28" s="1311"/>
      <c r="D28" s="1296" t="s">
        <v>191</v>
      </c>
      <c r="E28" s="1297"/>
      <c r="F28" s="1191" t="s">
        <v>220</v>
      </c>
      <c r="G28" s="1191"/>
      <c r="H28" s="1191"/>
      <c r="I28" s="1191"/>
      <c r="J28" s="1191"/>
      <c r="K28" s="1191"/>
      <c r="L28" s="1291" t="s">
        <v>94</v>
      </c>
      <c r="M28" s="1292"/>
    </row>
    <row r="29" spans="2:13" s="4" customFormat="1" ht="15" customHeight="1" x14ac:dyDescent="0.25">
      <c r="B29" s="1310"/>
      <c r="C29" s="1311"/>
      <c r="D29" s="1225"/>
      <c r="E29" s="1227"/>
      <c r="F29" s="1191"/>
      <c r="G29" s="1191"/>
      <c r="H29" s="1191"/>
      <c r="I29" s="1191"/>
      <c r="J29" s="1191"/>
      <c r="K29" s="1191"/>
      <c r="L29" s="1291"/>
      <c r="M29" s="1292"/>
    </row>
    <row r="30" spans="2:13" s="4" customFormat="1" ht="15" customHeight="1" x14ac:dyDescent="0.25">
      <c r="B30" s="1310"/>
      <c r="C30" s="1311"/>
      <c r="D30" s="1296" t="s">
        <v>192</v>
      </c>
      <c r="E30" s="1297"/>
      <c r="F30" s="1191" t="s">
        <v>221</v>
      </c>
      <c r="G30" s="1191"/>
      <c r="H30" s="1191"/>
      <c r="I30" s="1191"/>
      <c r="J30" s="1191"/>
      <c r="K30" s="1191"/>
      <c r="L30" s="1293" t="s">
        <v>94</v>
      </c>
      <c r="M30" s="1294"/>
    </row>
    <row r="31" spans="2:13" s="4" customFormat="1" ht="15" customHeight="1" x14ac:dyDescent="0.25">
      <c r="B31" s="1310"/>
      <c r="C31" s="1311"/>
      <c r="D31" s="1222"/>
      <c r="E31" s="1224"/>
      <c r="F31" s="1191"/>
      <c r="G31" s="1191"/>
      <c r="H31" s="1191"/>
      <c r="I31" s="1191"/>
      <c r="J31" s="1191"/>
      <c r="K31" s="1191"/>
      <c r="L31" s="1293"/>
      <c r="M31" s="1294"/>
    </row>
    <row r="32" spans="2:13" s="4" customFormat="1" ht="15" customHeight="1" x14ac:dyDescent="0.25">
      <c r="B32" s="1310"/>
      <c r="C32" s="1311"/>
      <c r="D32" s="1222"/>
      <c r="E32" s="1224"/>
      <c r="F32" s="1190" t="s">
        <v>222</v>
      </c>
      <c r="G32" s="1190"/>
      <c r="H32" s="1190"/>
      <c r="I32" s="1190"/>
      <c r="J32" s="1190"/>
      <c r="K32" s="1190"/>
      <c r="L32" s="1291" t="s">
        <v>94</v>
      </c>
      <c r="M32" s="1292"/>
    </row>
    <row r="33" spans="2:13" s="4" customFormat="1" ht="15" customHeight="1" x14ac:dyDescent="0.25">
      <c r="B33" s="1312"/>
      <c r="C33" s="1313"/>
      <c r="D33" s="1302"/>
      <c r="E33" s="1303"/>
      <c r="F33" s="1202" t="s">
        <v>223</v>
      </c>
      <c r="G33" s="1202"/>
      <c r="H33" s="1202"/>
      <c r="I33" s="1202"/>
      <c r="J33" s="1202"/>
      <c r="K33" s="1202"/>
      <c r="L33" s="1315" t="s">
        <v>94</v>
      </c>
      <c r="M33" s="1316"/>
    </row>
    <row r="34" spans="2:13" s="4" customFormat="1" ht="15" customHeight="1" x14ac:dyDescent="0.25">
      <c r="B34" s="1196" t="s">
        <v>193</v>
      </c>
      <c r="C34" s="1197"/>
      <c r="D34" s="1285" t="s">
        <v>185</v>
      </c>
      <c r="E34" s="1286"/>
      <c r="F34" s="1258" t="s">
        <v>224</v>
      </c>
      <c r="G34" s="1258"/>
      <c r="H34" s="1258"/>
      <c r="I34" s="1258"/>
      <c r="J34" s="1258"/>
      <c r="K34" s="1258"/>
      <c r="L34" s="1192" t="s">
        <v>95</v>
      </c>
      <c r="M34" s="1193"/>
    </row>
    <row r="35" spans="2:13" s="4" customFormat="1" ht="15" x14ac:dyDescent="0.25">
      <c r="B35" s="1198"/>
      <c r="C35" s="1199"/>
      <c r="D35" s="1281"/>
      <c r="E35" s="1282"/>
      <c r="F35" s="1191"/>
      <c r="G35" s="1191"/>
      <c r="H35" s="1191"/>
      <c r="I35" s="1191"/>
      <c r="J35" s="1191"/>
      <c r="K35" s="1191"/>
      <c r="L35" s="1186"/>
      <c r="M35" s="1187"/>
    </row>
    <row r="36" spans="2:13" s="4" customFormat="1" ht="15" customHeight="1" x14ac:dyDescent="0.25">
      <c r="B36" s="1198"/>
      <c r="C36" s="1199"/>
      <c r="D36" s="1275" t="s">
        <v>186</v>
      </c>
      <c r="E36" s="1276"/>
      <c r="F36" s="1191" t="s">
        <v>225</v>
      </c>
      <c r="G36" s="1191"/>
      <c r="H36" s="1191"/>
      <c r="I36" s="1191"/>
      <c r="J36" s="1191"/>
      <c r="K36" s="1191"/>
      <c r="L36" s="1186" t="s">
        <v>95</v>
      </c>
      <c r="M36" s="1187"/>
    </row>
    <row r="37" spans="2:13" s="4" customFormat="1" ht="15" x14ac:dyDescent="0.25">
      <c r="B37" s="1198"/>
      <c r="C37" s="1199"/>
      <c r="D37" s="1279"/>
      <c r="E37" s="1280"/>
      <c r="F37" s="1191"/>
      <c r="G37" s="1191"/>
      <c r="H37" s="1191"/>
      <c r="I37" s="1191"/>
      <c r="J37" s="1191"/>
      <c r="K37" s="1191"/>
      <c r="L37" s="1186"/>
      <c r="M37" s="1187"/>
    </row>
    <row r="38" spans="2:13" s="4" customFormat="1" ht="15" x14ac:dyDescent="0.25">
      <c r="B38" s="1198"/>
      <c r="C38" s="1199"/>
      <c r="D38" s="1281"/>
      <c r="E38" s="1282"/>
      <c r="F38" s="1191"/>
      <c r="G38" s="1191"/>
      <c r="H38" s="1191"/>
      <c r="I38" s="1191"/>
      <c r="J38" s="1191"/>
      <c r="K38" s="1191"/>
      <c r="L38" s="1186"/>
      <c r="M38" s="1187"/>
    </row>
    <row r="39" spans="2:13" s="4" customFormat="1" ht="15" customHeight="1" x14ac:dyDescent="0.25">
      <c r="B39" s="1198"/>
      <c r="C39" s="1199"/>
      <c r="D39" s="1275" t="s">
        <v>187</v>
      </c>
      <c r="E39" s="1276"/>
      <c r="F39" s="1191" t="s">
        <v>226</v>
      </c>
      <c r="G39" s="1191"/>
      <c r="H39" s="1191"/>
      <c r="I39" s="1191"/>
      <c r="J39" s="1191"/>
      <c r="K39" s="1191"/>
      <c r="L39" s="1186" t="s">
        <v>95</v>
      </c>
      <c r="M39" s="1187"/>
    </row>
    <row r="40" spans="2:13" s="4" customFormat="1" ht="15" x14ac:dyDescent="0.25">
      <c r="B40" s="1198"/>
      <c r="C40" s="1199"/>
      <c r="D40" s="1281"/>
      <c r="E40" s="1282"/>
      <c r="F40" s="1191"/>
      <c r="G40" s="1191"/>
      <c r="H40" s="1191"/>
      <c r="I40" s="1191"/>
      <c r="J40" s="1191"/>
      <c r="K40" s="1191"/>
      <c r="L40" s="1186"/>
      <c r="M40" s="1187"/>
    </row>
    <row r="41" spans="2:13" s="4" customFormat="1" ht="15" x14ac:dyDescent="0.25">
      <c r="B41" s="1198"/>
      <c r="C41" s="1199"/>
      <c r="D41" s="1304" t="s">
        <v>188</v>
      </c>
      <c r="E41" s="1305"/>
      <c r="F41" s="1191" t="s">
        <v>227</v>
      </c>
      <c r="G41" s="1191"/>
      <c r="H41" s="1191"/>
      <c r="I41" s="1191"/>
      <c r="J41" s="1191"/>
      <c r="K41" s="1191"/>
      <c r="L41" s="1186" t="s">
        <v>95</v>
      </c>
      <c r="M41" s="1187"/>
    </row>
    <row r="42" spans="2:13" s="4" customFormat="1" ht="15" x14ac:dyDescent="0.25">
      <c r="B42" s="1198"/>
      <c r="C42" s="1199"/>
      <c r="D42" s="1250"/>
      <c r="E42" s="1252"/>
      <c r="F42" s="1191"/>
      <c r="G42" s="1191"/>
      <c r="H42" s="1191"/>
      <c r="I42" s="1191"/>
      <c r="J42" s="1191"/>
      <c r="K42" s="1191"/>
      <c r="L42" s="1186"/>
      <c r="M42" s="1187"/>
    </row>
    <row r="43" spans="2:13" s="4" customFormat="1" ht="15" x14ac:dyDescent="0.25">
      <c r="B43" s="1198"/>
      <c r="C43" s="1199"/>
      <c r="D43" s="1250"/>
      <c r="E43" s="1252"/>
      <c r="F43" s="1191"/>
      <c r="G43" s="1191"/>
      <c r="H43" s="1191"/>
      <c r="I43" s="1191"/>
      <c r="J43" s="1191"/>
      <c r="K43" s="1191"/>
      <c r="L43" s="1186"/>
      <c r="M43" s="1187"/>
    </row>
    <row r="44" spans="2:13" s="4" customFormat="1" ht="15" x14ac:dyDescent="0.25">
      <c r="B44" s="1198"/>
      <c r="C44" s="1199"/>
      <c r="D44" s="1250"/>
      <c r="E44" s="1252"/>
      <c r="F44" s="1191" t="s">
        <v>228</v>
      </c>
      <c r="G44" s="1191"/>
      <c r="H44" s="1191"/>
      <c r="I44" s="1191"/>
      <c r="J44" s="1191"/>
      <c r="K44" s="1191"/>
      <c r="L44" s="1186" t="s">
        <v>95</v>
      </c>
      <c r="M44" s="1187"/>
    </row>
    <row r="45" spans="2:13" s="4" customFormat="1" ht="15" x14ac:dyDescent="0.25">
      <c r="B45" s="1198"/>
      <c r="C45" s="1199"/>
      <c r="D45" s="1306"/>
      <c r="E45" s="1307"/>
      <c r="F45" s="1191"/>
      <c r="G45" s="1191"/>
      <c r="H45" s="1191"/>
      <c r="I45" s="1191"/>
      <c r="J45" s="1191"/>
      <c r="K45" s="1191"/>
      <c r="L45" s="1186"/>
      <c r="M45" s="1187"/>
    </row>
    <row r="46" spans="2:13" s="4" customFormat="1" ht="15" customHeight="1" x14ac:dyDescent="0.25">
      <c r="B46" s="1198"/>
      <c r="C46" s="1199"/>
      <c r="D46" s="1275" t="s">
        <v>194</v>
      </c>
      <c r="E46" s="1276"/>
      <c r="F46" s="1190" t="s">
        <v>229</v>
      </c>
      <c r="G46" s="1190"/>
      <c r="H46" s="1190"/>
      <c r="I46" s="1190"/>
      <c r="J46" s="1190"/>
      <c r="K46" s="1190"/>
      <c r="L46" s="1186" t="s">
        <v>95</v>
      </c>
      <c r="M46" s="1187"/>
    </row>
    <row r="47" spans="2:13" s="4" customFormat="1" ht="15" x14ac:dyDescent="0.25">
      <c r="B47" s="1198"/>
      <c r="C47" s="1199"/>
      <c r="D47" s="1279"/>
      <c r="E47" s="1280"/>
      <c r="F47" s="1190" t="s">
        <v>230</v>
      </c>
      <c r="G47" s="1190"/>
      <c r="H47" s="1190"/>
      <c r="I47" s="1190"/>
      <c r="J47" s="1190"/>
      <c r="K47" s="1190"/>
      <c r="L47" s="1186" t="s">
        <v>95</v>
      </c>
      <c r="M47" s="1187"/>
    </row>
    <row r="48" spans="2:13" s="4" customFormat="1" ht="15" x14ac:dyDescent="0.25">
      <c r="B48" s="1198"/>
      <c r="C48" s="1199"/>
      <c r="D48" s="1279"/>
      <c r="E48" s="1280"/>
      <c r="F48" s="1190" t="s">
        <v>231</v>
      </c>
      <c r="G48" s="1190"/>
      <c r="H48" s="1190"/>
      <c r="I48" s="1190"/>
      <c r="J48" s="1190"/>
      <c r="K48" s="1190"/>
      <c r="L48" s="1186" t="s">
        <v>95</v>
      </c>
      <c r="M48" s="1187"/>
    </row>
    <row r="49" spans="2:13" s="4" customFormat="1" ht="15" x14ac:dyDescent="0.25">
      <c r="B49" s="1198"/>
      <c r="C49" s="1199"/>
      <c r="D49" s="1279"/>
      <c r="E49" s="1280"/>
      <c r="F49" s="1190" t="s">
        <v>232</v>
      </c>
      <c r="G49" s="1190"/>
      <c r="H49" s="1190"/>
      <c r="I49" s="1190"/>
      <c r="J49" s="1190"/>
      <c r="K49" s="1190"/>
      <c r="L49" s="1186" t="s">
        <v>95</v>
      </c>
      <c r="M49" s="1187"/>
    </row>
    <row r="50" spans="2:13" s="4" customFormat="1" ht="15" x14ac:dyDescent="0.25">
      <c r="B50" s="1198"/>
      <c r="C50" s="1199"/>
      <c r="D50" s="1279"/>
      <c r="E50" s="1280"/>
      <c r="F50" s="1190" t="s">
        <v>233</v>
      </c>
      <c r="G50" s="1190"/>
      <c r="H50" s="1190"/>
      <c r="I50" s="1190"/>
      <c r="J50" s="1190"/>
      <c r="K50" s="1190"/>
      <c r="L50" s="1186" t="s">
        <v>95</v>
      </c>
      <c r="M50" s="1187"/>
    </row>
    <row r="51" spans="2:13" s="4" customFormat="1" ht="15" x14ac:dyDescent="0.25">
      <c r="B51" s="1198"/>
      <c r="C51" s="1199"/>
      <c r="D51" s="1279"/>
      <c r="E51" s="1280"/>
      <c r="F51" s="1191" t="s">
        <v>234</v>
      </c>
      <c r="G51" s="1191"/>
      <c r="H51" s="1191"/>
      <c r="I51" s="1191"/>
      <c r="J51" s="1191"/>
      <c r="K51" s="1191"/>
      <c r="L51" s="1186" t="s">
        <v>95</v>
      </c>
      <c r="M51" s="1187"/>
    </row>
    <row r="52" spans="2:13" s="4" customFormat="1" ht="15" x14ac:dyDescent="0.25">
      <c r="B52" s="1198"/>
      <c r="C52" s="1199"/>
      <c r="D52" s="1281"/>
      <c r="E52" s="1282"/>
      <c r="F52" s="1191"/>
      <c r="G52" s="1191"/>
      <c r="H52" s="1191"/>
      <c r="I52" s="1191"/>
      <c r="J52" s="1191"/>
      <c r="K52" s="1191"/>
      <c r="L52" s="1186"/>
      <c r="M52" s="1187"/>
    </row>
    <row r="53" spans="2:13" s="4" customFormat="1" ht="15" customHeight="1" x14ac:dyDescent="0.25">
      <c r="B53" s="1198"/>
      <c r="C53" s="1199"/>
      <c r="D53" s="1275" t="s">
        <v>195</v>
      </c>
      <c r="E53" s="1276"/>
      <c r="F53" s="1191" t="s">
        <v>235</v>
      </c>
      <c r="G53" s="1191"/>
      <c r="H53" s="1191"/>
      <c r="I53" s="1191"/>
      <c r="J53" s="1191"/>
      <c r="K53" s="1191"/>
      <c r="L53" s="1186" t="s">
        <v>95</v>
      </c>
      <c r="M53" s="1187"/>
    </row>
    <row r="54" spans="2:13" s="4" customFormat="1" ht="15" x14ac:dyDescent="0.25">
      <c r="B54" s="1198"/>
      <c r="C54" s="1199"/>
      <c r="D54" s="1279"/>
      <c r="E54" s="1280"/>
      <c r="F54" s="1191"/>
      <c r="G54" s="1191"/>
      <c r="H54" s="1191"/>
      <c r="I54" s="1191"/>
      <c r="J54" s="1191"/>
      <c r="K54" s="1191"/>
      <c r="L54" s="1186"/>
      <c r="M54" s="1187"/>
    </row>
    <row r="55" spans="2:13" s="4" customFormat="1" ht="15" x14ac:dyDescent="0.25">
      <c r="B55" s="1198"/>
      <c r="C55" s="1199"/>
      <c r="D55" s="1279"/>
      <c r="E55" s="1280"/>
      <c r="F55" s="1191" t="s">
        <v>236</v>
      </c>
      <c r="G55" s="1191"/>
      <c r="H55" s="1191"/>
      <c r="I55" s="1191"/>
      <c r="J55" s="1191"/>
      <c r="K55" s="1191"/>
      <c r="L55" s="1186" t="s">
        <v>95</v>
      </c>
      <c r="M55" s="1187"/>
    </row>
    <row r="56" spans="2:13" s="4" customFormat="1" ht="15" x14ac:dyDescent="0.25">
      <c r="B56" s="1198"/>
      <c r="C56" s="1199"/>
      <c r="D56" s="1281"/>
      <c r="E56" s="1282"/>
      <c r="F56" s="1191"/>
      <c r="G56" s="1191"/>
      <c r="H56" s="1191"/>
      <c r="I56" s="1191"/>
      <c r="J56" s="1191"/>
      <c r="K56" s="1191"/>
      <c r="L56" s="1186"/>
      <c r="M56" s="1187"/>
    </row>
    <row r="57" spans="2:13" s="4" customFormat="1" ht="15" customHeight="1" x14ac:dyDescent="0.25">
      <c r="B57" s="1198"/>
      <c r="C57" s="1199"/>
      <c r="D57" s="1275" t="s">
        <v>196</v>
      </c>
      <c r="E57" s="1276"/>
      <c r="F57" s="1191" t="s">
        <v>237</v>
      </c>
      <c r="G57" s="1191"/>
      <c r="H57" s="1191"/>
      <c r="I57" s="1191"/>
      <c r="J57" s="1191"/>
      <c r="K57" s="1191"/>
      <c r="L57" s="1186" t="s">
        <v>95</v>
      </c>
      <c r="M57" s="1187"/>
    </row>
    <row r="58" spans="2:13" s="4" customFormat="1" ht="15" x14ac:dyDescent="0.25">
      <c r="B58" s="1198"/>
      <c r="C58" s="1199"/>
      <c r="D58" s="1279"/>
      <c r="E58" s="1280"/>
      <c r="F58" s="1191"/>
      <c r="G58" s="1191"/>
      <c r="H58" s="1191"/>
      <c r="I58" s="1191"/>
      <c r="J58" s="1191"/>
      <c r="K58" s="1191"/>
      <c r="L58" s="1186"/>
      <c r="M58" s="1187"/>
    </row>
    <row r="59" spans="2:13" s="4" customFormat="1" ht="15" x14ac:dyDescent="0.25">
      <c r="B59" s="1198"/>
      <c r="C59" s="1199"/>
      <c r="D59" s="1279"/>
      <c r="E59" s="1280"/>
      <c r="F59" s="1191" t="s">
        <v>238</v>
      </c>
      <c r="G59" s="1191"/>
      <c r="H59" s="1191"/>
      <c r="I59" s="1191"/>
      <c r="J59" s="1191"/>
      <c r="K59" s="1191"/>
      <c r="L59" s="1186" t="s">
        <v>95</v>
      </c>
      <c r="M59" s="1187"/>
    </row>
    <row r="60" spans="2:13" s="4" customFormat="1" ht="15" x14ac:dyDescent="0.25">
      <c r="B60" s="1198"/>
      <c r="C60" s="1199"/>
      <c r="D60" s="1279"/>
      <c r="E60" s="1280"/>
      <c r="F60" s="1191"/>
      <c r="G60" s="1191"/>
      <c r="H60" s="1191"/>
      <c r="I60" s="1191"/>
      <c r="J60" s="1191"/>
      <c r="K60" s="1191"/>
      <c r="L60" s="1186"/>
      <c r="M60" s="1187"/>
    </row>
    <row r="61" spans="2:13" s="4" customFormat="1" ht="15" x14ac:dyDescent="0.25">
      <c r="B61" s="1198"/>
      <c r="C61" s="1199"/>
      <c r="D61" s="1279"/>
      <c r="E61" s="1280"/>
      <c r="F61" s="1191" t="s">
        <v>239</v>
      </c>
      <c r="G61" s="1191"/>
      <c r="H61" s="1191"/>
      <c r="I61" s="1191"/>
      <c r="J61" s="1191"/>
      <c r="K61" s="1191"/>
      <c r="L61" s="1186" t="s">
        <v>95</v>
      </c>
      <c r="M61" s="1187"/>
    </row>
    <row r="62" spans="2:13" s="4" customFormat="1" ht="15" x14ac:dyDescent="0.25">
      <c r="B62" s="1198"/>
      <c r="C62" s="1199"/>
      <c r="D62" s="1281"/>
      <c r="E62" s="1282"/>
      <c r="F62" s="1191"/>
      <c r="G62" s="1191"/>
      <c r="H62" s="1191"/>
      <c r="I62" s="1191"/>
      <c r="J62" s="1191"/>
      <c r="K62" s="1191"/>
      <c r="L62" s="1186"/>
      <c r="M62" s="1187"/>
    </row>
    <row r="63" spans="2:13" s="4" customFormat="1" ht="15" customHeight="1" x14ac:dyDescent="0.25">
      <c r="B63" s="1198"/>
      <c r="C63" s="1199"/>
      <c r="D63" s="1275" t="s">
        <v>197</v>
      </c>
      <c r="E63" s="1276"/>
      <c r="F63" s="1191" t="s">
        <v>240</v>
      </c>
      <c r="G63" s="1191"/>
      <c r="H63" s="1191"/>
      <c r="I63" s="1191"/>
      <c r="J63" s="1191"/>
      <c r="K63" s="1191"/>
      <c r="L63" s="1186" t="s">
        <v>95</v>
      </c>
      <c r="M63" s="1187"/>
    </row>
    <row r="64" spans="2:13" s="4" customFormat="1" ht="15" x14ac:dyDescent="0.25">
      <c r="B64" s="1198"/>
      <c r="C64" s="1199"/>
      <c r="D64" s="1277" t="s">
        <v>198</v>
      </c>
      <c r="E64" s="1278"/>
      <c r="F64" s="1190" t="s">
        <v>241</v>
      </c>
      <c r="G64" s="1190"/>
      <c r="H64" s="1190"/>
      <c r="I64" s="1190"/>
      <c r="J64" s="1190"/>
      <c r="K64" s="1190"/>
      <c r="L64" s="1186" t="s">
        <v>95</v>
      </c>
      <c r="M64" s="1187"/>
    </row>
    <row r="65" spans="2:13" s="4" customFormat="1" ht="15" customHeight="1" x14ac:dyDescent="0.25">
      <c r="B65" s="1198"/>
      <c r="C65" s="1199"/>
      <c r="D65" s="1275" t="s">
        <v>190</v>
      </c>
      <c r="E65" s="1276"/>
      <c r="F65" s="1191" t="s">
        <v>242</v>
      </c>
      <c r="G65" s="1191"/>
      <c r="H65" s="1191"/>
      <c r="I65" s="1191"/>
      <c r="J65" s="1191"/>
      <c r="K65" s="1191"/>
      <c r="L65" s="1186" t="s">
        <v>95</v>
      </c>
      <c r="M65" s="1187"/>
    </row>
    <row r="66" spans="2:13" s="4" customFormat="1" ht="15" x14ac:dyDescent="0.25">
      <c r="B66" s="1198"/>
      <c r="C66" s="1199"/>
      <c r="D66" s="1279"/>
      <c r="E66" s="1280"/>
      <c r="F66" s="1191"/>
      <c r="G66" s="1191"/>
      <c r="H66" s="1191"/>
      <c r="I66" s="1191"/>
      <c r="J66" s="1191"/>
      <c r="K66" s="1191"/>
      <c r="L66" s="1186"/>
      <c r="M66" s="1187"/>
    </row>
    <row r="67" spans="2:13" s="4" customFormat="1" ht="15" x14ac:dyDescent="0.25">
      <c r="B67" s="1198"/>
      <c r="C67" s="1199"/>
      <c r="D67" s="1281"/>
      <c r="E67" s="1282"/>
      <c r="F67" s="1191"/>
      <c r="G67" s="1191"/>
      <c r="H67" s="1191"/>
      <c r="I67" s="1191"/>
      <c r="J67" s="1191"/>
      <c r="K67" s="1191"/>
      <c r="L67" s="1186"/>
      <c r="M67" s="1187"/>
    </row>
    <row r="68" spans="2:13" s="4" customFormat="1" ht="15" customHeight="1" x14ac:dyDescent="0.25">
      <c r="B68" s="1198"/>
      <c r="C68" s="1199"/>
      <c r="D68" s="1275" t="s">
        <v>199</v>
      </c>
      <c r="E68" s="1276"/>
      <c r="F68" s="1191" t="s">
        <v>243</v>
      </c>
      <c r="G68" s="1191"/>
      <c r="H68" s="1191"/>
      <c r="I68" s="1191"/>
      <c r="J68" s="1191"/>
      <c r="K68" s="1191"/>
      <c r="L68" s="1186" t="s">
        <v>95</v>
      </c>
      <c r="M68" s="1187"/>
    </row>
    <row r="69" spans="2:13" s="4" customFormat="1" ht="15" x14ac:dyDescent="0.25">
      <c r="B69" s="1198"/>
      <c r="C69" s="1199"/>
      <c r="D69" s="1279"/>
      <c r="E69" s="1280"/>
      <c r="F69" s="1191"/>
      <c r="G69" s="1191"/>
      <c r="H69" s="1191"/>
      <c r="I69" s="1191"/>
      <c r="J69" s="1191"/>
      <c r="K69" s="1191"/>
      <c r="L69" s="1186"/>
      <c r="M69" s="1187"/>
    </row>
    <row r="70" spans="2:13" s="4" customFormat="1" ht="15" x14ac:dyDescent="0.25">
      <c r="B70" s="1198"/>
      <c r="C70" s="1199"/>
      <c r="D70" s="1279"/>
      <c r="E70" s="1280"/>
      <c r="F70" s="1191" t="s">
        <v>244</v>
      </c>
      <c r="G70" s="1191"/>
      <c r="H70" s="1191"/>
      <c r="I70" s="1191"/>
      <c r="J70" s="1191"/>
      <c r="K70" s="1191"/>
      <c r="L70" s="1186" t="s">
        <v>95</v>
      </c>
      <c r="M70" s="1187"/>
    </row>
    <row r="71" spans="2:13" s="4" customFormat="1" ht="15" x14ac:dyDescent="0.25">
      <c r="B71" s="1198"/>
      <c r="C71" s="1199"/>
      <c r="D71" s="1281"/>
      <c r="E71" s="1282"/>
      <c r="F71" s="1191"/>
      <c r="G71" s="1191"/>
      <c r="H71" s="1191"/>
      <c r="I71" s="1191"/>
      <c r="J71" s="1191"/>
      <c r="K71" s="1191"/>
      <c r="L71" s="1186"/>
      <c r="M71" s="1187"/>
    </row>
    <row r="72" spans="2:13" s="4" customFormat="1" ht="15" customHeight="1" x14ac:dyDescent="0.25">
      <c r="B72" s="1198"/>
      <c r="C72" s="1199"/>
      <c r="D72" s="1275" t="s">
        <v>200</v>
      </c>
      <c r="E72" s="1276"/>
      <c r="F72" s="1191" t="s">
        <v>245</v>
      </c>
      <c r="G72" s="1191"/>
      <c r="H72" s="1191"/>
      <c r="I72" s="1191"/>
      <c r="J72" s="1191"/>
      <c r="K72" s="1191"/>
      <c r="L72" s="1186" t="s">
        <v>95</v>
      </c>
      <c r="M72" s="1187"/>
    </row>
    <row r="73" spans="2:13" s="4" customFormat="1" ht="15" x14ac:dyDescent="0.25">
      <c r="B73" s="1198"/>
      <c r="C73" s="1199"/>
      <c r="D73" s="1279"/>
      <c r="E73" s="1280"/>
      <c r="F73" s="1191"/>
      <c r="G73" s="1191"/>
      <c r="H73" s="1191"/>
      <c r="I73" s="1191"/>
      <c r="J73" s="1191"/>
      <c r="K73" s="1191"/>
      <c r="L73" s="1186"/>
      <c r="M73" s="1187"/>
    </row>
    <row r="74" spans="2:13" s="4" customFormat="1" ht="15" x14ac:dyDescent="0.25">
      <c r="B74" s="1198"/>
      <c r="C74" s="1199"/>
      <c r="D74" s="1279"/>
      <c r="E74" s="1280"/>
      <c r="F74" s="1191"/>
      <c r="G74" s="1191"/>
      <c r="H74" s="1191"/>
      <c r="I74" s="1191"/>
      <c r="J74" s="1191"/>
      <c r="K74" s="1191"/>
      <c r="L74" s="1186"/>
      <c r="M74" s="1187"/>
    </row>
    <row r="75" spans="2:13" s="4" customFormat="1" ht="15" x14ac:dyDescent="0.25">
      <c r="B75" s="1198"/>
      <c r="C75" s="1199"/>
      <c r="D75" s="1279"/>
      <c r="E75" s="1280"/>
      <c r="F75" s="1191"/>
      <c r="G75" s="1191"/>
      <c r="H75" s="1191"/>
      <c r="I75" s="1191"/>
      <c r="J75" s="1191"/>
      <c r="K75" s="1191"/>
      <c r="L75" s="1186"/>
      <c r="M75" s="1187"/>
    </row>
    <row r="76" spans="2:13" s="4" customFormat="1" ht="15" customHeight="1" x14ac:dyDescent="0.25">
      <c r="B76" s="1198"/>
      <c r="C76" s="1199"/>
      <c r="D76" s="1275" t="s">
        <v>192</v>
      </c>
      <c r="E76" s="1276"/>
      <c r="F76" s="1191" t="s">
        <v>246</v>
      </c>
      <c r="G76" s="1191"/>
      <c r="H76" s="1191"/>
      <c r="I76" s="1191"/>
      <c r="J76" s="1191"/>
      <c r="K76" s="1191"/>
      <c r="L76" s="1186" t="s">
        <v>95</v>
      </c>
      <c r="M76" s="1187"/>
    </row>
    <row r="77" spans="2:13" s="4" customFormat="1" ht="15" x14ac:dyDescent="0.25">
      <c r="B77" s="1200"/>
      <c r="C77" s="1201"/>
      <c r="D77" s="1283"/>
      <c r="E77" s="1284"/>
      <c r="F77" s="1202" t="s">
        <v>247</v>
      </c>
      <c r="G77" s="1202"/>
      <c r="H77" s="1202"/>
      <c r="I77" s="1202"/>
      <c r="J77" s="1202"/>
      <c r="K77" s="1202"/>
      <c r="L77" s="1194" t="s">
        <v>95</v>
      </c>
      <c r="M77" s="1195"/>
    </row>
    <row r="78" spans="2:13" s="4" customFormat="1" ht="15" customHeight="1" x14ac:dyDescent="0.25">
      <c r="B78" s="1196" t="s">
        <v>201</v>
      </c>
      <c r="C78" s="1197"/>
      <c r="D78" s="1285" t="s">
        <v>185</v>
      </c>
      <c r="E78" s="1286"/>
      <c r="F78" s="1258" t="s">
        <v>203</v>
      </c>
      <c r="G78" s="1258"/>
      <c r="H78" s="1258"/>
      <c r="I78" s="1258"/>
      <c r="J78" s="1258"/>
      <c r="K78" s="1258"/>
      <c r="L78" s="1192" t="s">
        <v>96</v>
      </c>
      <c r="M78" s="1193"/>
    </row>
    <row r="79" spans="2:13" s="4" customFormat="1" ht="15" customHeight="1" x14ac:dyDescent="0.25">
      <c r="B79" s="1198"/>
      <c r="C79" s="1199"/>
      <c r="D79" s="1281"/>
      <c r="E79" s="1282"/>
      <c r="F79" s="1191"/>
      <c r="G79" s="1191"/>
      <c r="H79" s="1191"/>
      <c r="I79" s="1191"/>
      <c r="J79" s="1191"/>
      <c r="K79" s="1191"/>
      <c r="L79" s="1186"/>
      <c r="M79" s="1187"/>
    </row>
    <row r="80" spans="2:13" s="4" customFormat="1" ht="15" customHeight="1" x14ac:dyDescent="0.25">
      <c r="B80" s="1198"/>
      <c r="C80" s="1199"/>
      <c r="D80" s="1275" t="s">
        <v>186</v>
      </c>
      <c r="E80" s="1276"/>
      <c r="F80" s="1191" t="s">
        <v>204</v>
      </c>
      <c r="G80" s="1191"/>
      <c r="H80" s="1191"/>
      <c r="I80" s="1191"/>
      <c r="J80" s="1191"/>
      <c r="K80" s="1191"/>
      <c r="L80" s="1186" t="s">
        <v>96</v>
      </c>
      <c r="M80" s="1187"/>
    </row>
    <row r="81" spans="2:13" s="4" customFormat="1" ht="15" customHeight="1" x14ac:dyDescent="0.25">
      <c r="B81" s="1198"/>
      <c r="C81" s="1199"/>
      <c r="D81" s="1279"/>
      <c r="E81" s="1280"/>
      <c r="F81" s="1191"/>
      <c r="G81" s="1191"/>
      <c r="H81" s="1191"/>
      <c r="I81" s="1191"/>
      <c r="J81" s="1191"/>
      <c r="K81" s="1191"/>
      <c r="L81" s="1186"/>
      <c r="M81" s="1187"/>
    </row>
    <row r="82" spans="2:13" s="4" customFormat="1" ht="15" x14ac:dyDescent="0.25">
      <c r="B82" s="1198"/>
      <c r="C82" s="1199"/>
      <c r="D82" s="1281"/>
      <c r="E82" s="1282"/>
      <c r="F82" s="1191"/>
      <c r="G82" s="1191"/>
      <c r="H82" s="1191"/>
      <c r="I82" s="1191"/>
      <c r="J82" s="1191"/>
      <c r="K82" s="1191"/>
      <c r="L82" s="1186"/>
      <c r="M82" s="1187"/>
    </row>
    <row r="83" spans="2:13" s="4" customFormat="1" ht="15" customHeight="1" x14ac:dyDescent="0.25">
      <c r="B83" s="1198"/>
      <c r="C83" s="1199"/>
      <c r="D83" s="1275" t="s">
        <v>187</v>
      </c>
      <c r="E83" s="1276"/>
      <c r="F83" s="1191" t="s">
        <v>205</v>
      </c>
      <c r="G83" s="1191"/>
      <c r="H83" s="1191"/>
      <c r="I83" s="1191"/>
      <c r="J83" s="1191"/>
      <c r="K83" s="1191"/>
      <c r="L83" s="1186" t="s">
        <v>96</v>
      </c>
      <c r="M83" s="1187"/>
    </row>
    <row r="84" spans="2:13" s="4" customFormat="1" ht="12.75" customHeight="1" x14ac:dyDescent="0.25">
      <c r="B84" s="1198"/>
      <c r="C84" s="1199"/>
      <c r="D84" s="1281"/>
      <c r="E84" s="1282"/>
      <c r="F84" s="1191"/>
      <c r="G84" s="1191"/>
      <c r="H84" s="1191"/>
      <c r="I84" s="1191"/>
      <c r="J84" s="1191"/>
      <c r="K84" s="1191"/>
      <c r="L84" s="1186"/>
      <c r="M84" s="1187"/>
    </row>
    <row r="85" spans="2:13" s="4" customFormat="1" ht="15" customHeight="1" x14ac:dyDescent="0.25">
      <c r="B85" s="1198"/>
      <c r="C85" s="1199"/>
      <c r="D85" s="1275" t="s">
        <v>188</v>
      </c>
      <c r="E85" s="1276"/>
      <c r="F85" s="1191" t="s">
        <v>206</v>
      </c>
      <c r="G85" s="1191"/>
      <c r="H85" s="1191"/>
      <c r="I85" s="1191"/>
      <c r="J85" s="1191"/>
      <c r="K85" s="1191"/>
      <c r="L85" s="1186" t="s">
        <v>96</v>
      </c>
      <c r="M85" s="1187"/>
    </row>
    <row r="86" spans="2:13" s="4" customFormat="1" ht="15" x14ac:dyDescent="0.25">
      <c r="B86" s="1198"/>
      <c r="C86" s="1199"/>
      <c r="D86" s="1281"/>
      <c r="E86" s="1282"/>
      <c r="F86" s="1191"/>
      <c r="G86" s="1191"/>
      <c r="H86" s="1191"/>
      <c r="I86" s="1191"/>
      <c r="J86" s="1191"/>
      <c r="K86" s="1191"/>
      <c r="L86" s="1186"/>
      <c r="M86" s="1187"/>
    </row>
    <row r="87" spans="2:13" s="4" customFormat="1" ht="15" customHeight="1" x14ac:dyDescent="0.25">
      <c r="B87" s="1198"/>
      <c r="C87" s="1199"/>
      <c r="D87" s="1275" t="s">
        <v>189</v>
      </c>
      <c r="E87" s="1276"/>
      <c r="F87" s="1191" t="s">
        <v>207</v>
      </c>
      <c r="G87" s="1191"/>
      <c r="H87" s="1191"/>
      <c r="I87" s="1191"/>
      <c r="J87" s="1191"/>
      <c r="K87" s="1191"/>
      <c r="L87" s="1186" t="s">
        <v>96</v>
      </c>
      <c r="M87" s="1187"/>
    </row>
    <row r="88" spans="2:13" s="4" customFormat="1" ht="15" customHeight="1" x14ac:dyDescent="0.25">
      <c r="B88" s="1198"/>
      <c r="C88" s="1199"/>
      <c r="D88" s="1281"/>
      <c r="E88" s="1282"/>
      <c r="F88" s="1191"/>
      <c r="G88" s="1191"/>
      <c r="H88" s="1191"/>
      <c r="I88" s="1191"/>
      <c r="J88" s="1191"/>
      <c r="K88" s="1191"/>
      <c r="L88" s="1186"/>
      <c r="M88" s="1187"/>
    </row>
    <row r="89" spans="2:13" s="4" customFormat="1" ht="15" customHeight="1" x14ac:dyDescent="0.25">
      <c r="B89" s="1198"/>
      <c r="C89" s="1199"/>
      <c r="D89" s="1275" t="s">
        <v>195</v>
      </c>
      <c r="E89" s="1276"/>
      <c r="F89" s="1191" t="s">
        <v>208</v>
      </c>
      <c r="G89" s="1191"/>
      <c r="H89" s="1191"/>
      <c r="I89" s="1191"/>
      <c r="J89" s="1191"/>
      <c r="K89" s="1191"/>
      <c r="L89" s="1186" t="s">
        <v>96</v>
      </c>
      <c r="M89" s="1187"/>
    </row>
    <row r="90" spans="2:13" s="4" customFormat="1" ht="15" customHeight="1" x14ac:dyDescent="0.25">
      <c r="B90" s="1198"/>
      <c r="C90" s="1199"/>
      <c r="D90" s="1275" t="s">
        <v>190</v>
      </c>
      <c r="E90" s="1276"/>
      <c r="F90" s="1191" t="s">
        <v>209</v>
      </c>
      <c r="G90" s="1191"/>
      <c r="H90" s="1191"/>
      <c r="I90" s="1191"/>
      <c r="J90" s="1191"/>
      <c r="K90" s="1191"/>
      <c r="L90" s="1186" t="s">
        <v>96</v>
      </c>
      <c r="M90" s="1187"/>
    </row>
    <row r="91" spans="2:13" s="4" customFormat="1" ht="15" x14ac:dyDescent="0.25">
      <c r="B91" s="1198"/>
      <c r="C91" s="1199"/>
      <c r="D91" s="1279"/>
      <c r="E91" s="1280"/>
      <c r="F91" s="1191"/>
      <c r="G91" s="1191"/>
      <c r="H91" s="1191"/>
      <c r="I91" s="1191"/>
      <c r="J91" s="1191"/>
      <c r="K91" s="1191"/>
      <c r="L91" s="1186"/>
      <c r="M91" s="1187"/>
    </row>
    <row r="92" spans="2:13" s="4" customFormat="1" ht="15" x14ac:dyDescent="0.25">
      <c r="B92" s="1198"/>
      <c r="C92" s="1199"/>
      <c r="D92" s="1281"/>
      <c r="E92" s="1282"/>
      <c r="F92" s="1277" t="s">
        <v>210</v>
      </c>
      <c r="G92" s="1295"/>
      <c r="H92" s="1295"/>
      <c r="I92" s="1295"/>
      <c r="J92" s="1295"/>
      <c r="K92" s="1278"/>
      <c r="L92" s="1186" t="s">
        <v>96</v>
      </c>
      <c r="M92" s="1187"/>
    </row>
    <row r="93" spans="2:13" s="4" customFormat="1" ht="15" customHeight="1" x14ac:dyDescent="0.25">
      <c r="B93" s="1198"/>
      <c r="C93" s="1199"/>
      <c r="D93" s="1275" t="s">
        <v>202</v>
      </c>
      <c r="E93" s="1276"/>
      <c r="F93" s="1191" t="s">
        <v>211</v>
      </c>
      <c r="G93" s="1191"/>
      <c r="H93" s="1191"/>
      <c r="I93" s="1191"/>
      <c r="J93" s="1191"/>
      <c r="K93" s="1191"/>
      <c r="L93" s="1186" t="s">
        <v>96</v>
      </c>
      <c r="M93" s="1187"/>
    </row>
    <row r="94" spans="2:13" s="4" customFormat="1" ht="15" x14ac:dyDescent="0.25">
      <c r="B94" s="1198"/>
      <c r="C94" s="1199"/>
      <c r="D94" s="1281"/>
      <c r="E94" s="1282"/>
      <c r="F94" s="1191"/>
      <c r="G94" s="1191"/>
      <c r="H94" s="1191"/>
      <c r="I94" s="1191"/>
      <c r="J94" s="1191"/>
      <c r="K94" s="1191"/>
      <c r="L94" s="1186"/>
      <c r="M94" s="1187"/>
    </row>
    <row r="95" spans="2:13" s="4" customFormat="1" ht="15" x14ac:dyDescent="0.25">
      <c r="B95" s="1200"/>
      <c r="C95" s="1201"/>
      <c r="D95" s="1273" t="s">
        <v>192</v>
      </c>
      <c r="E95" s="1274"/>
      <c r="F95" s="1202" t="s">
        <v>212</v>
      </c>
      <c r="G95" s="1202"/>
      <c r="H95" s="1202"/>
      <c r="I95" s="1202"/>
      <c r="J95" s="1202"/>
      <c r="K95" s="1202"/>
      <c r="L95" s="1194" t="s">
        <v>96</v>
      </c>
      <c r="M95" s="1195"/>
    </row>
    <row r="96" spans="2:13" s="4" customFormat="1" ht="15" x14ac:dyDescent="0.25"/>
    <row r="97" s="4" customFormat="1" ht="15" x14ac:dyDescent="0.25"/>
    <row r="98" s="4" customFormat="1" ht="15" x14ac:dyDescent="0.25"/>
    <row r="99" s="4" customFormat="1" ht="15" x14ac:dyDescent="0.25"/>
    <row r="100" s="4" customFormat="1" ht="15" x14ac:dyDescent="0.25"/>
    <row r="101" s="4" customFormat="1" ht="15" x14ac:dyDescent="0.25"/>
    <row r="102" s="4" customFormat="1" ht="15" x14ac:dyDescent="0.25"/>
    <row r="103" s="4" customFormat="1" ht="15" x14ac:dyDescent="0.25"/>
    <row r="104" s="4" customFormat="1" ht="15" x14ac:dyDescent="0.25"/>
    <row r="105" s="4" customFormat="1" ht="15" x14ac:dyDescent="0.25"/>
    <row r="106" s="4" customFormat="1" ht="15" x14ac:dyDescent="0.25"/>
    <row r="107" s="4" customFormat="1" ht="15" x14ac:dyDescent="0.25"/>
    <row r="108" s="4" customFormat="1" ht="15" x14ac:dyDescent="0.25"/>
    <row r="109" s="4" customFormat="1" ht="15" x14ac:dyDescent="0.25"/>
    <row r="110" s="4" customFormat="1" ht="15" x14ac:dyDescent="0.25"/>
    <row r="111" s="4" customFormat="1" ht="15" x14ac:dyDescent="0.25"/>
    <row r="112" s="4" customFormat="1" ht="15" x14ac:dyDescent="0.25"/>
    <row r="113" s="4" customFormat="1" ht="15" x14ac:dyDescent="0.25"/>
    <row r="114" s="4" customFormat="1" ht="15" x14ac:dyDescent="0.25"/>
    <row r="115" s="4" customFormat="1" ht="15" x14ac:dyDescent="0.25"/>
    <row r="116" s="4" customFormat="1" ht="15" x14ac:dyDescent="0.25"/>
    <row r="117" s="4" customFormat="1" ht="15" x14ac:dyDescent="0.25"/>
    <row r="118" s="4" customFormat="1" ht="15" x14ac:dyDescent="0.25"/>
    <row r="119" s="4" customFormat="1" ht="15" x14ac:dyDescent="0.25"/>
    <row r="120" s="4" customFormat="1" ht="15" x14ac:dyDescent="0.25"/>
    <row r="121" s="4" customFormat="1" ht="15" x14ac:dyDescent="0.25"/>
    <row r="122" s="4" customFormat="1" ht="15" x14ac:dyDescent="0.25"/>
    <row r="123" s="4" customFormat="1" ht="15" x14ac:dyDescent="0.25"/>
    <row r="124" s="4" customFormat="1" ht="15" x14ac:dyDescent="0.25"/>
    <row r="125" s="4" customFormat="1" ht="15" x14ac:dyDescent="0.25"/>
    <row r="126" s="4" customFormat="1" ht="15" x14ac:dyDescent="0.25"/>
    <row r="127" s="4" customFormat="1" ht="15" x14ac:dyDescent="0.25"/>
    <row r="128" s="4" customFormat="1" ht="15" x14ac:dyDescent="0.25"/>
    <row r="129" s="4" customFormat="1" ht="15" x14ac:dyDescent="0.25"/>
    <row r="130" s="4" customFormat="1" ht="15" x14ac:dyDescent="0.25"/>
    <row r="131" s="4" customFormat="1" ht="15" x14ac:dyDescent="0.25"/>
    <row r="132" s="4" customFormat="1" ht="15" x14ac:dyDescent="0.25"/>
    <row r="133" s="4" customFormat="1" ht="15" x14ac:dyDescent="0.25"/>
    <row r="134" s="4" customFormat="1" ht="15" x14ac:dyDescent="0.25"/>
    <row r="135" s="4" customFormat="1" ht="15" x14ac:dyDescent="0.25"/>
    <row r="136" s="4" customFormat="1" ht="15" x14ac:dyDescent="0.25"/>
    <row r="137" s="4" customFormat="1" ht="15" x14ac:dyDescent="0.25"/>
    <row r="138" s="4" customFormat="1" ht="15" x14ac:dyDescent="0.25"/>
    <row r="139" s="4" customFormat="1" ht="15" x14ac:dyDescent="0.25"/>
    <row r="140" s="4" customFormat="1" ht="15" x14ac:dyDescent="0.25"/>
    <row r="141" s="4" customFormat="1" ht="15" x14ac:dyDescent="0.25"/>
    <row r="142" s="4" customFormat="1" ht="15" x14ac:dyDescent="0.25"/>
    <row r="143" s="4" customFormat="1" ht="15" x14ac:dyDescent="0.25"/>
    <row r="144" s="4" customFormat="1" ht="15" x14ac:dyDescent="0.25"/>
    <row r="145" s="4" customFormat="1" ht="15" x14ac:dyDescent="0.25"/>
    <row r="146" s="4" customFormat="1" ht="15" x14ac:dyDescent="0.25"/>
    <row r="147" s="4" customFormat="1" ht="15" x14ac:dyDescent="0.25"/>
    <row r="148" s="4" customFormat="1" ht="15" x14ac:dyDescent="0.25"/>
    <row r="149" s="4" customFormat="1" ht="15" x14ac:dyDescent="0.25"/>
    <row r="150" s="4" customFormat="1" ht="15" x14ac:dyDescent="0.25"/>
    <row r="151" s="4" customFormat="1" ht="15" x14ac:dyDescent="0.25"/>
    <row r="152" s="4" customFormat="1" ht="15" x14ac:dyDescent="0.25"/>
    <row r="153" s="4" customFormat="1" ht="15" x14ac:dyDescent="0.25"/>
    <row r="154" s="4" customFormat="1" ht="15" x14ac:dyDescent="0.25"/>
    <row r="155" s="4" customFormat="1" ht="15" x14ac:dyDescent="0.25"/>
    <row r="156" s="4" customFormat="1" ht="15" x14ac:dyDescent="0.25"/>
    <row r="157" s="4" customFormat="1" ht="15" x14ac:dyDescent="0.25"/>
    <row r="158" s="4" customFormat="1" ht="15" x14ac:dyDescent="0.25"/>
    <row r="159" s="4" customFormat="1" ht="15" x14ac:dyDescent="0.25"/>
    <row r="160" s="4" customFormat="1" ht="15" x14ac:dyDescent="0.25"/>
    <row r="161" s="4" customFormat="1" ht="15" x14ac:dyDescent="0.25"/>
    <row r="162" s="4" customFormat="1" ht="15" x14ac:dyDescent="0.25"/>
    <row r="163" s="4" customFormat="1" ht="15" x14ac:dyDescent="0.25"/>
    <row r="164" s="4" customFormat="1" ht="15" x14ac:dyDescent="0.25"/>
    <row r="165" s="4" customFormat="1" ht="15" x14ac:dyDescent="0.25"/>
    <row r="166" s="4" customFormat="1" ht="15" x14ac:dyDescent="0.25"/>
    <row r="167" s="4" customFormat="1" ht="15" x14ac:dyDescent="0.25"/>
    <row r="168" s="4" customFormat="1" ht="15" x14ac:dyDescent="0.25"/>
    <row r="169" s="4" customFormat="1" ht="15" x14ac:dyDescent="0.25"/>
    <row r="170" s="4" customFormat="1" ht="15" x14ac:dyDescent="0.25"/>
    <row r="171" s="4" customFormat="1" ht="15" x14ac:dyDescent="0.25"/>
    <row r="172" s="4" customFormat="1" ht="15" x14ac:dyDescent="0.25"/>
    <row r="173" s="4" customFormat="1" ht="15" x14ac:dyDescent="0.25"/>
    <row r="174" s="4" customFormat="1" ht="15" x14ac:dyDescent="0.25"/>
    <row r="175" s="4" customFormat="1" ht="15" x14ac:dyDescent="0.25"/>
    <row r="176" s="4" customFormat="1" ht="15" x14ac:dyDescent="0.25"/>
    <row r="177" s="4" customFormat="1" ht="15" x14ac:dyDescent="0.25"/>
    <row r="178" s="4" customFormat="1" ht="15" x14ac:dyDescent="0.25"/>
    <row r="179" s="4" customFormat="1" ht="15" x14ac:dyDescent="0.25"/>
    <row r="180" s="4" customFormat="1" ht="15" x14ac:dyDescent="0.25"/>
    <row r="181" s="4" customFormat="1" ht="15" x14ac:dyDescent="0.25"/>
    <row r="182" s="4" customFormat="1" ht="15" x14ac:dyDescent="0.25"/>
    <row r="183" s="4" customFormat="1" ht="15" x14ac:dyDescent="0.25"/>
    <row r="184" s="4" customFormat="1" ht="15" x14ac:dyDescent="0.25"/>
    <row r="185" s="4" customFormat="1" ht="15" x14ac:dyDescent="0.25"/>
    <row r="186" s="4" customFormat="1" ht="15" x14ac:dyDescent="0.25"/>
    <row r="187" s="4" customFormat="1" ht="15" x14ac:dyDescent="0.25"/>
    <row r="188" s="4" customFormat="1" ht="15" x14ac:dyDescent="0.25"/>
    <row r="189" s="4" customFormat="1" ht="15" x14ac:dyDescent="0.25"/>
    <row r="190" s="4" customFormat="1" ht="15" x14ac:dyDescent="0.25"/>
    <row r="191" s="4" customFormat="1" ht="15" x14ac:dyDescent="0.25"/>
    <row r="192" s="4" customFormat="1" ht="15" x14ac:dyDescent="0.25"/>
    <row r="193" s="4" customFormat="1" ht="15" x14ac:dyDescent="0.25"/>
  </sheetData>
  <sheetProtection algorithmName="SHA-512" hashValue="6fhDbue0mo0jApW9hi+zrfepZMcibf5g1rqhxK4cZUUc1hPYsMQkzLnnw4hNb0Wj5JjVBiXRlTT8OyVozmJcEA==" saltValue="UcaTRXd8DgiuX5OOrZepoQ==" spinCount="100000" sheet="1" formatCells="0" formatColumns="0" formatRows="0"/>
  <mergeCells count="140">
    <mergeCell ref="B11:C11"/>
    <mergeCell ref="L11:M11"/>
    <mergeCell ref="C1:C2"/>
    <mergeCell ref="D1:D2"/>
    <mergeCell ref="F1:F2"/>
    <mergeCell ref="G1:G2"/>
    <mergeCell ref="H1:H2"/>
    <mergeCell ref="E1:E2"/>
    <mergeCell ref="I1:I2"/>
    <mergeCell ref="D11:E11"/>
    <mergeCell ref="A1:A2"/>
    <mergeCell ref="B1:B2"/>
    <mergeCell ref="B12:C33"/>
    <mergeCell ref="F12:K13"/>
    <mergeCell ref="F14:K16"/>
    <mergeCell ref="L95:M95"/>
    <mergeCell ref="L77:M77"/>
    <mergeCell ref="F53:K54"/>
    <mergeCell ref="L49:M49"/>
    <mergeCell ref="L50:M50"/>
    <mergeCell ref="F50:K50"/>
    <mergeCell ref="L46:M46"/>
    <mergeCell ref="L47:M47"/>
    <mergeCell ref="L48:M48"/>
    <mergeCell ref="F34:K35"/>
    <mergeCell ref="F36:K38"/>
    <mergeCell ref="F39:K40"/>
    <mergeCell ref="F33:K33"/>
    <mergeCell ref="L33:M33"/>
    <mergeCell ref="J1:J2"/>
    <mergeCell ref="K1:K2"/>
    <mergeCell ref="L1:L2"/>
    <mergeCell ref="M1:M2"/>
    <mergeCell ref="B6:M8"/>
    <mergeCell ref="D53:E56"/>
    <mergeCell ref="D57:E62"/>
    <mergeCell ref="L12:M13"/>
    <mergeCell ref="L14:M16"/>
    <mergeCell ref="L17:M18"/>
    <mergeCell ref="L19:M20"/>
    <mergeCell ref="L21:M22"/>
    <mergeCell ref="L23:M24"/>
    <mergeCell ref="F17:K18"/>
    <mergeCell ref="F19:K20"/>
    <mergeCell ref="F21:K22"/>
    <mergeCell ref="F23:K24"/>
    <mergeCell ref="D12:E13"/>
    <mergeCell ref="D14:E16"/>
    <mergeCell ref="D17:E20"/>
    <mergeCell ref="D21:E22"/>
    <mergeCell ref="D23:E24"/>
    <mergeCell ref="D25:E27"/>
    <mergeCell ref="D28:E29"/>
    <mergeCell ref="D30:E33"/>
    <mergeCell ref="D34:E35"/>
    <mergeCell ref="D36:E38"/>
    <mergeCell ref="D39:E40"/>
    <mergeCell ref="D41:E45"/>
    <mergeCell ref="D46:E52"/>
    <mergeCell ref="L39:M40"/>
    <mergeCell ref="L34:M35"/>
    <mergeCell ref="L36:M38"/>
    <mergeCell ref="L41:M43"/>
    <mergeCell ref="L53:M54"/>
    <mergeCell ref="L72:M75"/>
    <mergeCell ref="L70:M71"/>
    <mergeCell ref="L68:M69"/>
    <mergeCell ref="L59:M60"/>
    <mergeCell ref="L57:M58"/>
    <mergeCell ref="L51:M52"/>
    <mergeCell ref="L55:M56"/>
    <mergeCell ref="L61:M62"/>
    <mergeCell ref="L64:M64"/>
    <mergeCell ref="L63:M63"/>
    <mergeCell ref="F41:K43"/>
    <mergeCell ref="F44:K45"/>
    <mergeCell ref="F51:K52"/>
    <mergeCell ref="F46:K46"/>
    <mergeCell ref="F47:K47"/>
    <mergeCell ref="F48:K48"/>
    <mergeCell ref="F49:K49"/>
    <mergeCell ref="L44:M45"/>
    <mergeCell ref="F68:K69"/>
    <mergeCell ref="F70:K71"/>
    <mergeCell ref="F72:K75"/>
    <mergeCell ref="F55:K56"/>
    <mergeCell ref="F57:K58"/>
    <mergeCell ref="F59:K60"/>
    <mergeCell ref="F61:K62"/>
    <mergeCell ref="F64:K64"/>
    <mergeCell ref="F63:K63"/>
    <mergeCell ref="F85:K86"/>
    <mergeCell ref="L85:M86"/>
    <mergeCell ref="F87:K88"/>
    <mergeCell ref="D85:E86"/>
    <mergeCell ref="D87:E88"/>
    <mergeCell ref="D89:E89"/>
    <mergeCell ref="D93:E94"/>
    <mergeCell ref="F78:K79"/>
    <mergeCell ref="L78:M79"/>
    <mergeCell ref="F80:K82"/>
    <mergeCell ref="L80:M82"/>
    <mergeCell ref="F83:K84"/>
    <mergeCell ref="F92:K92"/>
    <mergeCell ref="L92:M92"/>
    <mergeCell ref="B78:C95"/>
    <mergeCell ref="F95:K95"/>
    <mergeCell ref="F76:K76"/>
    <mergeCell ref="F77:K77"/>
    <mergeCell ref="L76:M76"/>
    <mergeCell ref="B34:C77"/>
    <mergeCell ref="F25:K27"/>
    <mergeCell ref="L25:M27"/>
    <mergeCell ref="F65:K67"/>
    <mergeCell ref="L65:M67"/>
    <mergeCell ref="F28:K29"/>
    <mergeCell ref="L28:M29"/>
    <mergeCell ref="F30:K31"/>
    <mergeCell ref="L30:M31"/>
    <mergeCell ref="F32:K32"/>
    <mergeCell ref="L32:M32"/>
    <mergeCell ref="F89:K89"/>
    <mergeCell ref="F93:K94"/>
    <mergeCell ref="L87:M88"/>
    <mergeCell ref="L89:M89"/>
    <mergeCell ref="L93:M94"/>
    <mergeCell ref="F90:K91"/>
    <mergeCell ref="L90:M91"/>
    <mergeCell ref="L83:M84"/>
    <mergeCell ref="D95:E95"/>
    <mergeCell ref="D63:E63"/>
    <mergeCell ref="D64:E64"/>
    <mergeCell ref="D65:E67"/>
    <mergeCell ref="D68:E71"/>
    <mergeCell ref="D72:E75"/>
    <mergeCell ref="D76:E77"/>
    <mergeCell ref="D78:E79"/>
    <mergeCell ref="D80:E82"/>
    <mergeCell ref="D83:E84"/>
    <mergeCell ref="D90:E92"/>
  </mergeCells>
  <hyperlinks>
    <hyperlink ref="L12:M13" location="'Steel Industry'!A553" display="Steel Industry" xr:uid="{B75973C5-3538-424F-A151-D9A3A46578F0}"/>
    <hyperlink ref="L14:M16" location="'Steel Industry'!A658" display="Steel Industry" xr:uid="{CBB6CE5E-10E8-4FDB-9AE2-38634200951A}"/>
    <hyperlink ref="L17:M18" location="'Steel Industry'!A568" display="Steel Industry" xr:uid="{E1AEA207-6819-49B8-A350-70AE7C223F3E}"/>
    <hyperlink ref="L19:M20" location="'Steel Industry'!A580" display="Steel Industry" xr:uid="{4DBF0266-C976-4855-B092-416CA56CB341}"/>
    <hyperlink ref="L21:M22" location="'Steel Industry'!A643" display="Steel Industry" xr:uid="{2395155B-C46B-4F89-B0F4-AF40703883DD}"/>
    <hyperlink ref="L23:M24" location="'Steel Industry'!A741" display="Steel Industry" xr:uid="{4545025A-BF0A-496C-B7B2-A7CE3E484F12}"/>
    <hyperlink ref="L25:M27" location="'Steel Industry'!A376" display="Steel Industry" xr:uid="{D184F28D-8CC7-4E34-BF61-469EDC17A090}"/>
    <hyperlink ref="L28:M29" location="'Steel Industry'!A457" display="Steel Industry" xr:uid="{EFF36491-216F-44AD-9BA6-48017F17F814}"/>
    <hyperlink ref="L30:M31" location="'Steel Industry'!A809" display="Steel Industry" xr:uid="{8789C9AB-48BC-4299-801A-FB95A604D147}"/>
    <hyperlink ref="L32:M32" location="'Steel Industry'!A810" display="Steel Industry" xr:uid="{ED9F787A-4389-4B12-8671-FE06F3CDE4C3}"/>
    <hyperlink ref="L33:M33" location="'Steel Industry'!A811" display="Steel Industry" xr:uid="{8C10209E-5B5B-4D43-898B-A4D5647CE061}"/>
    <hyperlink ref="L34:M35" location="Mining!A565" display="Mining" xr:uid="{AD3A6EE7-BCB6-4328-8AA6-E87A4C23013F}"/>
    <hyperlink ref="L36:M38" location="Mining!A661" display="Mining" xr:uid="{D593CC2E-7AD5-433C-A79C-62990F691BEB}"/>
    <hyperlink ref="L39:M40" location="Mining!A581" display="Mining" xr:uid="{3A3ADA58-5477-406C-9BEF-0402161E77D4}"/>
    <hyperlink ref="L41:M43" location="Mining!A644" display="Mining" xr:uid="{FC4EA374-19C2-4D30-8F75-EE9044686870}"/>
    <hyperlink ref="L44:M45" location="Mining!A9" display="Mining" xr:uid="{D42364BA-2083-4CE3-8DD2-F7BAECFE6247}"/>
    <hyperlink ref="L46:M46" location="Mining!A742" display="Mining" xr:uid="{F24E37FD-6A5A-4F75-948F-2AD5C6B4489F}"/>
    <hyperlink ref="L47:M47" location="Mining!A766" display="Mining" xr:uid="{6A8AE656-3B7B-4DFD-B841-DB32E770B9A9}"/>
    <hyperlink ref="L48:M48" location="Mining!A767" display="Mining" xr:uid="{3A80483D-D1CD-4182-ABE4-3E98E5C6DD00}"/>
    <hyperlink ref="L49:M49" location="Mining!A743" display="Mining" xr:uid="{83812932-8348-46F1-B075-7D7ED3002638}"/>
    <hyperlink ref="L50:M50" location="Mining!A744" display="Mining" xr:uid="{BE283997-C764-471F-8134-E06C4D38D887}"/>
    <hyperlink ref="L51:M52" location="Mining!A755" display="Mining" xr:uid="{D266AF22-217E-42ED-A929-6B356DF08581}"/>
    <hyperlink ref="L53:M54" location="Mining!A841" display="Mining" xr:uid="{5CFA514E-D673-4428-AFCE-6BF68FD78014}"/>
    <hyperlink ref="L55:M56" location="Mining!A847" display="Mining" xr:uid="{06E253DB-3120-4037-98DB-596EE55F2675}"/>
    <hyperlink ref="L57:M58" location="Mining!A327" display="Mining" xr:uid="{DA853BD0-02EE-487F-993B-F0575B87B392}"/>
    <hyperlink ref="L59:M60" location="Mining!A334" display="Mining" xr:uid="{0B9E87C5-0EB1-4150-966D-13F1BD23B1F5}"/>
    <hyperlink ref="L61:M62" location="Mining!A340" display="Mining" xr:uid="{5F975EC2-F96C-49C7-86CC-C4B149450F81}"/>
    <hyperlink ref="L63:M63" location="Mining!A486" display="Mining" xr:uid="{FE853374-F8E0-4B72-AEE4-A44CC2A6196B}"/>
    <hyperlink ref="L64:M64" location="Mining!A316" display="Mining" xr:uid="{68C2FF0F-2B75-47EA-840F-0AFDFCC53891}"/>
    <hyperlink ref="L65:M67" location="Mining!A396" display="Mining" xr:uid="{0625D246-DCA7-479D-9095-9F72B4ECECE4}"/>
    <hyperlink ref="L68:M69" location="Mining!A35" display="Mining" xr:uid="{3A8383A7-D860-41D2-B8E9-93399833273B}"/>
    <hyperlink ref="L70:M71" location="Mining!A43" display="Mining" xr:uid="{E4A2A819-C334-4217-A7DF-55B571F1F7A9}"/>
    <hyperlink ref="L72:M75" location="Mining!A779" display="Mining" xr:uid="{7265D8D5-1DD1-4061-BC03-71D2596DD77A}"/>
    <hyperlink ref="L76:M76" location="Mining!A897" display="Mining" xr:uid="{F35EF52F-C56B-43E6-839B-06BB812AFBDC}"/>
    <hyperlink ref="L77:M77" location="Mining!A305" display="Mining" xr:uid="{79F52F7A-3482-4A66-BB16-9FFE7092A40C}"/>
    <hyperlink ref="L78:M79" location="Cement!A400" display="Cement" xr:uid="{90974C66-824F-4E3E-873C-A52DEC182770}"/>
    <hyperlink ref="L80:M82" location="Cement!A493" display="Cement" xr:uid="{65D8705C-5D2B-48C0-A5A4-91197272A684}"/>
    <hyperlink ref="L83:M84" location="Cement!A417" display="Cement" xr:uid="{365FDAAD-BFA1-4B8E-B5E6-438254503E7F}"/>
    <hyperlink ref="L87:M88" location="Cement!A576" display="Cement" xr:uid="{214C4BC9-4231-4182-8C76-722B8F1ADD3E}"/>
    <hyperlink ref="L89:M89" location="Cement!A623" display="Cement" xr:uid="{6AC0E8B5-467A-4A01-99B0-B0E1E2142683}"/>
    <hyperlink ref="L90:M91" location="Cement!A257" display="Cement" xr:uid="{A8F3A66E-F66B-4877-923C-512D7A5880DB}"/>
    <hyperlink ref="L92:M92" location="Cement!A275" display="Cement" xr:uid="{6AF680EB-27E4-46F9-800E-67A66E5CFFB4}"/>
    <hyperlink ref="L93:M94" location="Cement!A10" display="Cement" xr:uid="{0B0D51CA-D31D-461E-96F5-65694A9AE6E0}"/>
    <hyperlink ref="L95:M95" location="Cement!A665" display="Cement" xr:uid="{2BD23F38-6F04-4808-A6DA-EAE1EE22349D}"/>
    <hyperlink ref="I1:I2" location="'GRI Index'!A3" display="GRI Index" xr:uid="{AF81888C-95E4-415D-A1DA-4FDDF376F4D8}"/>
    <hyperlink ref="J1:J2" location="'SASB Index'!A3" display="SASB Index" xr:uid="{42518C9A-7CB9-418A-84BD-FD219E1376D2}"/>
    <hyperlink ref="D1:D2" location="'Steel Industry'!A3" display="Steel Industry" xr:uid="{27C243CE-EEFB-4FBC-8EB1-DA25EF3B6E06}"/>
    <hyperlink ref="B1:B2" location="Home!A3" display="Home" xr:uid="{CF848434-7D77-497A-B09A-7E6657FDBB15}"/>
    <hyperlink ref="C1:C2" location="'CSN Group'!A3" display="CSN Group" xr:uid="{7AEC1BB0-1F20-4BB3-9F02-10347A99F68C}"/>
    <hyperlink ref="E1:E2" location="Mining!A3" display="Mining" xr:uid="{B3767444-EF0A-4356-A403-421615B6A2D6}"/>
    <hyperlink ref="F1:F2" location="Cement!A3" display="Cement" xr:uid="{917C478A-1C91-4414-BFBE-A181D7189FBE}"/>
    <hyperlink ref="G1:G2" location="Logistics!A3" display="Logistics" xr:uid="{100C2535-D446-4FFC-BF21-8B482BEF93FD}"/>
    <hyperlink ref="H1:H2" location="Energy!A3" display="Energy" xr:uid="{0D0AFCBA-4846-4A50-B35B-9AC22B43E03D}"/>
    <hyperlink ref="K1:K2" location="Materiality!A3" display="Materiality" xr:uid="{ED14D218-CF14-413A-8765-63CE6B5DE39A}"/>
    <hyperlink ref="L1:L2" location="TCFD_TNFD!A3" display="TCFD e TNFD" xr:uid="{16A668E3-2D4D-415F-B422-697C1D7C5240}"/>
    <hyperlink ref="M1:M2" location="Ratings!A3" display="Ratings" xr:uid="{94D7A5F7-FA3E-4698-9411-0DDE9BEBC644}"/>
    <hyperlink ref="B6:M8" r:id="rId1" display="The table below presents the correlation of the GRI disclosures covered in this Databook. In each one, you can click on the hyperlinks in the &quot;Where to find&quot; column to easily access information that responds to that framework. For more information about sustainability management and the GRI disclosures answered by CSN, access the PDF version of the Integrated Report, available at this link." xr:uid="{1F0C3EFB-0C43-41DF-A271-16E8D2180921}"/>
    <hyperlink ref="L85:M86" location="Cement!A478" display="Cement" xr:uid="{14565454-0270-4D0C-948C-1B883771ED49}"/>
  </hyperlinks>
  <pageMargins left="0.25" right="0.25"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25e1ea-105d-4475-8816-05bbfe15ea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B90F4F197E2B4F85FF73244FB335FE" ma:contentTypeVersion="18" ma:contentTypeDescription="Create a new document." ma:contentTypeScope="" ma:versionID="76a5bd9bd3a0ca5039ca79cbc93fd5c1">
  <xsd:schema xmlns:xsd="http://www.w3.org/2001/XMLSchema" xmlns:xs="http://www.w3.org/2001/XMLSchema" xmlns:p="http://schemas.microsoft.com/office/2006/metadata/properties" xmlns:ns3="c6abccf1-0c16-4a1b-8c7f-a49652ebcca4" xmlns:ns4="6825e1ea-105d-4475-8816-05bbfe15ea6d" targetNamespace="http://schemas.microsoft.com/office/2006/metadata/properties" ma:root="true" ma:fieldsID="c3c8638550de6fdfce71bdb1fc42a5f6" ns3:_="" ns4:_="">
    <xsd:import namespace="c6abccf1-0c16-4a1b-8c7f-a49652ebcca4"/>
    <xsd:import namespace="6825e1ea-105d-4475-8816-05bbfe15ea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bccf1-0c16-4a1b-8c7f-a49652ebcc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25e1ea-105d-4475-8816-05bbfe15ea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5A0D2-7D69-443C-A969-E6DBC017CE27}">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6825e1ea-105d-4475-8816-05bbfe15ea6d"/>
    <ds:schemaRef ds:uri="c6abccf1-0c16-4a1b-8c7f-a49652ebcca4"/>
    <ds:schemaRef ds:uri="http://www.w3.org/XML/1998/namespace"/>
  </ds:schemaRefs>
</ds:datastoreItem>
</file>

<file path=customXml/itemProps2.xml><?xml version="1.0" encoding="utf-8"?>
<ds:datastoreItem xmlns:ds="http://schemas.openxmlformats.org/officeDocument/2006/customXml" ds:itemID="{50FFA4E0-2AF9-4A15-8F42-9536D6295763}">
  <ds:schemaRefs>
    <ds:schemaRef ds:uri="http://schemas.microsoft.com/sharepoint/v3/contenttype/forms"/>
  </ds:schemaRefs>
</ds:datastoreItem>
</file>

<file path=customXml/itemProps3.xml><?xml version="1.0" encoding="utf-8"?>
<ds:datastoreItem xmlns:ds="http://schemas.openxmlformats.org/officeDocument/2006/customXml" ds:itemID="{776FE175-E68A-45D7-9FC3-882380D7B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abccf1-0c16-4a1b-8c7f-a49652ebcca4"/>
    <ds:schemaRef ds:uri="6825e1ea-105d-4475-8816-05bbfe15e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Home</vt:lpstr>
      <vt:lpstr>CSN Group</vt:lpstr>
      <vt:lpstr>Steel Industry</vt:lpstr>
      <vt:lpstr>Mining</vt:lpstr>
      <vt:lpstr>Cement</vt:lpstr>
      <vt:lpstr>Logistics</vt:lpstr>
      <vt:lpstr>Energy</vt:lpstr>
      <vt:lpstr>GRI Index</vt:lpstr>
      <vt:lpstr>SASB Index</vt:lpstr>
      <vt:lpstr>Materiality</vt:lpstr>
      <vt:lpstr>TCFD_TNFD</vt:lpstr>
      <vt:lpstr>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Jungmann</dc:creator>
  <cp:lastModifiedBy>usina82 comunicação em sustentabilidade</cp:lastModifiedBy>
  <cp:lastPrinted>2024-01-03T13:27:34Z</cp:lastPrinted>
  <dcterms:created xsi:type="dcterms:W3CDTF">2023-12-27T13:09:10Z</dcterms:created>
  <dcterms:modified xsi:type="dcterms:W3CDTF">2024-08-26T23:18:19Z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0x010100C1B90F4F197E2B4F85FF73244FB335FE</vt:lpwstr>
  </property>
</Properties>
</file>