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omegaenergiarenovavel.sharepoint.com/sites/RI/Documentos Partilhados/Serena Energia/07. Informações Ativos/01. Acompanhamento Mensal Geração/2024/12.2024/"/>
    </mc:Choice>
  </mc:AlternateContent>
  <xr:revisionPtr revIDLastSave="503" documentId="13_ncr:1_{6D9C69F7-BA65-4934-ADB1-0F3B598E48FB}" xr6:coauthVersionLast="47" xr6:coauthVersionMax="47" xr10:uidLastSave="{71C41C83-8C6C-4C0D-8A27-9EB2622F701C}"/>
  <bookViews>
    <workbookView xWindow="28680" yWindow="-120" windowWidth="29040" windowHeight="15840" activeTab="3" xr2:uid="{6FDA9EDF-18C0-49BF-A9B0-5528C7B5ACD5}"/>
  </bookViews>
  <sheets>
    <sheet name="Historical Data" sheetId="27" r:id="rId1"/>
    <sheet name="About Natural Resources" sheetId="19" r:id="rId2"/>
    <sheet name="2024" sheetId="7" r:id="rId3"/>
    <sheet name="Energy Production - Dec. 2024" sheetId="35" r:id="rId4"/>
    <sheet name="Energy Production - Nov. 2024" sheetId="33" r:id="rId5"/>
    <sheet name="Energy Production - Oct. 2024" sheetId="31" r:id="rId6"/>
    <sheet name="Energy Production - Sep. 2024" sheetId="29" r:id="rId7"/>
    <sheet name="Energy Production - Aug. 2024" sheetId="26" r:id="rId8"/>
    <sheet name="Energy Production - Jul. 2024" sheetId="24" r:id="rId9"/>
    <sheet name="Energy Production - Jun. 2024" sheetId="22" r:id="rId10"/>
    <sheet name="Energy Production - May 2024" sheetId="20" r:id="rId11"/>
    <sheet name="Energy Production - Apr. 2024" sheetId="11" r:id="rId12"/>
    <sheet name="Energy Production - Mar. 2024" sheetId="1" r:id="rId13"/>
    <sheet name="Energy Production - Feb. 2024" sheetId="5" r:id="rId14"/>
    <sheet name="Energy Production - Jan. 2024" sheetId="9" r:id="rId15"/>
    <sheet name="2023" sheetId="6" r:id="rId16"/>
    <sheet name="Energy Production - Dez. 2023" sheetId="36" r:id="rId17"/>
    <sheet name="Energy Production - Nov. 2023" sheetId="34" r:id="rId18"/>
    <sheet name="Energy Production - Oct. 2023" sheetId="32" r:id="rId19"/>
    <sheet name="Energy Production - Sep. 2023" sheetId="30" r:id="rId20"/>
    <sheet name="Energy Production - Aug. 2023" sheetId="28" r:id="rId21"/>
    <sheet name="Energy Production - Jul. 2023" sheetId="25" r:id="rId22"/>
    <sheet name="Energy Production - Jun. 2023" sheetId="23" r:id="rId23"/>
    <sheet name="Energy Production - May 2023" sheetId="21" r:id="rId24"/>
    <sheet name="Energy Production - Apr. 2023" sheetId="12" r:id="rId25"/>
    <sheet name="Energy Production - Mar. 2023" sheetId="4" r:id="rId26"/>
    <sheet name="Energy Production - Feb. 2023" sheetId="8" r:id="rId27"/>
    <sheet name="Energy Production - Jan. 2023" sheetId="10" r:id="rId28"/>
  </sheets>
  <externalReferences>
    <externalReference r:id="rId29"/>
    <externalReference r:id="rId30"/>
    <externalReference r:id="rId31"/>
    <externalReference r:id="rId32"/>
    <externalReference r:id="rId33"/>
    <externalReference r:id="rId34"/>
    <externalReference r:id="rId35"/>
  </externalReferences>
  <definedNames>
    <definedName name="\0">#REF!</definedName>
    <definedName name="_">#REF!</definedName>
    <definedName name="__123Graph_A" hidden="1">#REF!</definedName>
    <definedName name="__123Graph_X" hidden="1">#REF!</definedName>
    <definedName name="__NT8">#REF!</definedName>
    <definedName name="_001_rev_mkt_region">#REF!</definedName>
    <definedName name="_16A">#REF!</definedName>
    <definedName name="_16C">#REF!</definedName>
    <definedName name="_570LXT4WD">#REF!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gpl1">#REF!</definedName>
    <definedName name="_l">#REF!</definedName>
    <definedName name="_mnt1">#REF!</definedName>
    <definedName name="_mnt2">#REF!</definedName>
    <definedName name="_Mth3">#REF!</definedName>
    <definedName name="_NT1">#REF!</definedName>
    <definedName name="_NT2">#REF!</definedName>
    <definedName name="_NT3">#REF!</definedName>
    <definedName name="_NT4">#REF!</definedName>
    <definedName name="_NT5">#REF!</definedName>
    <definedName name="_NT6">#REF!</definedName>
    <definedName name="_NT7">#REF!</definedName>
    <definedName name="_PDM01">#REF!</definedName>
    <definedName name="_PDM02">#REF!</definedName>
    <definedName name="_SS7">#REF!</definedName>
    <definedName name="_TL18" hidden="1">{#N/A,#N/A,TRUE,"Total";#N/A,#N/A,TRUE,"Crop Harvesting";#N/A,#N/A,TRUE,"Hay &amp; Forage";#N/A,#N/A,TRUE,"CROP PRODUCTION";#N/A,#N/A,TRUE,"TRACTOR";#N/A,#N/A,TRUE,"Crawlers &amp; Dozers";#N/A,#N/A,TRUE,"TLB";#N/A,#N/A,TRUE,"Excavators";#N/A,#N/A,TRUE,"Loaders and Graders ";#N/A,#N/A,TRUE,"Skid Steer Loaders"}</definedName>
    <definedName name="A">{"'RR'!$A$2:$E$81"}</definedName>
    <definedName name="aa" hidden="1">{"'RR'!$A$2:$E$81"}</definedName>
    <definedName name="aaa" hidden="1">{"'RR'!$A$2:$E$81"}</definedName>
    <definedName name="aaaa" hidden="1">{#N/A,#N/A,FALSE,"Aging Summary";#N/A,#N/A,FALSE,"Ratio Analysis";#N/A,#N/A,FALSE,"Test 120 Day Accts";#N/A,#N/A,FALSE,"Tickmarks"}</definedName>
    <definedName name="AAAAA" hidden="1">{#N/A,#N/A,TRUE,"7d";#N/A,#N/A,TRUE,"7g";#N/A,#N/A,TRUE,"7i"}</definedName>
    <definedName name="AAAAAA" hidden="1">{#N/A,#N/A,TRUE,"7d";#N/A,#N/A,TRUE,"7g";#N/A,#N/A,TRUE,"7i"}</definedName>
    <definedName name="AAAAAAAA" hidden="1">{#N/A,#N/A,TRUE,"7d";#N/A,#N/A,TRUE,"7g";#N/A,#N/A,TRUE,"7i"}</definedName>
    <definedName name="AAAAAAAAAA" hidden="1">{#N/A,#N/A,TRUE,"7d";#N/A,#N/A,TRUE,"7g";#N/A,#N/A,TRUE,"7i"}</definedName>
    <definedName name="AAAAAAAAAAAAA" hidden="1">{#N/A,#N/A,TRUE,"7d";#N/A,#N/A,TRUE,"7g";#N/A,#N/A,TRUE,"7i"}</definedName>
    <definedName name="aaaaaaaaaaaaaa" hidden="1">{"'RR'!$A$2:$E$81"}</definedName>
    <definedName name="AAAAAAAAAAAAAAAAAAAA" hidden="1">{#N/A,#N/A,TRUE,"7d";#N/A,#N/A,TRUE,"7g";#N/A,#N/A,TRUE,"7i"}</definedName>
    <definedName name="ACIARIA">#REF!</definedName>
    <definedName name="ACTIVO">#REF!</definedName>
    <definedName name="adadsgas" hidden="1">{#N/A,#N/A,TRUE,"7d";#N/A,#N/A,TRUE,"7g";#N/A,#N/A,TRUE,"7i"}</definedName>
    <definedName name="ADDINFO">#REF!,#REF!,#REF!</definedName>
    <definedName name="AFX">#REF!</definedName>
    <definedName name="Ag_Equipment_Products">#REF!</definedName>
    <definedName name="AG_TRACTOR">#REF!</definedName>
    <definedName name="ALL">#REF!</definedName>
    <definedName name="ANNUALCOSTS">#REF!</definedName>
    <definedName name="ANNUALLAB">#REF!</definedName>
    <definedName name="ANNUALMAT">#REF!</definedName>
    <definedName name="ANNUALTMC">#REF!</definedName>
    <definedName name="ANOS">[1]SCHULZ!$CJ$3:$DC$3</definedName>
    <definedName name="Anterior">[2]Sumário!$C$9</definedName>
    <definedName name="ANVERSA_EURO_per_tutti_i_CONSOLIDATI">#REF!</definedName>
    <definedName name="APLICAÇÃO">#REF!</definedName>
    <definedName name="APOLICE_SEGUROS">'[3]425'!$E$34</definedName>
    <definedName name="APR">#REF!</definedName>
    <definedName name="APRDATA">#REF!</definedName>
    <definedName name="ARMAZ">'[3]159'!#REF!</definedName>
    <definedName name="ARMAZ_SILOTEC">'[3]159'!#REF!</definedName>
    <definedName name="ARMAZEN_COIMEX">'[3]298'!$E$30</definedName>
    <definedName name="ARMAZENAGEM_COIMEX">'[3]590'!$P$31</definedName>
    <definedName name="ARMAZENAGEM_COIMÉX">'[3]369'!$E$30</definedName>
    <definedName name="ARMAZENAGEM_TRA">'[3]371'!$E$25</definedName>
    <definedName name="ARREDONDAMENTO">'[3]638'!$J$55</definedName>
    <definedName name="AS2DocOpenMode" hidden="1">"AS2DocumentEdit"</definedName>
    <definedName name="AS2NamedRange" hidden="1">21</definedName>
    <definedName name="asgpl">#REF!</definedName>
    <definedName name="asitem">#REF!</definedName>
    <definedName name="asmbu">#REF!</definedName>
    <definedName name="asorg">#REF!</definedName>
    <definedName name="assubt">#REF!</definedName>
    <definedName name="ATIVO">#REF!</definedName>
    <definedName name="Atual">[2]Sumário!$C$8</definedName>
    <definedName name="ATUAL_EX_WORKS">'[3]761'!$Q$31</definedName>
    <definedName name="ATUALIZA_DESPORIGEM">'[3]2318'!$E$49</definedName>
    <definedName name="AUG">#REF!</definedName>
    <definedName name="b" hidden="1">{"'RR'!$A$2:$E$81"}</definedName>
    <definedName name="BBB" hidden="1">{#N/A,#N/A,TRUE,"7d";#N/A,#N/A,TRUE,"7g";#N/A,#N/A,TRUE,"7i"}</definedName>
    <definedName name="Bbbbbbbbb" hidden="1">{#N/A,#N/A,TRUE,"7d";#N/A,#N/A,TRUE,"7g";#N/A,#N/A,TRUE,"7i"}</definedName>
    <definedName name="BDG" hidden="1">{#N/A,#N/A,TRUE,"7d";#N/A,#N/A,TRUE,"7g";#N/A,#N/A,TRUE,"7i"}</definedName>
    <definedName name="BDG_99">#REF!</definedName>
    <definedName name="ber">#REF!</definedName>
    <definedName name="BFX">#REF!</definedName>
    <definedName name="BOTH">#REF!</definedName>
    <definedName name="bu" hidden="1">{"Title - BER",#N/A,FALSE,"TITLE"}</definedName>
    <definedName name="BudgetTab">#REF!</definedName>
    <definedName name="BVO">#REF!</definedName>
    <definedName name="BVR">#REF!</definedName>
    <definedName name="C.I.F.">'[3]298'!$K$18</definedName>
    <definedName name="C.I.F._REAL">'[3]454'!$P$19</definedName>
    <definedName name="C.I.F._USD">'[3]298'!$L$18</definedName>
    <definedName name="CABDF">#REF!</definedName>
    <definedName name="CAIXA">[1]Caixa!$B$21:$L$216</definedName>
    <definedName name="CAMBIO">'[3]160'!$E$44</definedName>
    <definedName name="CAMBIO_FOB">'[3]444'!$E$40</definedName>
    <definedName name="CAP_RIO">'[3]557'!$D$31</definedName>
    <definedName name="CAPATAZIAS">'[3]2318'!$E$31</definedName>
    <definedName name="CAPATAZIAS_PORTO">'[3]454'!$E$26</definedName>
    <definedName name="CAPATAZIAS_RIO">'[3]371'!$E$26</definedName>
    <definedName name="Categories">#REF!</definedName>
    <definedName name="CENTO">#REF!</definedName>
    <definedName name="CID">#REF!</definedName>
    <definedName name="CIF">'[3]159'!#REF!</definedName>
    <definedName name="CIF_A">'[3]554'!$D$21</definedName>
    <definedName name="CIF_B">'[3]554'!$F$21</definedName>
    <definedName name="CIF_TOTAL">'[3]554'!$J$21</definedName>
    <definedName name="CLASSIFICAÇÃO_DO_INVESTIMENTO">#REF!</definedName>
    <definedName name="CMPF_FOB">'[3]557'!$P$31</definedName>
    <definedName name="CNLS">#REF!</definedName>
    <definedName name="CODE">#REF!</definedName>
    <definedName name="COIMEX">'[3]2318'!$E$35</definedName>
    <definedName name="COLUNASCAIXA">[1]Caixa!$B$21:$L$21</definedName>
    <definedName name="COMITÊ_DIRETORIA">#REF!</definedName>
    <definedName name="COMITÊ_INVESTIMENTOS">#REF!</definedName>
    <definedName name="COMPULSÓRIO">#REF!</definedName>
    <definedName name="CONCIL">#REF!</definedName>
    <definedName name="CONTAINER">'[3]277'!$C$10</definedName>
    <definedName name="CONTROLE_RESULTADOS">#REF!</definedName>
    <definedName name="CORRETAGEM">'[3]2318'!$E$48</definedName>
    <definedName name="count">#REF!</definedName>
    <definedName name="CPMF">'[3]2318'!$E$57</definedName>
    <definedName name="CPMF_TOTAL">'[3]557'!$T$31</definedName>
    <definedName name="CR" hidden="1">{"Title - LC",#N/A,FALSE,"TITLE"}</definedName>
    <definedName name="curr">#REF!</definedName>
    <definedName name="currency">#REF!</definedName>
    <definedName name="CurYear">#REF!</definedName>
    <definedName name="d" hidden="1">{"'RR'!$A$2:$E$81"}</definedName>
    <definedName name="da" hidden="1">{"'RR'!$A$2:$E$81"}</definedName>
    <definedName name="daniel" hidden="1">{"'RR'!$A$2:$E$81"}</definedName>
    <definedName name="data">#REF!</definedName>
    <definedName name="_xlnm.Database">#REF!</definedName>
    <definedName name="Date">#REF!</definedName>
    <definedName name="ddddddd" hidden="1">{"'RR'!$A$2:$E$81"}</definedName>
    <definedName name="DEC">#REF!</definedName>
    <definedName name="Del">#REF!</definedName>
    <definedName name="DEL_ACQUISTI">#REF!</definedName>
    <definedName name="DEL_CENTO">#REF!</definedName>
    <definedName name="DEL_JESI">#REF!</definedName>
    <definedName name="DEL_MODENA">#REF!</definedName>
    <definedName name="Deleg">#REF!</definedName>
    <definedName name="delete" hidden="1">{#N/A,#N/A,TRUE,"Total";#N/A,#N/A,TRUE,"Crop Harvesting";#N/A,#N/A,TRUE,"Hay &amp; Forage";#N/A,#N/A,TRUE,"CROP PRODUCTION";#N/A,#N/A,TRUE,"TRACTOR";#N/A,#N/A,TRUE,"Crawlers &amp; Dozers";#N/A,#N/A,TRUE,"TLB";#N/A,#N/A,TRUE,"Excavators";#N/A,#N/A,TRUE,"Loaders and Graders ";#N/A,#N/A,TRUE,"Skid Steer Loaders"}</definedName>
    <definedName name="Delta" hidden="1">{#N/A,#N/A,TRUE,"7d";#N/A,#N/A,TRUE,"7g";#N/A,#N/A,TRUE,"7i"}</definedName>
    <definedName name="DESC_FRETE">'[3]425'!$E$53</definedName>
    <definedName name="desconto">'[3]159'!$D$48</definedName>
    <definedName name="DESOVA">'[3]298'!$E$31</definedName>
    <definedName name="DESP_RIO">'[3]298'!$E$29</definedName>
    <definedName name="DESPACHANTE">'[3]371'!$E$34</definedName>
    <definedName name="DESPACHANTE_RIO">'[3]2318'!$E$34</definedName>
    <definedName name="DESPACHANTE_VITORIA">'[3]2318'!$E$39</definedName>
    <definedName name="DESPESA_ORIGEM">'[3]2318'!$E$20</definedName>
    <definedName name="DESPESAS">#REF!</definedName>
    <definedName name="DESPORIGEM_USD">'[3]2318'!$F$20</definedName>
    <definedName name="Details">#REF!</definedName>
    <definedName name="Detalle_pedido_ampliado">#REF!</definedName>
    <definedName name="DIF..FRETE">'[3]557'!$U$1</definedName>
    <definedName name="DIF._CAMBIAL">'[3]159'!$E$6</definedName>
    <definedName name="DIF_CAMBIAL">'[3]590'!$P$44</definedName>
    <definedName name="DIF_FOB">'[3]2318'!$E$47</definedName>
    <definedName name="DIF_FRETE">'[3]2318'!$E$37</definedName>
    <definedName name="dksndas" hidden="1">{"'RR'!$A$2:$E$81"}</definedName>
    <definedName name="DLN">#REF!</definedName>
    <definedName name="DLO">#REF!</definedName>
    <definedName name="dsadas" hidden="1">{#N/A,#N/A,FALSE,"Aging Summary";#N/A,#N/A,FALSE,"Ratio Analysis";#N/A,#N/A,FALSE,"Test 120 Day Accts";#N/A,#N/A,FALSE,"Tickmarks"}</definedName>
    <definedName name="dsagdhasdashfdj" hidden="1">{"'RR'!$A$2:$E$81"}</definedName>
    <definedName name="DTA">'[3]557'!$K$31</definedName>
    <definedName name="DTA_RIO">'[3]371'!$E$29</definedName>
    <definedName name="DTAS">'[3]454'!$E$31</definedName>
    <definedName name="EEVOL">#REF!</definedName>
    <definedName name="EFFICIENZA">#REF!</definedName>
    <definedName name="EmpArvN">#REF!</definedName>
    <definedName name="ENCERRAMENTO">#REF!</definedName>
    <definedName name="ENG_CHANGE">#REF!</definedName>
    <definedName name="ENGINECOSTS">#REF!</definedName>
    <definedName name="Estimate_Types">#REF!</definedName>
    <definedName name="Estoque_jan" hidden="1">{"'RR'!$A$2:$E$81"}</definedName>
    <definedName name="EVOL">#REF!</definedName>
    <definedName name="EX_WORKS">'[3]425'!$E$15</definedName>
    <definedName name="Exchange_Rates">#REF!</definedName>
    <definedName name="f">#REF!</definedName>
    <definedName name="F.I.T.P.A.">'[3]298'!$E$27</definedName>
    <definedName name="F.O.B">'[3]371'!$S$13</definedName>
    <definedName name="F.O.B.">'[3]159'!#REF!</definedName>
    <definedName name="FAT_COMP">#REF!</definedName>
    <definedName name="fcst">#REF!</definedName>
    <definedName name="FCST_1">#REF!</definedName>
    <definedName name="FEB">#REF!</definedName>
    <definedName name="FEBDATA">#REF!</definedName>
    <definedName name="FEC">#REF!</definedName>
    <definedName name="Ferias">#REF!</definedName>
    <definedName name="fhfhf" hidden="1">{#N/A,#N/A,TRUE,"7d";#N/A,#N/A,TRUE,"7g";#N/A,#N/A,TRUE,"7i"}</definedName>
    <definedName name="FILTERCOST">#REF!</definedName>
    <definedName name="FILTERED">#REF!</definedName>
    <definedName name="FITPA">'[3]371'!$E$27</definedName>
    <definedName name="FN">#REF!</definedName>
    <definedName name="FO">#REF!</definedName>
    <definedName name="FOB">'[3]2318'!$E$18</definedName>
    <definedName name="FOB_A">'[3]371'!$H$13</definedName>
    <definedName name="FOB_B">'[3]371'!$K$13</definedName>
    <definedName name="FOB_C">'[3]371'!$N$13</definedName>
    <definedName name="FOB_D">'[3]371'!$Q$13</definedName>
    <definedName name="FOB_E">'[3]590'!$K$17</definedName>
    <definedName name="FOB_F">'[3]590'!$M$17</definedName>
    <definedName name="FOB_REAL">'[3]298'!$K$14</definedName>
    <definedName name="FOB_TOTAL">'[3]371'!$T$13</definedName>
    <definedName name="FOB_USD">'[3]2318'!$F$18</definedName>
    <definedName name="FOB_USD_A">'[3]554'!$C$17</definedName>
    <definedName name="FOB_USD_B">'[3]554'!$E$17</definedName>
    <definedName name="FOB_USD_TOTAL">'[3]554'!$I$17</definedName>
    <definedName name="Footprint">#REF!</definedName>
    <definedName name="FRETE">'[3]159'!#REF!</definedName>
    <definedName name="FRETE_A">'[3]159'!#REF!</definedName>
    <definedName name="FRETE_INTERNO">'[3]159'!#REF!</definedName>
    <definedName name="FRETE_MARITIMO">'[3]2318'!$E$21</definedName>
    <definedName name="FRETE_PORTO">'[3]2318'!$E$33</definedName>
    <definedName name="FRETE_PORTO_DAP">'[3]557'!$E$31</definedName>
    <definedName name="FRETE_REAL">'[3]2318'!$F$21</definedName>
    <definedName name="FRETE_RIO">'[4]453'!$M$40</definedName>
    <definedName name="FRETE_RIO_VIX">'[3]371'!$E$28</definedName>
    <definedName name="FRETE_TTL">'[3]159'!$E$10</definedName>
    <definedName name="FRETE_USD">'[3]2318'!$F$7</definedName>
    <definedName name="frtn">#REF!</definedName>
    <definedName name="frto">#REF!</definedName>
    <definedName name="FX">#REF!</definedName>
    <definedName name="FXRate">#REF!</definedName>
    <definedName name="GAITP">'[3]454'!$E$28</definedName>
    <definedName name="Generic">#REF!</definedName>
    <definedName name="GESTOR">#REF!</definedName>
    <definedName name="gigi" hidden="1">{#N/A,#N/A,TRUE,"7d";#N/A,#N/A,TRUE,"7g";#N/A,#N/A,TRUE,"7i"}</definedName>
    <definedName name="gigi2" hidden="1">{#N/A,#N/A,TRUE,"7d";#N/A,#N/A,TRUE,"7g";#N/A,#N/A,TRUE,"7i"}</definedName>
    <definedName name="GPE">#REF!</definedName>
    <definedName name="gpl">#REF!</definedName>
    <definedName name="Grupos">#REF!</definedName>
    <definedName name="h" hidden="1">{#N/A,#N/A,TRUE,"7d";#N/A,#N/A,TRUE,"7g";#N/A,#N/A,TRUE,"7i"}</definedName>
    <definedName name="help" hidden="1">{#N/A,#N/A,TRUE,"7d";#N/A,#N/A,TRUE,"7g";#N/A,#N/A,TRUE,"7i"}</definedName>
    <definedName name="help1" hidden="1">{#N/A,#N/A,TRUE,"7d";#N/A,#N/A,TRUE,"7g";#N/A,#N/A,TRUE,"7i"}</definedName>
    <definedName name="help2" hidden="1">{#N/A,#N/A,TRUE,"7d";#N/A,#N/A,TRUE,"7g";#N/A,#N/A,TRUE,"7i"}</definedName>
    <definedName name="HRS.5" hidden="1">{#N/A,#N/A,TRUE,"7d";#N/A,#N/A,TRUE,"7g";#N/A,#N/A,TRUE,"7i"}</definedName>
    <definedName name="HTML_CodePage" hidden="1">1252</definedName>
    <definedName name="HTML_Control" hidden="1">{"'RR'!$A$2:$E$81"}</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i">'[3]159'!#REF!</definedName>
    <definedName name="I.I">'[3]159'!#REF!</definedName>
    <definedName name="I.I.">'[3]297'!$E$5</definedName>
    <definedName name="I.I._REAL">'[3]454'!$P$20</definedName>
    <definedName name="I.P.I.">'[3]297'!$E$6</definedName>
    <definedName name="I.P.I._NACION">'[3]159'!#REF!</definedName>
    <definedName name="I.P.I._REAL">'[3]454'!$P$22</definedName>
    <definedName name="Improvement">#REF!</definedName>
    <definedName name="IndDesvio">#REF!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CM" hidden="1">"c111"</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HIGH_EST" hidden="1">"c3524"</definedName>
    <definedName name="IQ_CAPEX_HIGH_EST_CIQ" hidden="1">"c3809"</definedName>
    <definedName name="IQ_CAPEX_HIGH_GUIDANCE" hidden="1">"c4180"</definedName>
    <definedName name="IQ_CAPEX_INS" hidden="1">"c113"</definedName>
    <definedName name="IQ_CAPEX_LOW_EST" hidden="1">"c3525"</definedName>
    <definedName name="IQ_CAPEX_LOW_EST_CIQ" hidden="1">"c3810"</definedName>
    <definedName name="IQ_CAPEX_LOW_GUIDANCE" hidden="1">"c4220"</definedName>
    <definedName name="IQ_CAPEX_MEDIAN_EST" hidden="1">"c3526"</definedName>
    <definedName name="IQ_CAPEX_MEDIAN_EST_CIQ" hidden="1">"c3808"</definedName>
    <definedName name="IQ_CAPEX_NUM_EST" hidden="1">"c3521"</definedName>
    <definedName name="IQ_CAPEX_NUM_EST_CIQ" hidden="1">"c3811"</definedName>
    <definedName name="IQ_CAPEX_PCT_REV" hidden="1">"c19144"</definedName>
    <definedName name="IQ_CAPEX_STDDEV_EST" hidden="1">"c3522"</definedName>
    <definedName name="IQ_CAPEX_STDDEV_EST_CIQ" hidden="1">"c3812"</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CIQ" hidden="1">"c18264"</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GUIDANCE" hidden="1">"c18398"</definedName>
    <definedName name="IQ_CASH_EPS_LOW_EST" hidden="1">"c5634"</definedName>
    <definedName name="IQ_CASH_EPS_LOW_EST_CIQ" hidden="1">"c18141"</definedName>
    <definedName name="IQ_CASH_EPS_LOW_GUIDANCE" hidden="1">"c18399"</definedName>
    <definedName name="IQ_CASH_EPS_MEDIAN_EST" hidden="1">"c5632"</definedName>
    <definedName name="IQ_CASH_EPS_MEDIAN_EST_CIQ" hidden="1">"c18121"</definedName>
    <definedName name="IQ_CASH_EPS_NUM_EST" hidden="1">"c5635"</definedName>
    <definedName name="IQ_CASH_EPS_NUM_EST_CIQ" hidden="1">"c18161"</definedName>
    <definedName name="IQ_CASH_EPS_STDDEV_EST" hidden="1">"c5636"</definedName>
    <definedName name="IQ_CASH_EPS_STDDEV_EST_CIQ" hidden="1">"c18151"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EST_CIQ" hidden="1">"c4565"</definedName>
    <definedName name="IQ_CASH_FLOW_HIGH_EST" hidden="1">"c4156"</definedName>
    <definedName name="IQ_CASH_FLOW_HIGH_EST_CIQ" hidden="1">"c4568"</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EST" hidden="1">"c26900"</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HIGH_EST" hidden="1">"c26901"</definedName>
    <definedName name="IQ_CASH_OPER_HIGH_EST_CIQ" hidden="1">"c4578"</definedName>
    <definedName name="IQ_CASH_OPER_HIGH_GUIDANCE" hidden="1">"c4185"</definedName>
    <definedName name="IQ_CASH_OPER_LOW_EST" hidden="1">"c26902"</definedName>
    <definedName name="IQ_CASH_OPER_LOW_EST_CIQ" hidden="1">"c4768"</definedName>
    <definedName name="IQ_CASH_OPER_LOW_GUIDANCE" hidden="1">"c4225"</definedName>
    <definedName name="IQ_CASH_OPER_MEDIAN_EST" hidden="1">"c26903"</definedName>
    <definedName name="IQ_CASH_OPER_MEDIAN_EST_CIQ" hidden="1">"c4771"</definedName>
    <definedName name="IQ_CASH_OPER_NAME_AP" hidden="1">"c8926"</definedName>
    <definedName name="IQ_CASH_OPER_NAME_AP_ABS" hidden="1">"c8945"</definedName>
    <definedName name="IQ_CASH_OPER_NUM_EST" hidden="1">"c26904"</definedName>
    <definedName name="IQ_CASH_OPER_NUM_EST_CIQ" hidden="1">"c4772"</definedName>
    <definedName name="IQ_CASH_OPER_STDDEV_EST" hidden="1">"c26905"</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HIGH_EST" hidden="1">"c4251"</definedName>
    <definedName name="IQ_CASH_ST_INVEST_HIGH_EST_CIQ" hidden="1">"c4777"</definedName>
    <definedName name="IQ_CASH_ST_INVEST_LOW_EST" hidden="1">"c4252"</definedName>
    <definedName name="IQ_CASH_ST_INVEST_LOW_EST_CIQ" hidden="1">"c4778"</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HIGH_EST" hidden="1">"c1669"</definedName>
    <definedName name="IQ_CFPS_HIGH_EST_CIQ" hidden="1">"c3677"</definedName>
    <definedName name="IQ_CFPS_HIGH_GUIDANCE" hidden="1">"c4167"</definedName>
    <definedName name="IQ_CFPS_LOW_EST" hidden="1">"c1670"</definedName>
    <definedName name="IQ_CFPS_LOW_EST_CIQ" hidden="1">"c3678"</definedName>
    <definedName name="IQ_CFPS_LOW_GUIDANCE" hidden="1">"c4207"</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10000</definedName>
    <definedName name="IQ_DA" hidden="1">"c247"</definedName>
    <definedName name="IQ_DA_ACT_OR_EST" hidden="1">"c18268"</definedName>
    <definedName name="IQ_DA_ACT_OR_EST_CIQ" hidden="1">"c18274"</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STDDEV_EST" hidden="1">"c18155"</definedName>
    <definedName name="IQ_DA_STDDEV_EST_CIQ" hidden="1">"c18211"</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 hidden="1">"c26906"</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 hidden="1">"c26907"</definedName>
    <definedName name="IQ_DISTRIB_CASH_SHARE_TRUSTS_HIGH_EST_CIQ" hidden="1">"c4813"</definedName>
    <definedName name="IQ_DISTRIB_CASH_SHARE_TRUSTS_LOW_EST" hidden="1">"c26908"</definedName>
    <definedName name="IQ_DISTRIB_CASH_SHARE_TRUSTS_LOW_EST_CIQ" hidden="1">"c4814"</definedName>
    <definedName name="IQ_DISTRIB_CASH_SHARE_TRUSTS_MEDIAN_EST" hidden="1">"c26909"</definedName>
    <definedName name="IQ_DISTRIB_CASH_SHARE_TRUSTS_MEDIAN_EST_CIQ" hidden="1">"c4815"</definedName>
    <definedName name="IQ_DISTRIB_CASH_SHARE_TRUSTS_NUM_EST" hidden="1">"c26910"</definedName>
    <definedName name="IQ_DISTRIB_CASH_SHARE_TRUSTS_NUM_EST_CIQ" hidden="1">"c4816"</definedName>
    <definedName name="IQ_DISTRIB_CASH_SHARE_TRUSTS_STDDEV_EST" hidden="1">"c26911"</definedName>
    <definedName name="IQ_DISTRIB_CASH_SHARE_TRUSTS_STDDEV_EST_CIQ" hidden="1">"c4817"</definedName>
    <definedName name="IQ_DISTRIB_CASH_TRUSTS_EST" hidden="1">"c26912"</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 hidden="1">"c26913"</definedName>
    <definedName name="IQ_DISTRIB_CASH_TRUSTS_HIGH_EST_CIQ" hidden="1">"c4805"</definedName>
    <definedName name="IQ_DISTRIB_CASH_TRUSTS_LOW_EST" hidden="1">"c26914"</definedName>
    <definedName name="IQ_DISTRIB_CASH_TRUSTS_LOW_EST_CIQ" hidden="1">"c4806"</definedName>
    <definedName name="IQ_DISTRIB_CASH_TRUSTS_MEDIAN_EST" hidden="1">"c26915"</definedName>
    <definedName name="IQ_DISTRIB_CASH_TRUSTS_MEDIAN_EST_CIQ" hidden="1">"c4807"</definedName>
    <definedName name="IQ_DISTRIB_CASH_TRUSTS_NUM_EST" hidden="1">"c26916"</definedName>
    <definedName name="IQ_DISTRIB_CASH_TRUSTS_NUM_EST_CIQ" hidden="1">"c4808"</definedName>
    <definedName name="IQ_DISTRIB_CASH_TRUSTS_STDDEV_EST" hidden="1">"c26917"</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HIGH_EST" hidden="1">"c1676"</definedName>
    <definedName name="IQ_DPS_HIGH_EST_CIQ" hidden="1">"c3684"</definedName>
    <definedName name="IQ_DPS_HIGH_GUIDANCE" hidden="1">"c4168"</definedName>
    <definedName name="IQ_DPS_LOW_EST" hidden="1">"c1677"</definedName>
    <definedName name="IQ_DPS_LOW_EST_CIQ" hidden="1">"c3685"</definedName>
    <definedName name="IQ_DPS_LOW_GUIDANCE" hidden="1">"c4208"</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UIDANCE" hidden="1">"c4303"</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HIGH_EST" hidden="1">"c4308"</definedName>
    <definedName name="IQ_EBIT_GW_HIGH_EST_CIQ" hidden="1">"c4833"</definedName>
    <definedName name="IQ_EBIT_GW_LOW_EST" hidden="1">"c4309"</definedName>
    <definedName name="IQ_EBIT_GW_LOW_EST_CIQ" hidden="1">"c4834"</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CIQ" hidden="1">"c4677"</definedName>
    <definedName name="IQ_EBIT_LOW_GUIDANCE" hidden="1">"c4212"</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HIGH_EST" hidden="1">"c4322"</definedName>
    <definedName name="IQ_EBIT_SBC_GW_HIGH_EST_CIQ" hidden="1">"c4847"</definedName>
    <definedName name="IQ_EBIT_SBC_GW_LOW_EST" hidden="1">"c4323"</definedName>
    <definedName name="IQ_EBIT_SBC_GW_LOW_EST_CIQ" hidden="1">"c4848"</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LOW_EST" hidden="1">"c4329"</definedName>
    <definedName name="IQ_EBIT_SBC_LOW_EST_CIQ" hidden="1">"c4854"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HIGH_EST" hidden="1">"c4339"</definedName>
    <definedName name="IQ_EBITDA_SBC_HIGH_EST_CIQ" hidden="1">"c4864"</definedName>
    <definedName name="IQ_EBITDA_SBC_LOW_EST" hidden="1">"c4340"</definedName>
    <definedName name="IQ_EBITDA_SBC_LOW_EST_CIQ" hidden="1">"c4865"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HIGH_EST" hidden="1">"c4356"</definedName>
    <definedName name="IQ_EBT_SBC_GW_HIGH_EST_CIQ" hidden="1">"c4881"</definedName>
    <definedName name="IQ_EBT_SBC_GW_LOW_EST" hidden="1">"c4357"</definedName>
    <definedName name="IQ_EBT_SBC_GW_LOW_EST_CIQ" hidden="1">"c4882"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LOW_EST" hidden="1">"c4363"</definedName>
    <definedName name="IQ_EBT_SBC_LOW_EST_CIQ" hidden="1">"c4888"</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STDDEV_EST" hidden="1">"c18153"</definedName>
    <definedName name="IQ_EFFECTIVE_TAX_STDDEV_EST_CIQ" hidden="1">"c18209"</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ROWTH_GUIDANCE" hidden="1">"c13495"</definedName>
    <definedName name="IQ_EPS_GROWTH_HIGH_GUIDANCE" hidden="1">"c13496"</definedName>
    <definedName name="IQ_EPS_GROWTH_LOW_GUIDANCE" hidden="1">"c13497"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HIGH_EST" hidden="1">"c1739"</definedName>
    <definedName name="IQ_EPS_GW_HIGH_EST_CIQ" hidden="1">"c4725"</definedName>
    <definedName name="IQ_EPS_GW_HIGH_GUIDANCE" hidden="1">"c4373"</definedName>
    <definedName name="IQ_EPS_GW_LOW_EST" hidden="1">"c1740"</definedName>
    <definedName name="IQ_EPS_GW_LOW_EST_CIQ" hidden="1">"c4726"</definedName>
    <definedName name="IQ_EPS_GW_LOW_GUIDANCE" hidden="1">"c4206"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HIGH_EST" hidden="1">"c4382"</definedName>
    <definedName name="IQ_EPS_SBC_GW_HIGH_EST_CIQ" hidden="1">"c4907"</definedName>
    <definedName name="IQ_EPS_SBC_GW_LOW_EST" hidden="1">"c4383"</definedName>
    <definedName name="IQ_EPS_SBC_GW_LOW_EST_CIQ" hidden="1">"c4908"</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LOW_EST" hidden="1">"c4389"</definedName>
    <definedName name="IQ_EPS_SBC_LOW_EST_CIQ" hidden="1">"c4914"</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AFFO_PER_SHARE" hidden="1">"c18250"</definedName>
    <definedName name="IQ_EST_ACT_AFFO_PER_SHARE_CIQ" hidden="1">"c18256"</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EPS_CIQ" hidden="1">"c18249"</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CF" hidden="1">"c18255"</definedName>
    <definedName name="IQ_EST_ACT_FCF_CIQ" hidden="1">"c18261"</definedName>
    <definedName name="IQ_EST_ACT_FFO" hidden="1">"c4407"</definedName>
    <definedName name="IQ_EST_ACT_FFO_ADJ" hidden="1">"c4406"</definedName>
    <definedName name="IQ_EST_ACT_FFO_ADJ_CIQ" hidden="1">"c4931"</definedName>
    <definedName name="IQ_EST_ACT_FFO_CIQ" hidden="1">"c4932"</definedName>
    <definedName name="IQ_EST_ACT_FFO_SHARE" hidden="1">"c1666"</definedName>
    <definedName name="IQ_EST_ACT_FFO_SHARE_CIQ" hidden="1">"c3674"</definedName>
    <definedName name="IQ_EST_ACT_GROSS_MARGIN" hidden="1">"c5553"</definedName>
    <definedName name="IQ_EST_ACT_GROSS_MARGIN_CIQ" hidden="1">"c18248"</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 hidden="1">"c1729"</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EQUITY" hidden="1">"c3548"</definedName>
    <definedName name="IQ_EST_ACT_RETURN_EQUITY_CIQ" hidden="1">"c3827"</definedName>
    <definedName name="IQ_EST_ACT_REV" hidden="1">"c2113"</definedName>
    <definedName name="IQ_EST_ACT_REV_CIQ" hidden="1">"c3666"</definedName>
    <definedName name="IQ_EST_ACT_SAME_STORE" hidden="1">"c18254"</definedName>
    <definedName name="IQ_EST_ACT_SAME_STORE_CIQ" hidden="1">"c18260"</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"c4444"</definedName>
    <definedName name="IQ_EST_FFO_DIFF_CIQ" hidden="1">"c4969"</definedName>
    <definedName name="IQ_EST_FFO_GROWTH_1YR" hidden="1">"c4425"</definedName>
    <definedName name="IQ_EST_FFO_GROWTH_1YR_CIQ" hidden="1">"c4950"</definedName>
    <definedName name="IQ_EST_FFO_GROWTH_2YR" hidden="1">"c4426"</definedName>
    <definedName name="IQ_EST_FFO_GROWTH_2YR_CIQ" hidden="1">"c4951"</definedName>
    <definedName name="IQ_EST_FFO_GROWTH_Q_1YR" hidden="1">"c4427"</definedName>
    <definedName name="IQ_EST_FFO_GROWTH_Q_1YR_CIQ" hidden="1">"c4952"</definedName>
    <definedName name="IQ_EST_FFO_SEQ_GROWTH_Q" hidden="1">"c4428"</definedName>
    <definedName name="IQ_EST_FFO_SEQ_GROWTH_Q_CIQ" hidden="1">"c4953"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CF_ACT_OR_EST" hidden="1">"c18270"</definedName>
    <definedName name="IQ_FCF_ACT_OR_EST_CIQ" hidden="1">"c18276"</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REIT_EST" hidden="1">"c26918"</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 hidden="1">"c26919"</definedName>
    <definedName name="IQ_FFO_ADJ_REIT_HIGH_EST_CIQ" hidden="1">"c4962"</definedName>
    <definedName name="IQ_FFO_ADJ_REIT_LOW_EST" hidden="1">"c26920"</definedName>
    <definedName name="IQ_FFO_ADJ_REIT_LOW_EST_CIQ" hidden="1">"c4963"</definedName>
    <definedName name="IQ_FFO_ADJ_REIT_MEDIAN_EST" hidden="1">"c26921"</definedName>
    <definedName name="IQ_FFO_ADJ_REIT_MEDIAN_EST_CIQ" hidden="1">"c4964"</definedName>
    <definedName name="IQ_FFO_ADJ_REIT_NUM_EST" hidden="1">"c26922"</definedName>
    <definedName name="IQ_FFO_ADJ_REIT_NUM_EST_CIQ" hidden="1">"c4965"</definedName>
    <definedName name="IQ_FFO_ADJ_REIT_STDDEV_EST" hidden="1">"c26923"</definedName>
    <definedName name="IQ_FFO_ADJ_REIT_STDDEV_EST_CIQ" hidden="1">"c4966"</definedName>
    <definedName name="IQ_FFO_ADJ_STDDEV_EST" hidden="1">"c4441"</definedName>
    <definedName name="IQ_FFO_DILUTED" hidden="1">"c16186"</definedName>
    <definedName name="IQ_FFO_EST" hidden="1">"c4445"</definedName>
    <definedName name="IQ_FFO_GUIDANCE" hidden="1">"c4443"</definedName>
    <definedName name="IQ_FFO_HIGH_EST" hidden="1">"c4448"</definedName>
    <definedName name="IQ_FFO_HIGH_GUIDANCE" hidden="1">"c4184"</definedName>
    <definedName name="IQ_FFO_LOW_EST" hidden="1">"c4449"</definedName>
    <definedName name="IQ_FFO_LOW_GUIDANCE" hidden="1">"c4224"</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REIT_EST" hidden="1">"c26924"</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 hidden="1">"c26925"</definedName>
    <definedName name="IQ_FFO_REIT_HIGH_EST_CIQ" hidden="1">"c4977"</definedName>
    <definedName name="IQ_FFO_REIT_LOW_EST" hidden="1">"c26926"</definedName>
    <definedName name="IQ_FFO_REIT_LOW_EST_CIQ" hidden="1">"c4978"</definedName>
    <definedName name="IQ_FFO_REIT_MEDIAN_EST" hidden="1">"c26927"</definedName>
    <definedName name="IQ_FFO_REIT_MEDIAN_EST_CIQ" hidden="1">"c4979"</definedName>
    <definedName name="IQ_FFO_REIT_NUM_EST" hidden="1">"c26928"</definedName>
    <definedName name="IQ_FFO_REIT_NUM_EST_CIQ" hidden="1">"c4980"</definedName>
    <definedName name="IQ_FFO_REIT_STDDEV_EST" hidden="1">"c26929"</definedName>
    <definedName name="IQ_FFO_REIT_STDDEV_EST_CIQ" hidden="1">"c4981"</definedName>
    <definedName name="IQ_FFO_SHARE_ACT_OR_EST" hidden="1">"c2216"</definedName>
    <definedName name="IQ_FFO_SHARE_ACT_OR_EST_CIQ" hidden="1">"c4971"</definedName>
    <definedName name="IQ_FFO_SHARE_EST" hidden="1">"c418"</definedName>
    <definedName name="IQ_FFO_SHARE_EST_CIQ" hidden="1">"c3668"</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HIGH_EST" hidden="1">"c419"</definedName>
    <definedName name="IQ_FFO_SHARE_HIGH_EST_CIQ" hidden="1">"c3670"</definedName>
    <definedName name="IQ_FFO_SHARE_HIGH_GUIDANCE" hidden="1">"c4203"</definedName>
    <definedName name="IQ_FFO_SHARE_LOW_EST" hidden="1">"c420"</definedName>
    <definedName name="IQ_FFO_SHARE_LOW_EST_CIQ" hidden="1">"c3671"</definedName>
    <definedName name="IQ_FFO_SHARE_LOW_GUIDANCE" hidden="1">"c4243"</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CIQ" hidden="1">"c18263"</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GUIDANCE" hidden="1">"c18395"</definedName>
    <definedName name="IQ_GROSS_MARGIN_LOW_EST" hidden="1">"c5550"</definedName>
    <definedName name="IQ_GROSS_MARGIN_LOW_EST_CIQ" hidden="1">"c18140"</definedName>
    <definedName name="IQ_GROSS_MARGIN_LOW_GUIDANCE" hidden="1">"c18396"</definedName>
    <definedName name="IQ_GROSS_MARGIN_MEDIAN_EST" hidden="1">"c5548"</definedName>
    <definedName name="IQ_GROSS_MARGIN_MEDIAN_EST_CIQ" hidden="1">"c18120"</definedName>
    <definedName name="IQ_GROSS_MARGIN_NUM_EST" hidden="1">"c5551"</definedName>
    <definedName name="IQ_GROSS_MARGIN_NUM_EST_CIQ" hidden="1">"c18160"</definedName>
    <definedName name="IQ_GROSS_MARGIN_STDDEV_EST" hidden="1">"c5552"</definedName>
    <definedName name="IQ_GROSS_MARGIN_STDDEV_EST_CIQ" hidden="1">"c18150"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CAPEX_EST" hidden="1">"c26930"</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HIGH_EST" hidden="1">"c26931"</definedName>
    <definedName name="IQ_MAINT_CAPEX_HIGH_EST_CIQ" hidden="1">"c4989"</definedName>
    <definedName name="IQ_MAINT_CAPEX_HIGH_GUIDANCE" hidden="1">"c4197"</definedName>
    <definedName name="IQ_MAINT_CAPEX_LOW_EST" hidden="1">"c26932"</definedName>
    <definedName name="IQ_MAINT_CAPEX_LOW_EST_CIQ" hidden="1">"c4990"</definedName>
    <definedName name="IQ_MAINT_CAPEX_LOW_GUIDANCE" hidden="1">"c4237"</definedName>
    <definedName name="IQ_MAINT_CAPEX_MEDIAN_EST" hidden="1">"c26933"</definedName>
    <definedName name="IQ_MAINT_CAPEX_MEDIAN_EST_CIQ" hidden="1">"c4991"</definedName>
    <definedName name="IQ_MAINT_CAPEX_NUM_EST" hidden="1">"c26934"</definedName>
    <definedName name="IQ_MAINT_CAPEX_NUM_EST_CIQ" hidden="1">"c5001"</definedName>
    <definedName name="IQ_MAINT_CAPEX_STDDEV_EST" hidden="1">"c26935"</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"06/26/2017 12:49:31"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CIQ" hidden="1">"c18262"</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GUIDANCE" hidden="1">"c18392"</definedName>
    <definedName name="IQ_NAV_LOW_EST" hidden="1">"c1754"</definedName>
    <definedName name="IQ_NAV_LOW_EST_CIQ" hidden="1">"c18139"</definedName>
    <definedName name="IQ_NAV_LOW_GUIDANCE" hidden="1">"c18393"</definedName>
    <definedName name="IQ_NAV_MEDIAN_EST" hidden="1">"c1752"</definedName>
    <definedName name="IQ_NAV_MEDIAN_EST_CIQ" hidden="1">"c18119"</definedName>
    <definedName name="IQ_NAV_NUM_EST" hidden="1">"c1755"</definedName>
    <definedName name="IQ_NAV_NUM_EST_CIQ" hidden="1">"c18159"</definedName>
    <definedName name="IQ_NAV_RE" hidden="1">"c15996"</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RE" hidden="1">"c16011"</definedName>
    <definedName name="IQ_NAV_SHARE_STDDEV_EST" hidden="1">"c5611"</definedName>
    <definedName name="IQ_NAV_SHARE_STDDEV_EST_CIQ" hidden="1">"c12034"</definedName>
    <definedName name="IQ_NAV_STDDEV_EST" hidden="1">"c1756"</definedName>
    <definedName name="IQ_NAV_STDDEV_EST_CIQ" hidden="1">"c18149"</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HIGH_EST" hidden="1">"c3518"</definedName>
    <definedName name="IQ_NET_DEBT_HIGH_EST_CIQ" hidden="1">"c3816"</definedName>
    <definedName name="IQ_NET_DEBT_HIGH_GUIDANCE" hidden="1">"c4181"</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C_WRITTEN" hidden="1">"c1027"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HIGH_EST" hidden="1">"c1725"</definedName>
    <definedName name="IQ_NI_GW_HIGH_EST_CIQ" hidden="1">"c4711"</definedName>
    <definedName name="IQ_NI_GW_HIGH_GUIDANCE" hidden="1">"c4178"</definedName>
    <definedName name="IQ_NI_GW_LOW_EST" hidden="1">"c1726"</definedName>
    <definedName name="IQ_NI_GW_LOW_EST_CIQ" hidden="1">"c4712"</definedName>
    <definedName name="IQ_NI_GW_LOW_GUIDANCE" hidden="1">"c4218"</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 hidden="1">"c1718"</definedName>
    <definedName name="IQ_NI_HIGH_EST_CIQ" hidden="1">"c4704"</definedName>
    <definedName name="IQ_NI_HIGH_GUIDANCE" hidden="1">"c4176"</definedName>
    <definedName name="IQ_NI_LOW_EST" hidden="1">"c1719"</definedName>
    <definedName name="IQ_NI_LOW_EST_CIQ" hidden="1">"c4705"</definedName>
    <definedName name="IQ_NI_LOW_GUIDANCE" hidden="1">"c4216"</definedName>
    <definedName name="IQ_NI_MARGIN" hidden="1">"c794"</definedName>
    <definedName name="IQ_NI_MEDIAN_EST" hidden="1">"c1717"</definedName>
    <definedName name="IQ_NI_MEDIAN_EST_CIQ" hidden="1">"c4703"</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HIGH_EST" hidden="1">"c4480"</definedName>
    <definedName name="IQ_NI_SBC_GW_HIGH_EST_CIQ" hidden="1">"c5018"</definedName>
    <definedName name="IQ_NI_SBC_GW_LOW_EST" hidden="1">"c4481"</definedName>
    <definedName name="IQ_NI_SBC_GW_LOW_EST_CIQ" hidden="1">"c5019"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LOW_EST" hidden="1">"c4487"</definedName>
    <definedName name="IQ_NI_SBC_LOW_EST_CIQ" hidden="1">"c5025"</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CIQ" hidden="1">"c12019"</definedName>
    <definedName name="IQ_OPER_INC_CM" hidden="1">"c850"</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OPERATING_INC_AVG_ASSETS_FFIEC" hidden="1">"c13365"</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HIGH_EST" hidden="1">"c4501"</definedName>
    <definedName name="IQ_RECURRING_PROFIT_HIGH_EST_CIQ" hidden="1">"c5039"</definedName>
    <definedName name="IQ_RECURRING_PROFIT_LOW_EST" hidden="1">"c4502"</definedName>
    <definedName name="IQ_RECURRING_PROFIT_LOW_EST_CIQ" hidden="1">"c5040"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HIGH_EST" hidden="1">"c4510"</definedName>
    <definedName name="IQ_RECURRING_PROFIT_SHARE_HIGH_EST_CIQ" hidden="1">"c5048"</definedName>
    <definedName name="IQ_RECURRING_PROFIT_SHARE_LOW_EST" hidden="1">"c4511"</definedName>
    <definedName name="IQ_RECURRING_PROFIT_SHARE_LOW_EST_CIQ" hidden="1">"c5049"</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CM" hidden="1">"c1115"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S" hidden="1">"c1116"</definedName>
    <definedName name="IQ_RETURN_ASSETS_GUIDANCE" hidden="1">"c4517"</definedName>
    <definedName name="IQ_RETURN_ASSETS_HIGH_EST" hidden="1">"c3530"</definedName>
    <definedName name="IQ_RETURN_ASSETS_HIGH_EST_CIQ" hidden="1">"c3830"</definedName>
    <definedName name="IQ_RETURN_ASSETS_HIGH_GUIDANCE" hidden="1">"c4183"</definedName>
    <definedName name="IQ_RETURN_ASSETS_LOW_EST" hidden="1">"c3531"</definedName>
    <definedName name="IQ_RETURN_ASSETS_LOW_EST_CIQ" hidden="1">"c3831"</definedName>
    <definedName name="IQ_RETURN_ASSETS_LOW_GUIDANCE" hidden="1">"c4223"</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CM" hidden="1">"c1120"</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S" hidden="1">"c1121"</definedName>
    <definedName name="IQ_RETURN_EQUITY_GUIDANCE" hidden="1">"c4518"</definedName>
    <definedName name="IQ_RETURN_EQUITY_HIGH_EST" hidden="1">"c3536"</definedName>
    <definedName name="IQ_RETURN_EQUITY_HIGH_EST_CIQ" hidden="1">"c3823"</definedName>
    <definedName name="IQ_RETURN_EQUITY_HIGH_GUIDANCE" hidden="1">"c4182"</definedName>
    <definedName name="IQ_RETURN_EQUITY_LOW_EST" hidden="1">"c3537"</definedName>
    <definedName name="IQ_RETURN_EQUITY_LOW_EST_CIQ" hidden="1">"c3824"</definedName>
    <definedName name="IQ_RETURN_EQUITY_LOW_GUIDANCE" hidden="1">"c4222"</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UIDANCE" hidden="1">"c4519"</definedName>
    <definedName name="IQ_REVENUE_HIGH_EST" hidden="1">"c1127"</definedName>
    <definedName name="IQ_REVENUE_HIGH_EST_CIQ" hidden="1">"c3618"</definedName>
    <definedName name="IQ_REVENUE_HIGH_GUIDANCE" hidden="1">"c4169"</definedName>
    <definedName name="IQ_REVENUE_LOW_EST" hidden="1">"c1128"</definedName>
    <definedName name="IQ_REVENUE_LOW_EST_CIQ" hidden="1">"c3619"</definedName>
    <definedName name="IQ_REVENUE_LOW_GUIDANCE" hidden="1">"c4209"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40650.7113194444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HIGH_EST" hidden="1">"c4534"</definedName>
    <definedName name="IQ_TOTAL_DEBT_HIGH_EST_CIQ" hidden="1">"c5087"</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R">#REF!</definedName>
    <definedName name="ITEMBS">'[1]Plano de Contas'!$E$3:$F$23</definedName>
    <definedName name="ITEMCF">'[1]Plano de Contas'!$I$3:$J$22</definedName>
    <definedName name="ITEMIS">'[1]Plano de Contas'!$G$3:$H$27</definedName>
    <definedName name="ITM">#REF!</definedName>
    <definedName name="JAN">#REF!</definedName>
    <definedName name="JANDATA">#REF!</definedName>
    <definedName name="JANDATA04">#REF!</definedName>
    <definedName name="JESI">#REF!</definedName>
    <definedName name="JUL">#REF!</definedName>
    <definedName name="JUN">#REF!</definedName>
    <definedName name="JUNDATA">#REF!</definedName>
    <definedName name="JUROS">'[4]453'!$P$40</definedName>
    <definedName name="LABQTR1">#REF!</definedName>
    <definedName name="LABQTR2">#REF!</definedName>
    <definedName name="LABQTR3">#REF!</definedName>
    <definedName name="LABQTR4">#REF!</definedName>
    <definedName name="lala" hidden="1">{"'RR'!$A$2:$E$81"}</definedName>
    <definedName name="LIBERAÇÃO_BL">'[3]2318'!$E$40</definedName>
    <definedName name="Loaded_Data">#REF!</definedName>
    <definedName name="loc" hidden="1">{"Title - LC",#N/A,FALSE,"TITLE"}</definedName>
    <definedName name="LOCAL">#REF!</definedName>
    <definedName name="location">#REF!</definedName>
    <definedName name="log">#REF!</definedName>
    <definedName name="LTM">[2]Sumário!$C$10</definedName>
    <definedName name="MACRO">#REF!</definedName>
    <definedName name="MAR">#REF!</definedName>
    <definedName name="MARDATA">#REF!</definedName>
    <definedName name="MATANNUAL">#REF!</definedName>
    <definedName name="MATQTR1">#REF!</definedName>
    <definedName name="MATQTR2">#REF!</definedName>
    <definedName name="MATQTR3">#REF!</definedName>
    <definedName name="MATQTR4">#REF!</definedName>
    <definedName name="MAYDATA">#REF!</definedName>
    <definedName name="men">#REF!</definedName>
    <definedName name="MILLE">#REF!</definedName>
    <definedName name="Minor">#REF!</definedName>
    <definedName name="mn">#REF!</definedName>
    <definedName name="mnt">#REF!</definedName>
    <definedName name="MOD">#REF!</definedName>
    <definedName name="MODENA">#REF!</definedName>
    <definedName name="month">#REF!</definedName>
    <definedName name="MONTHE">#REF!</definedName>
    <definedName name="MONTHM">#REF!</definedName>
    <definedName name="MONTHP">#REF!</definedName>
    <definedName name="MONTHSUM">#REF!</definedName>
    <definedName name="mot" hidden="1">{#N/A,#N/A,TRUE,"7d";#N/A,#N/A,TRUE,"7g";#N/A,#N/A,TRUE,"7i"}</definedName>
    <definedName name="MOT_ACQ">#REF!</definedName>
    <definedName name="MOT_CEN">#REF!</definedName>
    <definedName name="MOT_JES">#REF!</definedName>
    <definedName name="MOT_MOD">#REF!</definedName>
    <definedName name="Multa">'[3]371'!$E$36</definedName>
    <definedName name="NewProduct">#REF!</definedName>
    <definedName name="Niveis">#REF!</definedName>
    <definedName name="NOTA_BENE">#REF!</definedName>
    <definedName name="NOV">#REF!</definedName>
    <definedName name="NvsASD">"V2001-12-31"</definedName>
    <definedName name="NvsAutoDrillOk">"VN"</definedName>
    <definedName name="NvsElapsedTime">0.0106994212910649</definedName>
    <definedName name="NvsEndTime">36845.380222338</definedName>
    <definedName name="NvsInstSpec">"%,FBU_FILIAL,TENTIDADES,NTRJ"</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"V1990-01-01"</definedName>
    <definedName name="NvsValTbl.ACCOUNT">"GL_ACCOUNT_TBL"</definedName>
    <definedName name="NvsValTbl.BU_FILIAL">"BU_FILIAL"</definedName>
    <definedName name="o">{"'RR'!$A$2:$E$81"}</definedName>
    <definedName name="OCT">#REF!</definedName>
    <definedName name="OH">#REF!</definedName>
    <definedName name="ooo" hidden="1">{#N/A,#N/A,TRUE,"7d";#N/A,#N/A,TRUE,"7g";#N/A,#N/A,TRUE,"7i"}</definedName>
    <definedName name="ORRETAGEM">'[3]761'!$R$31</definedName>
    <definedName name="ORRETÁGEM">'[3]761'!$R$31</definedName>
    <definedName name="ORRETEGEM">'[3]761'!$R$31</definedName>
    <definedName name="OUTRAS_CLASSIFICAÇÕES">#REF!</definedName>
    <definedName name="OUTROS">'[3]557'!$L$31</definedName>
    <definedName name="OUTSOURCE">#REF!</definedName>
    <definedName name="OVH">#REF!</definedName>
    <definedName name="p">#REF!</definedName>
    <definedName name="P.LÍQUIDO">'[3]298'!$D$9</definedName>
    <definedName name="PAFOVHD" hidden="1">{#N/A,#N/A,TRUE,"7d";#N/A,#N/A,TRUE,"7g";#N/A,#N/A,TRUE,"7i"}</definedName>
    <definedName name="page1">#REF!</definedName>
    <definedName name="page2">#REF!</definedName>
    <definedName name="page3">#REF!</definedName>
    <definedName name="Pal_Workbook_GUID" hidden="1">"VB6G2KQM5PJMAEXRT1C2ATYT"</definedName>
    <definedName name="PASIVO">#REF!</definedName>
    <definedName name="PASSIVO">#REF!</definedName>
    <definedName name="PendingStandard">#REF!</definedName>
    <definedName name="Perf">#REF!</definedName>
    <definedName name="period">#REF!</definedName>
    <definedName name="PESO">'[3]557'!$F$17</definedName>
    <definedName name="PESO_A">'[3]554'!$C$12</definedName>
    <definedName name="PESO_B">'[3]554'!$E$12</definedName>
    <definedName name="PESO_BRUTO">'[3]557'!$U$3</definedName>
    <definedName name="PESO_C">'[3]554'!$G$12</definedName>
    <definedName name="PESO_D">'[3]590'!$I$12</definedName>
    <definedName name="PESO_TOTAL">'[3]2318'!$E$7</definedName>
    <definedName name="piciu" hidden="1">{#N/A,#N/A,TRUE,"7d";#N/A,#N/A,TRUE,"7g";#N/A,#N/A,TRUE,"7i"}</definedName>
    <definedName name="piciu2" hidden="1">{#N/A,#N/A,TRUE,"7d";#N/A,#N/A,TRUE,"7g";#N/A,#N/A,TRUE,"7i"}</definedName>
    <definedName name="piciu3" hidden="1">{#N/A,#N/A,TRUE,"7d";#N/A,#N/A,TRUE,"7g";#N/A,#N/A,TRUE,"7i"}</definedName>
    <definedName name="piciu4" hidden="1">{#N/A,#N/A,TRUE,"7d";#N/A,#N/A,TRUE,"7g";#N/A,#N/A,TRUE,"7i"}</definedName>
    <definedName name="pino" hidden="1">{#N/A,#N/A,TRUE,"7d";#N/A,#N/A,TRUE,"7g";#N/A,#N/A,TRUE,"7i"}</definedName>
    <definedName name="plant">#REF!</definedName>
    <definedName name="plant1">#REF!</definedName>
    <definedName name="PO">#REF!</definedName>
    <definedName name="ppp" hidden="1">{#N/A,#N/A,TRUE,"7d";#N/A,#N/A,TRUE,"7g";#N/A,#N/A,TRUE,"7i"}</definedName>
    <definedName name="Prev">#REF!</definedName>
    <definedName name="PRICE">#REF!</definedName>
    <definedName name="PRINT_ALL">#REF!</definedName>
    <definedName name="_xlnm.Print_Area">#REF!</definedName>
    <definedName name="Print_Area_MI">#REF!</definedName>
    <definedName name="Print_Title">#REF!</definedName>
    <definedName name="PRINT_TITLE1">#REF!</definedName>
    <definedName name="_xlnm.Print_Titles">#REF!</definedName>
    <definedName name="Print_Titles_MI">#REF!,#REF!</definedName>
    <definedName name="PRIORIDADE">#REF!</definedName>
    <definedName name="PRIORIDADE_2008">#REF!</definedName>
    <definedName name="PROCESS">#REF!</definedName>
    <definedName name="Product">#REF!</definedName>
    <definedName name="Productivity">" 'EFf - UTL'!$A$6:$v$71"</definedName>
    <definedName name="PRODUZIONE">#REF!</definedName>
    <definedName name="Programs">#REF!</definedName>
    <definedName name="Projects_Exc" hidden="1">{"Title - AER",#N/A,FALSE,"TITLE";"Summary - Actual - AER",#N/A,FALSE,"SUMMARY - ACTUAL"}</definedName>
    <definedName name="PTAX">'[3]159'!$E$5</definedName>
    <definedName name="Purchase">#REF!</definedName>
    <definedName name="QTRINCORP">#REF!</definedName>
    <definedName name="QUANT._CTN">'[3]298'!$D$7</definedName>
    <definedName name="QUANT__CTR">'[3]2318'!$C$7</definedName>
    <definedName name="QUANT_A">'[3]554'!$C$13</definedName>
    <definedName name="QUANT_B">'[3]554'!$E$13</definedName>
    <definedName name="QUANT_C">'[3]554'!$G$13</definedName>
    <definedName name="QUANT_D">'[3]590'!$I$13</definedName>
    <definedName name="QUANT_E">'[3]590'!$K$13</definedName>
    <definedName name="QUANT_F">'[3]590'!$M$13</definedName>
    <definedName name="QUANT_TOTAL">'[3]554'!$I$13</definedName>
    <definedName name="Quantidade">'[3]159'!$H$10</definedName>
    <definedName name="QUARTERCOSTS">#REF!</definedName>
    <definedName name="rate">#REF!</definedName>
    <definedName name="re" hidden="1">{"'RR'!$A$2:$E$81"}</definedName>
    <definedName name="Receita_fin" hidden="1">{"'RR'!$A$2:$E$81"}</definedName>
    <definedName name="RECEITAS">#REF!</definedName>
    <definedName name="REEDSOL">#REF!</definedName>
    <definedName name="REFERENCIACAIXA">[1]Caixa!$C$21:$C$216</definedName>
    <definedName name="region">#REF!</definedName>
    <definedName name="report" hidden="1">{#N/A,#N/A,TRUE,"Total";#N/A,#N/A,TRUE,"Crop Harvesting";#N/A,#N/A,TRUE,"Hay &amp; Forage";#N/A,#N/A,TRUE,"CROP PRODUCTION";#N/A,#N/A,TRUE,"TRACTOR";#N/A,#N/A,TRUE,"Crawlers &amp; Dozers";#N/A,#N/A,TRUE,"TLB";#N/A,#N/A,TRUE,"Excavators";#N/A,#N/A,TRUE,"Loaders and Graders ";#N/A,#N/A,TRUE,"Skid Steer Loaders"}</definedName>
    <definedName name="report2">#REF!</definedName>
    <definedName name="report3">#REF!</definedName>
    <definedName name="rere" hidden="1">#REF!</definedName>
    <definedName name="RESPONSAVEL_PELA_EXECUÇÃO">#REF!</definedName>
    <definedName name="RESULT">#REF!</definedName>
    <definedName name="REWORK">#REF!</definedName>
    <definedName name="rexestbgraf1">#REF!</definedName>
    <definedName name="rexestb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COptions">"*000000000000000"</definedName>
    <definedName name="ROLLOFF">#REF!</definedName>
    <definedName name="ROR">#REF!</definedName>
    <definedName name="SAD">#REF!</definedName>
    <definedName name="SCARTI">#REF!</definedName>
    <definedName name="sd" hidden="1">{#N/A,#N/A,TRUE,"7d";#N/A,#N/A,TRUE,"7g";#N/A,#N/A,TRUE,"7i"}</definedName>
    <definedName name="SDA">'[3]2318'!$E$41</definedName>
    <definedName name="SDA_RIO">'[3]371'!$E$35</definedName>
    <definedName name="sdgdfgsd" hidden="1">{#N/A,#N/A,TRUE,"7d";#N/A,#N/A,TRUE,"7g";#N/A,#N/A,TRUE,"7i"}</definedName>
    <definedName name="SEG._IMP.">'[3]554'!$B$35</definedName>
    <definedName name="SEG.IMP.">'[3]557'!$I$21</definedName>
    <definedName name="SEG_IMPOST">'[3]454'!$E$34</definedName>
    <definedName name="SEGURO">'[3]159'!#REF!</definedName>
    <definedName name="SEGURO_IMPOSTOS">'[3]2318'!$E$38</definedName>
    <definedName name="SEGURO_REAL">'[3]2318'!$E$23</definedName>
    <definedName name="SEGURO_USD">'[3]2318'!$F$23</definedName>
    <definedName name="SELECTCOSTED">#REF!</definedName>
    <definedName name="SEP">#REF!</definedName>
    <definedName name="Shaun">#REF!</definedName>
    <definedName name="SHEET">#REF!</definedName>
    <definedName name="SINAL">#REF!</definedName>
    <definedName name="SLDD">#REF!</definedName>
    <definedName name="slide" hidden="1">{#N/A,#N/A,TRUE,"7d";#N/A,#N/A,TRUE,"7g";#N/A,#N/A,TRUE,"7i"}</definedName>
    <definedName name="SMA580M2_euros">#REF!</definedName>
    <definedName name="SMA580SM4_euros">#REF!</definedName>
    <definedName name="SMA580SM4PC_euros">#REF!</definedName>
    <definedName name="SMA580SM4plus_euros">#REF!</definedName>
    <definedName name="SMA5904_euros">#REF!</definedName>
    <definedName name="SMENG">#REF!</definedName>
    <definedName name="SMMFG">#REF!</definedName>
    <definedName name="SMPURCH">#REF!</definedName>
    <definedName name="SMSUMM">#REF!</definedName>
    <definedName name="solver_adj1" hidden="1">#REF!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1" hidden="1">#REF!</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15600</definedName>
    <definedName name="ss" hidden="1">{"'RR'!$A$2:$E$81"}</definedName>
    <definedName name="Standards">#REF!</definedName>
    <definedName name="STD" hidden="1">{#N/A,#N/A,TRUE,"7d";#N/A,#N/A,TRUE,"7g";#N/A,#N/A,TRUE,"7i"}</definedName>
    <definedName name="Std_2005">#REF!</definedName>
    <definedName name="Std_2006">#REF!</definedName>
    <definedName name="STEP">#REF!</definedName>
    <definedName name="Structure">#REF!</definedName>
    <definedName name="STRUTTURA">#REF!</definedName>
    <definedName name="SUMMARY">#REF!</definedName>
    <definedName name="T.R.M.M.">'[3]298'!$E$33</definedName>
    <definedName name="TabCenCus">#REF!</definedName>
    <definedName name="TabImport">#REF!</definedName>
    <definedName name="table">#REF!</definedName>
    <definedName name="TASK">'[3]454'!$E$30</definedName>
    <definedName name="TAXA_CAMBIO">'[3]2318'!$F$5</definedName>
    <definedName name="TAXA_FRETE">'[3]2318'!$F$4</definedName>
    <definedName name="TAXA_SEGURO_IMPOST">'[3]371'!$E$33</definedName>
    <definedName name="tblCurrency">#REF!</definedName>
    <definedName name="TextRefCopyRangeCount" hidden="1">1</definedName>
    <definedName name="TIPO_DE_PROJETO">#REF!</definedName>
    <definedName name="Title">#REF!</definedName>
    <definedName name="TMC">#REF!</definedName>
    <definedName name="TMCQTR1">#REF!</definedName>
    <definedName name="TMCQTR2">#REF!</definedName>
    <definedName name="TMCQTR3">#REF!</definedName>
    <definedName name="TMCQTR4">#REF!</definedName>
    <definedName name="TOOLINGCOSTS">#REF!</definedName>
    <definedName name="tot">#REF!</definedName>
    <definedName name="TOTAL_CIF">'[3]157'!$M$18</definedName>
    <definedName name="Total_Container">'[3]278'!$C$10</definedName>
    <definedName name="TOTAL_FOB">'[3]425'!$U$15</definedName>
    <definedName name="TOTAL_INCREASE">#REF!</definedName>
    <definedName name="TOTAL_LIQUIDO">'[3]159'!#REF!</definedName>
    <definedName name="Total_Produtos">'[3]159'!$G$20</definedName>
    <definedName name="Total_Volume">'[3]557'!#REF!</definedName>
    <definedName name="TOTAL_VOLUMES">'[3]557'!$X$3</definedName>
    <definedName name="TOTALE">#REF!</definedName>
    <definedName name="TOTALS">#REF!</definedName>
    <definedName name="TRA">'[3]298'!$E$25</definedName>
    <definedName name="TRACTORCOSTS">#REF!</definedName>
    <definedName name="Transporte_Férreo">'[3]557'!#REF!</definedName>
    <definedName name="TRANSPORTE_PORTO_DAP">'[3]454'!$E$27</definedName>
    <definedName name="TRIMESTRES">[1]SCHULZ!$A$3:$CH$3</definedName>
    <definedName name="TRMM">'[3]2318'!$E$32</definedName>
    <definedName name="TTLCAPATAZIAS">'[3]557'!#REF!</definedName>
    <definedName name="TVOL">#REF!</definedName>
    <definedName name="u">'[3]159'!#REF!</definedName>
    <definedName name="units">#REF!</definedName>
    <definedName name="Untitled">#REF!</definedName>
    <definedName name="US">#REF!</definedName>
    <definedName name="US__FISC.">'[3]554'!$J$2</definedName>
    <definedName name="US__PTAX">'[3]554'!$J$3</definedName>
    <definedName name="Usage">#REF!</definedName>
    <definedName name="USD">#REF!</definedName>
    <definedName name="USD__KG">'[3]267'!$E$16</definedName>
    <definedName name="USD_COM">'[3]297'!$C$23</definedName>
    <definedName name="USD_FISCAL">'[3]2318'!$F$2</definedName>
    <definedName name="USD_PTAX">'[3]2318'!$F$3</definedName>
    <definedName name="USDCOMERC">'[4]453'!$O$2</definedName>
    <definedName name="USDFISCAL">'[4]453'!$O$1</definedName>
    <definedName name="uu">'[3]557'!#REF!</definedName>
    <definedName name="vendor">#REF!</definedName>
    <definedName name="Viana_Fit_Out2" hidden="1">{"Assump1",#N/A,TRUE,"Assumptions";"Assump2",#N/A,TRUE,"Assumptions"}</definedName>
    <definedName name="VN">#REF!</definedName>
    <definedName name="VO">#REF!</definedName>
    <definedName name="w" hidden="1">{"'RR'!$A$2:$E$81"}</definedName>
    <definedName name="wrn.Actual." hidden="1">{"Title - AER",#N/A,FALSE,"TITLE";"Summary - Actual - AER",#N/A,FALSE,"SUMMARY - ACTUAL"}</definedName>
    <definedName name="wrn.Aging._.and._.Trend._.Analysis." hidden="1">{#N/A,#N/A,FALSE,"Aging Summary";#N/A,#N/A,FALSE,"Ratio Analysis";#N/A,#N/A,FALSE,"Test 120 Day Accts";#N/A,#N/A,FALSE,"Tickmarks"}</definedName>
    <definedName name="wrn.Assumptions." hidden="1">{"Assump1",#N/A,TRUE,"Assumptions";"Assump2",#N/A,TRUE,"Assumptions"}</definedName>
    <definedName name="wrn.Budget." hidden="1">{"Title - BER",#N/A,FALSE,"TITLE"}</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Local." hidden="1">{"Title - LC",#N/A,FALSE,"TITLE"}</definedName>
    <definedName name="wrn.LOURES." hidden="1">{"LOURES1",#N/A,TRUE,"Sheet1";"LOURES2",#N/A,TRUE,"Sheet1"}</definedName>
    <definedName name="wrn.MAT." hidden="1">{#N/A,#N/A,TRUE,"7d";#N/A,#N/A,TRUE,"7g";#N/A,#N/A,TRUE,"7i"}</definedName>
    <definedName name="wrn.PO._.CAPACITY."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_.completo."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SMATTEO." hidden="1">{#N/A,#N/A,FALSE,"CALENDAR";#N/A,#N/A,FALSE,"PAY-ROLL";#N/A,#N/A,FALSE,"VOLUMI ";#N/A,#N/A,FALSE,"MFG 1A";#N/A,#N/A,FALSE,"MFG 1B";#N/A,#N/A,FALSE,"MFG 4";#N/A,#N/A,FALSE,"MFG 4-C";#N/A,#N/A,FALSE,"MFG 3 ";#N/A,#N/A,FALSE,"MFG 6";#N/A,#N/A,FALSE,"MFG 6-A";#N/A,#N/A,FALSE,"MAIN EVENTS"}</definedName>
    <definedName name="wrn.PO._.CAPACITY1." hidden="1">{#N/A,#N/A,FALSE,"CALENDAR";#N/A,#N/A,FALSE,"PAY-ROLL";#N/A,#N/A,FALSE,"VOLUMI";#N/A,#N/A,FALSE,"FABBISOGNO";#N/A,#N/A,FALSE,"CAPACITY"}</definedName>
    <definedName name="wrn.PO._.CAPACITY2." hidden="1">{#N/A,#N/A,FALSE,"MFG 3 ";#N/A,#N/A,FALSE,"RID TEMPI";#N/A,#N/A,FALSE,"MFG 4";#N/A,#N/A,FALSE,"MFG 4-C";#N/A,#N/A,FALSE,"MFG 6";#N/A,#N/A,FALSE,"MFG 6-A";#N/A,#N/A,FALSE,"MFG 1A";#N/A,#N/A,FALSE,"MFG 1B";#N/A,#N/A,FALSE,"MAIN EVENTS";#N/A,#N/A,FALSE,"CONFRONTO"}</definedName>
    <definedName name="wrn.report." hidden="1">{#N/A,#N/A,TRUE,"Total";#N/A,#N/A,TRUE,"Crop Harvesting";#N/A,#N/A,TRUE,"Hay &amp; Forage";#N/A,#N/A,TRUE,"CROP PRODUCTION";#N/A,#N/A,TRUE,"TRACTOR";#N/A,#N/A,TRUE,"Crawlers &amp; Dozers";#N/A,#N/A,TRUE,"TLB";#N/A,#N/A,TRUE,"Excavators";#N/A,#N/A,TRUE,"Loaders and Graders ";#N/A,#N/A,TRUE,"Skid Steer Loaders"}</definedName>
    <definedName name="z" hidden="1">{#N/A,#N/A,TRUE,"7d";#N/A,#N/A,TRUE,"7g";#N/A,#N/A,TRUE,"7i"}</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37" i="27" l="1"/>
  <c r="AR36" i="27" s="1"/>
  <c r="AR33" i="27"/>
  <c r="AR27" i="27"/>
  <c r="AR24" i="27"/>
  <c r="AR19" i="27"/>
  <c r="AR18" i="27"/>
  <c r="AR14" i="27"/>
  <c r="AR11" i="27"/>
  <c r="AR10" i="27" s="1"/>
  <c r="AR9" i="27" s="1"/>
  <c r="AR40" i="27" s="1"/>
  <c r="AR6" i="27"/>
  <c r="K47" i="35"/>
  <c r="K46" i="35"/>
  <c r="K45" i="35"/>
  <c r="K44" i="35"/>
  <c r="K43" i="35"/>
  <c r="H47" i="35"/>
  <c r="H46" i="35"/>
  <c r="H45" i="35"/>
  <c r="H44" i="35"/>
  <c r="H43" i="35"/>
  <c r="E47" i="35"/>
  <c r="E46" i="35"/>
  <c r="E45" i="35"/>
  <c r="E44" i="35"/>
  <c r="E43" i="35"/>
  <c r="G27" i="36"/>
  <c r="F27" i="36"/>
  <c r="E27" i="36"/>
  <c r="D27" i="36"/>
  <c r="H27" i="36" s="1"/>
  <c r="G26" i="36"/>
  <c r="F26" i="36"/>
  <c r="E26" i="36"/>
  <c r="D26" i="36"/>
  <c r="G25" i="36"/>
  <c r="F25" i="36"/>
  <c r="F28" i="36" s="1"/>
  <c r="E25" i="36"/>
  <c r="D25" i="36"/>
  <c r="G24" i="36"/>
  <c r="H24" i="36" s="1"/>
  <c r="F24" i="36"/>
  <c r="E24" i="36"/>
  <c r="D24" i="36"/>
  <c r="G23" i="36"/>
  <c r="F23" i="36"/>
  <c r="E23" i="36"/>
  <c r="E28" i="36" s="1"/>
  <c r="D23" i="36"/>
  <c r="D28" i="36" s="1"/>
  <c r="O17" i="36"/>
  <c r="N17" i="36"/>
  <c r="M17" i="36"/>
  <c r="L17" i="36"/>
  <c r="K17" i="36"/>
  <c r="J17" i="36"/>
  <c r="I17" i="36"/>
  <c r="H17" i="36"/>
  <c r="G17" i="36"/>
  <c r="F17" i="36"/>
  <c r="E17" i="36"/>
  <c r="D17" i="36"/>
  <c r="P17" i="36" s="1"/>
  <c r="P16" i="36"/>
  <c r="P15" i="36"/>
  <c r="P14" i="36"/>
  <c r="P13" i="36"/>
  <c r="P12" i="36"/>
  <c r="D47" i="35"/>
  <c r="D46" i="35"/>
  <c r="D45" i="35"/>
  <c r="D44" i="35"/>
  <c r="D43" i="35"/>
  <c r="L53" i="35"/>
  <c r="K53" i="35"/>
  <c r="J53" i="35"/>
  <c r="I53" i="35"/>
  <c r="H53" i="35"/>
  <c r="G53" i="35"/>
  <c r="F53" i="35"/>
  <c r="E53" i="35"/>
  <c r="D53" i="35"/>
  <c r="K48" i="35"/>
  <c r="P38" i="35"/>
  <c r="P37" i="35"/>
  <c r="P36" i="35"/>
  <c r="G36" i="35"/>
  <c r="G47" i="35" s="1"/>
  <c r="F36" i="35"/>
  <c r="E36" i="35"/>
  <c r="D36" i="35"/>
  <c r="P35" i="35"/>
  <c r="G35" i="35"/>
  <c r="G46" i="35" s="1"/>
  <c r="F35" i="35"/>
  <c r="E35" i="35"/>
  <c r="D35" i="35"/>
  <c r="P34" i="35"/>
  <c r="G34" i="35"/>
  <c r="F34" i="35"/>
  <c r="E34" i="35"/>
  <c r="D34" i="35"/>
  <c r="P33" i="35"/>
  <c r="G33" i="35"/>
  <c r="G44" i="35" s="1"/>
  <c r="F33" i="35"/>
  <c r="E33" i="35"/>
  <c r="D33" i="35"/>
  <c r="P32" i="35"/>
  <c r="G32" i="35"/>
  <c r="G43" i="35" s="1"/>
  <c r="F32" i="35"/>
  <c r="E32" i="35"/>
  <c r="D32" i="35"/>
  <c r="O25" i="35"/>
  <c r="N25" i="35"/>
  <c r="M25" i="35"/>
  <c r="L25" i="35"/>
  <c r="K25" i="35"/>
  <c r="J25" i="35"/>
  <c r="I25" i="35"/>
  <c r="H25" i="35"/>
  <c r="G25" i="35"/>
  <c r="F25" i="35"/>
  <c r="E25" i="35"/>
  <c r="D25" i="35"/>
  <c r="P24" i="35"/>
  <c r="J47" i="35" s="1"/>
  <c r="L47" i="35" s="1"/>
  <c r="P23" i="35"/>
  <c r="J46" i="35" s="1"/>
  <c r="P22" i="35"/>
  <c r="J45" i="35" s="1"/>
  <c r="P21" i="35"/>
  <c r="J44" i="35" s="1"/>
  <c r="L44" i="35" s="1"/>
  <c r="P20" i="35"/>
  <c r="J43" i="35" s="1"/>
  <c r="AQ37" i="27"/>
  <c r="AQ36" i="27" s="1"/>
  <c r="AQ33" i="27"/>
  <c r="AQ19" i="27"/>
  <c r="AQ14" i="27"/>
  <c r="AQ11" i="27"/>
  <c r="AQ10" i="27" s="1"/>
  <c r="AR7" i="27" l="1"/>
  <c r="AR8" i="27" s="1"/>
  <c r="L45" i="35"/>
  <c r="P25" i="35"/>
  <c r="F37" i="35"/>
  <c r="D37" i="35"/>
  <c r="E37" i="35"/>
  <c r="F45" i="35"/>
  <c r="F47" i="35"/>
  <c r="L46" i="35"/>
  <c r="I44" i="35"/>
  <c r="I46" i="35"/>
  <c r="H48" i="35"/>
  <c r="I47" i="35"/>
  <c r="F44" i="35"/>
  <c r="E48" i="35"/>
  <c r="F43" i="35"/>
  <c r="H25" i="36"/>
  <c r="G28" i="36"/>
  <c r="H26" i="36"/>
  <c r="H23" i="36"/>
  <c r="H28" i="36" s="1"/>
  <c r="F46" i="35"/>
  <c r="H36" i="35"/>
  <c r="H33" i="35"/>
  <c r="G37" i="35"/>
  <c r="H35" i="35"/>
  <c r="I43" i="35"/>
  <c r="J48" i="35"/>
  <c r="L48" i="35" s="1"/>
  <c r="L43" i="35"/>
  <c r="H34" i="35"/>
  <c r="H32" i="35"/>
  <c r="G45" i="35"/>
  <c r="I45" i="35" s="1"/>
  <c r="D48" i="35"/>
  <c r="AQ27" i="27"/>
  <c r="AQ24" i="27"/>
  <c r="AQ18" i="27"/>
  <c r="AQ9" i="27" s="1"/>
  <c r="AQ40" i="27" s="1"/>
  <c r="F48" i="35" l="1"/>
  <c r="H37" i="35"/>
  <c r="G48" i="35"/>
  <c r="I48" i="35" s="1"/>
  <c r="K48" i="33"/>
  <c r="K47" i="33"/>
  <c r="K46" i="33"/>
  <c r="K45" i="33"/>
  <c r="H48" i="33"/>
  <c r="H47" i="33"/>
  <c r="H46" i="33"/>
  <c r="H45" i="33"/>
  <c r="E48" i="33"/>
  <c r="D48" i="33"/>
  <c r="E47" i="33"/>
  <c r="D47" i="33"/>
  <c r="E46" i="33"/>
  <c r="D46" i="33"/>
  <c r="E45" i="33"/>
  <c r="D45" i="33"/>
  <c r="K44" i="33"/>
  <c r="H44" i="33"/>
  <c r="E44" i="33"/>
  <c r="D44" i="33"/>
  <c r="G27" i="34"/>
  <c r="F27" i="34"/>
  <c r="E27" i="34"/>
  <c r="H27" i="34" s="1"/>
  <c r="D27" i="34"/>
  <c r="O17" i="34"/>
  <c r="N17" i="34"/>
  <c r="M17" i="34"/>
  <c r="K17" i="34"/>
  <c r="P16" i="34"/>
  <c r="J17" i="34"/>
  <c r="I17" i="34"/>
  <c r="H17" i="34"/>
  <c r="G17" i="34"/>
  <c r="F17" i="34"/>
  <c r="E17" i="34"/>
  <c r="D17" i="34"/>
  <c r="L17" i="34"/>
  <c r="G26" i="34"/>
  <c r="F26" i="34"/>
  <c r="E26" i="34"/>
  <c r="D26" i="34"/>
  <c r="G25" i="34"/>
  <c r="F25" i="34"/>
  <c r="E25" i="34"/>
  <c r="D25" i="34"/>
  <c r="G24" i="34"/>
  <c r="F24" i="34"/>
  <c r="E24" i="34"/>
  <c r="D24" i="34"/>
  <c r="G23" i="34"/>
  <c r="G28" i="34" s="1"/>
  <c r="F23" i="34"/>
  <c r="F28" i="34" s="1"/>
  <c r="E23" i="34"/>
  <c r="E28" i="34" s="1"/>
  <c r="D23" i="34"/>
  <c r="D28" i="34" s="1"/>
  <c r="P15" i="34"/>
  <c r="P14" i="34"/>
  <c r="P13" i="34"/>
  <c r="P12" i="34"/>
  <c r="P39" i="33"/>
  <c r="P38" i="33"/>
  <c r="P37" i="33"/>
  <c r="G37" i="33"/>
  <c r="G48" i="33" s="1"/>
  <c r="F37" i="33"/>
  <c r="E37" i="33"/>
  <c r="D37" i="33"/>
  <c r="P36" i="33"/>
  <c r="G36" i="33"/>
  <c r="G47" i="33" s="1"/>
  <c r="F36" i="33"/>
  <c r="E36" i="33"/>
  <c r="D36" i="33"/>
  <c r="P35" i="33"/>
  <c r="G35" i="33"/>
  <c r="G46" i="33" s="1"/>
  <c r="F35" i="33"/>
  <c r="E35" i="33"/>
  <c r="D35" i="33"/>
  <c r="P34" i="33"/>
  <c r="G34" i="33"/>
  <c r="F34" i="33"/>
  <c r="E34" i="33"/>
  <c r="D34" i="33"/>
  <c r="P33" i="33"/>
  <c r="G33" i="33"/>
  <c r="G44" i="33" s="1"/>
  <c r="F33" i="33"/>
  <c r="E33" i="33"/>
  <c r="D33" i="33"/>
  <c r="O26" i="33"/>
  <c r="N26" i="33"/>
  <c r="M26" i="33"/>
  <c r="L26" i="33"/>
  <c r="K26" i="33"/>
  <c r="J26" i="33"/>
  <c r="I26" i="33"/>
  <c r="H26" i="33"/>
  <c r="G26" i="33"/>
  <c r="F26" i="33"/>
  <c r="E26" i="33"/>
  <c r="D26" i="33"/>
  <c r="P25" i="33"/>
  <c r="J48" i="33" s="1"/>
  <c r="P24" i="33"/>
  <c r="J47" i="33" s="1"/>
  <c r="P23" i="33"/>
  <c r="J46" i="33" s="1"/>
  <c r="P22" i="33"/>
  <c r="J45" i="33" s="1"/>
  <c r="L45" i="33" s="1"/>
  <c r="P21" i="33"/>
  <c r="J44" i="33" s="1"/>
  <c r="AP37" i="27"/>
  <c r="AP36" i="27" s="1"/>
  <c r="AP33" i="27"/>
  <c r="AP27" i="27"/>
  <c r="AP24" i="27"/>
  <c r="AP19" i="27"/>
  <c r="AP14" i="27"/>
  <c r="AP11" i="27"/>
  <c r="AP18" i="27" l="1"/>
  <c r="L48" i="33"/>
  <c r="L47" i="33"/>
  <c r="F46" i="33"/>
  <c r="F47" i="33"/>
  <c r="H33" i="33"/>
  <c r="H36" i="33"/>
  <c r="D38" i="33"/>
  <c r="F45" i="33"/>
  <c r="F38" i="33"/>
  <c r="E38" i="33"/>
  <c r="H34" i="33"/>
  <c r="F48" i="33"/>
  <c r="G45" i="33"/>
  <c r="G49" i="33" s="1"/>
  <c r="I46" i="33"/>
  <c r="I48" i="33"/>
  <c r="I47" i="33"/>
  <c r="H49" i="33"/>
  <c r="E49" i="33"/>
  <c r="L44" i="33"/>
  <c r="J49" i="33"/>
  <c r="L46" i="33"/>
  <c r="K49" i="33"/>
  <c r="G38" i="33"/>
  <c r="P26" i="33"/>
  <c r="H37" i="33"/>
  <c r="H35" i="33"/>
  <c r="D49" i="33"/>
  <c r="P17" i="34"/>
  <c r="H24" i="34"/>
  <c r="H25" i="34"/>
  <c r="H26" i="34"/>
  <c r="H23" i="34"/>
  <c r="H28" i="34" s="1"/>
  <c r="I44" i="33"/>
  <c r="F44" i="33"/>
  <c r="AP10" i="27"/>
  <c r="AP9" i="27" s="1"/>
  <c r="AP40" i="27" s="1"/>
  <c r="I49" i="33" l="1"/>
  <c r="I45" i="33"/>
  <c r="H38" i="33"/>
  <c r="F49" i="33"/>
  <c r="L49" i="33"/>
  <c r="E48" i="31"/>
  <c r="E47" i="31"/>
  <c r="E46" i="31"/>
  <c r="E45" i="31"/>
  <c r="H47" i="31"/>
  <c r="H46" i="31"/>
  <c r="H45" i="31"/>
  <c r="H44" i="31"/>
  <c r="E44" i="31"/>
  <c r="E26" i="32"/>
  <c r="D26" i="32"/>
  <c r="G25" i="32"/>
  <c r="F25" i="32"/>
  <c r="E25" i="32"/>
  <c r="D25" i="32"/>
  <c r="G24" i="32"/>
  <c r="F24" i="32"/>
  <c r="F26" i="32" s="1"/>
  <c r="E24" i="32"/>
  <c r="D24" i="32"/>
  <c r="G23" i="32"/>
  <c r="F23" i="32"/>
  <c r="E23" i="32"/>
  <c r="D23" i="32"/>
  <c r="G22" i="32"/>
  <c r="G26" i="32" s="1"/>
  <c r="F22" i="32"/>
  <c r="E22" i="32"/>
  <c r="D22" i="32"/>
  <c r="O16" i="32"/>
  <c r="N16" i="32"/>
  <c r="M16" i="32"/>
  <c r="L16" i="32"/>
  <c r="K16" i="32"/>
  <c r="J16" i="32"/>
  <c r="I16" i="32"/>
  <c r="H16" i="32"/>
  <c r="G16" i="32"/>
  <c r="F16" i="32"/>
  <c r="E16" i="32"/>
  <c r="D16" i="32"/>
  <c r="P15" i="32"/>
  <c r="P14" i="32"/>
  <c r="P13" i="32"/>
  <c r="P12" i="32"/>
  <c r="D48" i="31"/>
  <c r="D47" i="31"/>
  <c r="D46" i="31"/>
  <c r="D45" i="31"/>
  <c r="D44" i="31"/>
  <c r="H59" i="31"/>
  <c r="G59" i="31"/>
  <c r="I59" i="31" s="1"/>
  <c r="E59" i="31"/>
  <c r="D59" i="31"/>
  <c r="I58" i="31"/>
  <c r="F58" i="31"/>
  <c r="I57" i="31"/>
  <c r="F57" i="31"/>
  <c r="I56" i="31"/>
  <c r="F56" i="31"/>
  <c r="I55" i="31"/>
  <c r="F55" i="31"/>
  <c r="P39" i="31"/>
  <c r="P38" i="31"/>
  <c r="P37" i="31"/>
  <c r="G37" i="31"/>
  <c r="F37" i="31"/>
  <c r="E37" i="31"/>
  <c r="D37" i="31"/>
  <c r="P36" i="31"/>
  <c r="G36" i="31"/>
  <c r="F36" i="31"/>
  <c r="E36" i="31"/>
  <c r="D36" i="31"/>
  <c r="P35" i="31"/>
  <c r="G35" i="31"/>
  <c r="F35" i="31"/>
  <c r="E35" i="31"/>
  <c r="D35" i="31"/>
  <c r="P34" i="31"/>
  <c r="G34" i="31"/>
  <c r="F34" i="31"/>
  <c r="E34" i="31"/>
  <c r="D34" i="31"/>
  <c r="P33" i="31"/>
  <c r="G33" i="31"/>
  <c r="F33" i="31"/>
  <c r="E33" i="31"/>
  <c r="D33" i="31"/>
  <c r="O26" i="31"/>
  <c r="N26" i="31"/>
  <c r="M26" i="31"/>
  <c r="L26" i="31"/>
  <c r="K26" i="31"/>
  <c r="J26" i="31"/>
  <c r="I26" i="31"/>
  <c r="H26" i="31"/>
  <c r="G26" i="31"/>
  <c r="F26" i="31"/>
  <c r="E26" i="31"/>
  <c r="D26" i="31"/>
  <c r="P25" i="31"/>
  <c r="G48" i="31" s="1"/>
  <c r="P24" i="31"/>
  <c r="G47" i="31" s="1"/>
  <c r="P23" i="31"/>
  <c r="G46" i="31" s="1"/>
  <c r="P22" i="31"/>
  <c r="G45" i="31" s="1"/>
  <c r="P21" i="31"/>
  <c r="G44" i="31" s="1"/>
  <c r="H59" i="26"/>
  <c r="G59" i="26"/>
  <c r="I59" i="26" s="1"/>
  <c r="E38" i="31" l="1"/>
  <c r="I47" i="31"/>
  <c r="F48" i="31"/>
  <c r="I48" i="31"/>
  <c r="I46" i="31"/>
  <c r="P16" i="32"/>
  <c r="H22" i="32"/>
  <c r="H23" i="32"/>
  <c r="H25" i="32"/>
  <c r="H24" i="32"/>
  <c r="F59" i="31"/>
  <c r="H49" i="31"/>
  <c r="H36" i="31"/>
  <c r="D38" i="31"/>
  <c r="F45" i="31"/>
  <c r="F46" i="31"/>
  <c r="E49" i="31"/>
  <c r="H34" i="31"/>
  <c r="F47" i="31"/>
  <c r="I45" i="31"/>
  <c r="P26" i="31"/>
  <c r="H37" i="31"/>
  <c r="D49" i="31"/>
  <c r="G38" i="31"/>
  <c r="H33" i="31"/>
  <c r="I44" i="31"/>
  <c r="G49" i="31"/>
  <c r="H35" i="31"/>
  <c r="F38" i="31"/>
  <c r="F44" i="31"/>
  <c r="K46" i="29"/>
  <c r="K45" i="29"/>
  <c r="K44" i="29"/>
  <c r="K43" i="29"/>
  <c r="H46" i="29"/>
  <c r="H45" i="29"/>
  <c r="H44" i="29"/>
  <c r="H43" i="29"/>
  <c r="E46" i="29"/>
  <c r="E45" i="29"/>
  <c r="E44" i="29"/>
  <c r="E43" i="29"/>
  <c r="G25" i="30"/>
  <c r="F25" i="30"/>
  <c r="E25" i="30"/>
  <c r="D25" i="30"/>
  <c r="G24" i="30"/>
  <c r="F24" i="30"/>
  <c r="E24" i="30"/>
  <c r="E26" i="30" s="1"/>
  <c r="D24" i="30"/>
  <c r="D26" i="30" s="1"/>
  <c r="G23" i="30"/>
  <c r="F23" i="30"/>
  <c r="E23" i="30"/>
  <c r="D23" i="30"/>
  <c r="G22" i="30"/>
  <c r="G26" i="30" s="1"/>
  <c r="F22" i="30"/>
  <c r="F26" i="30" s="1"/>
  <c r="E22" i="30"/>
  <c r="D22" i="30"/>
  <c r="O16" i="30"/>
  <c r="N16" i="30"/>
  <c r="M16" i="30"/>
  <c r="L16" i="30"/>
  <c r="K16" i="30"/>
  <c r="J16" i="30"/>
  <c r="I16" i="30"/>
  <c r="H16" i="30"/>
  <c r="G16" i="30"/>
  <c r="F16" i="30"/>
  <c r="E16" i="30"/>
  <c r="D16" i="30"/>
  <c r="P15" i="30"/>
  <c r="P14" i="30"/>
  <c r="P13" i="30"/>
  <c r="P12" i="30"/>
  <c r="J47" i="29"/>
  <c r="J46" i="29"/>
  <c r="J44" i="29"/>
  <c r="G47" i="29"/>
  <c r="G46" i="29"/>
  <c r="D47" i="29"/>
  <c r="D46" i="29"/>
  <c r="D45" i="29"/>
  <c r="D44" i="29"/>
  <c r="D43" i="29"/>
  <c r="L57" i="29"/>
  <c r="L56" i="29"/>
  <c r="L55" i="29"/>
  <c r="L54" i="29"/>
  <c r="I58" i="29"/>
  <c r="I57" i="29"/>
  <c r="I56" i="29"/>
  <c r="I55" i="29"/>
  <c r="I54" i="29"/>
  <c r="F57" i="29"/>
  <c r="F56" i="29"/>
  <c r="F55" i="29"/>
  <c r="F54" i="29"/>
  <c r="P38" i="29"/>
  <c r="P37" i="29"/>
  <c r="P36" i="29"/>
  <c r="P35" i="29"/>
  <c r="P34" i="29"/>
  <c r="P33" i="29"/>
  <c r="P32" i="29"/>
  <c r="K58" i="29"/>
  <c r="J58" i="29"/>
  <c r="L58" i="29" s="1"/>
  <c r="H58" i="29"/>
  <c r="G58" i="29"/>
  <c r="E58" i="29"/>
  <c r="D58" i="29"/>
  <c r="F58" i="29" s="1"/>
  <c r="F47" i="29"/>
  <c r="G36" i="29"/>
  <c r="F36" i="29"/>
  <c r="E36" i="29"/>
  <c r="H36" i="29" s="1"/>
  <c r="D36" i="29"/>
  <c r="G35" i="29"/>
  <c r="F35" i="29"/>
  <c r="E35" i="29"/>
  <c r="D35" i="29"/>
  <c r="G34" i="29"/>
  <c r="F34" i="29"/>
  <c r="G45" i="29" s="1"/>
  <c r="E34" i="29"/>
  <c r="D34" i="29"/>
  <c r="G33" i="29"/>
  <c r="F33" i="29"/>
  <c r="G44" i="29" s="1"/>
  <c r="E33" i="29"/>
  <c r="D33" i="29"/>
  <c r="G32" i="29"/>
  <c r="F32" i="29"/>
  <c r="G43" i="29" s="1"/>
  <c r="E32" i="29"/>
  <c r="D32" i="29"/>
  <c r="O25" i="29"/>
  <c r="N25" i="29"/>
  <c r="M25" i="29"/>
  <c r="L25" i="29"/>
  <c r="K25" i="29"/>
  <c r="J25" i="29"/>
  <c r="I25" i="29"/>
  <c r="H25" i="29"/>
  <c r="G25" i="29"/>
  <c r="F25" i="29"/>
  <c r="E25" i="29"/>
  <c r="D25" i="29"/>
  <c r="P24" i="29"/>
  <c r="P23" i="29"/>
  <c r="P22" i="29"/>
  <c r="J45" i="29" s="1"/>
  <c r="P21" i="29"/>
  <c r="P20" i="29"/>
  <c r="AO37" i="27"/>
  <c r="AO36" i="27" s="1"/>
  <c r="AO33" i="27"/>
  <c r="AO27" i="27"/>
  <c r="AO24" i="27"/>
  <c r="AO19" i="27"/>
  <c r="AO14" i="27"/>
  <c r="AO11" i="27"/>
  <c r="AO10" i="27" s="1"/>
  <c r="AO18" i="27" l="1"/>
  <c r="I49" i="31"/>
  <c r="F49" i="31"/>
  <c r="H26" i="32"/>
  <c r="H38" i="31"/>
  <c r="E48" i="29"/>
  <c r="E37" i="29"/>
  <c r="F44" i="29"/>
  <c r="F45" i="29"/>
  <c r="G37" i="29"/>
  <c r="J43" i="29"/>
  <c r="L43" i="29" s="1"/>
  <c r="K48" i="29"/>
  <c r="H48" i="29"/>
  <c r="F46" i="29"/>
  <c r="P16" i="30"/>
  <c r="H23" i="30"/>
  <c r="H25" i="30"/>
  <c r="H22" i="30"/>
  <c r="H24" i="30"/>
  <c r="L46" i="29"/>
  <c r="L47" i="29"/>
  <c r="L45" i="29"/>
  <c r="L44" i="29"/>
  <c r="I44" i="29"/>
  <c r="I45" i="29"/>
  <c r="I47" i="29"/>
  <c r="I46" i="29"/>
  <c r="D48" i="29"/>
  <c r="H33" i="29"/>
  <c r="H34" i="29"/>
  <c r="H35" i="29"/>
  <c r="P25" i="29"/>
  <c r="G48" i="29"/>
  <c r="I43" i="29"/>
  <c r="D37" i="29"/>
  <c r="F37" i="29"/>
  <c r="J48" i="29"/>
  <c r="H32" i="29"/>
  <c r="F43" i="29"/>
  <c r="AO9" i="27"/>
  <c r="AO40" i="27" s="1"/>
  <c r="L48" i="29" l="1"/>
  <c r="F48" i="29"/>
  <c r="I48" i="29"/>
  <c r="H26" i="30"/>
  <c r="H37" i="29"/>
  <c r="D26" i="28"/>
  <c r="G25" i="28"/>
  <c r="F25" i="28"/>
  <c r="H25" i="28" s="1"/>
  <c r="E25" i="28"/>
  <c r="D25" i="28"/>
  <c r="G24" i="28"/>
  <c r="F24" i="28"/>
  <c r="E24" i="28"/>
  <c r="H24" i="28" s="1"/>
  <c r="D24" i="28"/>
  <c r="G23" i="28"/>
  <c r="F23" i="28"/>
  <c r="H23" i="28" s="1"/>
  <c r="E23" i="28"/>
  <c r="D23" i="28"/>
  <c r="G22" i="28"/>
  <c r="G26" i="28" s="1"/>
  <c r="F22" i="28"/>
  <c r="F26" i="28" s="1"/>
  <c r="E22" i="28"/>
  <c r="E26" i="28" s="1"/>
  <c r="D22" i="28"/>
  <c r="O16" i="28"/>
  <c r="N16" i="28"/>
  <c r="M16" i="28"/>
  <c r="L16" i="28"/>
  <c r="K16" i="28"/>
  <c r="J16" i="28"/>
  <c r="I16" i="28"/>
  <c r="H16" i="28"/>
  <c r="G16" i="28"/>
  <c r="F16" i="28"/>
  <c r="E16" i="28"/>
  <c r="D16" i="28"/>
  <c r="P15" i="28"/>
  <c r="P14" i="28"/>
  <c r="P13" i="28"/>
  <c r="P12" i="28"/>
  <c r="P16" i="28" l="1"/>
  <c r="H22" i="28"/>
  <c r="H26" i="28" s="1"/>
  <c r="AN37" i="27" l="1"/>
  <c r="AN36" i="27" s="1"/>
  <c r="AM37" i="27"/>
  <c r="AL37" i="27"/>
  <c r="AK37" i="27"/>
  <c r="AJ37" i="27"/>
  <c r="AJ36" i="27" s="1"/>
  <c r="AI37" i="27"/>
  <c r="AI36" i="27" s="1"/>
  <c r="AH37" i="27"/>
  <c r="AH36" i="27" s="1"/>
  <c r="AG37" i="27"/>
  <c r="AG36" i="27" s="1"/>
  <c r="AF37" i="27"/>
  <c r="AF36" i="27" s="1"/>
  <c r="AE37" i="27"/>
  <c r="AE36" i="27" s="1"/>
  <c r="AD37" i="27"/>
  <c r="AD36" i="27" s="1"/>
  <c r="AC37" i="27"/>
  <c r="AC36" i="27" s="1"/>
  <c r="AB37" i="27"/>
  <c r="AB36" i="27" s="1"/>
  <c r="AA37" i="27"/>
  <c r="AA36" i="27" s="1"/>
  <c r="Z37" i="27"/>
  <c r="Z36" i="27" s="1"/>
  <c r="Y37" i="27"/>
  <c r="Y36" i="27" s="1"/>
  <c r="X37" i="27"/>
  <c r="W37" i="27"/>
  <c r="V37" i="27"/>
  <c r="U37" i="27"/>
  <c r="U36" i="27" s="1"/>
  <c r="T37" i="27"/>
  <c r="T36" i="27" s="1"/>
  <c r="S37" i="27"/>
  <c r="S36" i="27" s="1"/>
  <c r="R37" i="27"/>
  <c r="R36" i="27" s="1"/>
  <c r="Q37" i="27"/>
  <c r="Q36" i="27" s="1"/>
  <c r="P37" i="27"/>
  <c r="O37" i="27"/>
  <c r="N37" i="27"/>
  <c r="N36" i="27" s="1"/>
  <c r="M37" i="27"/>
  <c r="M36" i="27" s="1"/>
  <c r="L37" i="27"/>
  <c r="L36" i="27" s="1"/>
  <c r="K37" i="27"/>
  <c r="K36" i="27" s="1"/>
  <c r="J37" i="27"/>
  <c r="J36" i="27" s="1"/>
  <c r="I37" i="27"/>
  <c r="I36" i="27" s="1"/>
  <c r="H37" i="27"/>
  <c r="G37" i="27"/>
  <c r="F37" i="27"/>
  <c r="E37" i="27"/>
  <c r="E36" i="27" s="1"/>
  <c r="AM36" i="27"/>
  <c r="AL36" i="27"/>
  <c r="AK36" i="27"/>
  <c r="X36" i="27"/>
  <c r="W36" i="27"/>
  <c r="V36" i="27"/>
  <c r="P36" i="27"/>
  <c r="O36" i="27"/>
  <c r="H36" i="27"/>
  <c r="G36" i="27"/>
  <c r="F36" i="27"/>
  <c r="AN33" i="27"/>
  <c r="AM33" i="27"/>
  <c r="AL33" i="27"/>
  <c r="AK33" i="27"/>
  <c r="AJ33" i="27"/>
  <c r="AI33" i="27"/>
  <c r="AH33" i="27"/>
  <c r="AG33" i="27"/>
  <c r="AF33" i="27"/>
  <c r="AE33" i="27"/>
  <c r="AD33" i="27"/>
  <c r="AC33" i="27"/>
  <c r="AB33" i="27"/>
  <c r="AA33" i="27"/>
  <c r="Z33" i="27"/>
  <c r="Y33" i="27"/>
  <c r="X33" i="27"/>
  <c r="W33" i="27"/>
  <c r="V33" i="27"/>
  <c r="U33" i="27"/>
  <c r="T33" i="27"/>
  <c r="S33" i="27"/>
  <c r="R33" i="27"/>
  <c r="Q33" i="27"/>
  <c r="P33" i="27"/>
  <c r="O33" i="27"/>
  <c r="N33" i="27"/>
  <c r="M33" i="27"/>
  <c r="L33" i="27"/>
  <c r="K33" i="27"/>
  <c r="J33" i="27"/>
  <c r="I33" i="27"/>
  <c r="H33" i="27"/>
  <c r="G33" i="27"/>
  <c r="F33" i="27"/>
  <c r="E33"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M27" i="27"/>
  <c r="L27" i="27"/>
  <c r="K27" i="27"/>
  <c r="J27" i="27"/>
  <c r="I27" i="27"/>
  <c r="H27" i="27"/>
  <c r="G27" i="27"/>
  <c r="F27" i="27"/>
  <c r="E27" i="27"/>
  <c r="AN24" i="27"/>
  <c r="AM24" i="27"/>
  <c r="AL24" i="27"/>
  <c r="AK24" i="27"/>
  <c r="AJ24" i="27"/>
  <c r="AI24" i="27"/>
  <c r="AI18" i="27" s="1"/>
  <c r="AH24" i="27"/>
  <c r="AG24" i="27"/>
  <c r="AF24" i="27"/>
  <c r="AE24" i="27"/>
  <c r="AD24" i="27"/>
  <c r="AC24" i="27"/>
  <c r="AB24" i="27"/>
  <c r="AA24" i="27"/>
  <c r="Z24" i="27"/>
  <c r="Y24" i="27"/>
  <c r="X24" i="27"/>
  <c r="W24" i="27"/>
  <c r="V24" i="27"/>
  <c r="U24" i="27"/>
  <c r="T24" i="27"/>
  <c r="S24" i="27"/>
  <c r="S18" i="27" s="1"/>
  <c r="R24" i="27"/>
  <c r="Q24" i="27"/>
  <c r="P24" i="27"/>
  <c r="O24" i="27"/>
  <c r="N24" i="27"/>
  <c r="M24" i="27"/>
  <c r="L24" i="27"/>
  <c r="K24" i="27"/>
  <c r="J24" i="27"/>
  <c r="I24" i="27"/>
  <c r="H24" i="27"/>
  <c r="G24" i="27"/>
  <c r="F24" i="27"/>
  <c r="E24" i="27"/>
  <c r="AN19" i="27"/>
  <c r="AM19" i="27"/>
  <c r="AL19" i="27"/>
  <c r="AK19" i="27"/>
  <c r="AJ19" i="27"/>
  <c r="AI19" i="27"/>
  <c r="AH19" i="27"/>
  <c r="AG19" i="27"/>
  <c r="AF19" i="27"/>
  <c r="AE19" i="27"/>
  <c r="AE18" i="27" s="1"/>
  <c r="AD19" i="27"/>
  <c r="AC19" i="27"/>
  <c r="AB19" i="27"/>
  <c r="AB18" i="27" s="1"/>
  <c r="AA19" i="27"/>
  <c r="Z19" i="27"/>
  <c r="Z18" i="27" s="1"/>
  <c r="Y19" i="27"/>
  <c r="Y18" i="27" s="1"/>
  <c r="X19" i="27"/>
  <c r="W19" i="27"/>
  <c r="V19" i="27"/>
  <c r="U19" i="27"/>
  <c r="T19" i="27"/>
  <c r="S19" i="27"/>
  <c r="R19" i="27"/>
  <c r="Q19" i="27"/>
  <c r="P19" i="27"/>
  <c r="O19" i="27"/>
  <c r="O18" i="27" s="1"/>
  <c r="N19" i="27"/>
  <c r="M19" i="27"/>
  <c r="L19" i="27"/>
  <c r="L18" i="27" s="1"/>
  <c r="K19" i="27"/>
  <c r="K18" i="27" s="1"/>
  <c r="J19" i="27"/>
  <c r="J18" i="27" s="1"/>
  <c r="I19" i="27"/>
  <c r="I18" i="27" s="1"/>
  <c r="H19" i="27"/>
  <c r="G19" i="27"/>
  <c r="F19" i="27"/>
  <c r="E19" i="27"/>
  <c r="AN14" i="27"/>
  <c r="AM14" i="27"/>
  <c r="AL14" i="27"/>
  <c r="AK14" i="27"/>
  <c r="AJ14" i="27"/>
  <c r="AI14" i="27"/>
  <c r="AH14" i="27"/>
  <c r="AG14" i="27"/>
  <c r="AF14" i="27"/>
  <c r="AE14" i="27"/>
  <c r="AD14" i="27"/>
  <c r="AC14" i="27"/>
  <c r="AB14" i="27"/>
  <c r="AA14" i="27"/>
  <c r="Z14" i="27"/>
  <c r="Y14" i="27"/>
  <c r="X14" i="27"/>
  <c r="W14" i="27"/>
  <c r="V14" i="27"/>
  <c r="U14" i="27"/>
  <c r="T14" i="27"/>
  <c r="S14" i="27"/>
  <c r="R14" i="27"/>
  <c r="Q14" i="27"/>
  <c r="P14" i="27"/>
  <c r="O14" i="27"/>
  <c r="N14" i="27"/>
  <c r="M14" i="27"/>
  <c r="L14" i="27"/>
  <c r="K14" i="27"/>
  <c r="J14" i="27"/>
  <c r="I14" i="27"/>
  <c r="H14" i="27"/>
  <c r="G14" i="27"/>
  <c r="F14" i="27"/>
  <c r="E14" i="27"/>
  <c r="AN11" i="27"/>
  <c r="AM11" i="27"/>
  <c r="AM10" i="27" s="1"/>
  <c r="AL11" i="27"/>
  <c r="AL10" i="27" s="1"/>
  <c r="AK11" i="27"/>
  <c r="AJ11" i="27"/>
  <c r="AI11" i="27"/>
  <c r="AH11" i="27"/>
  <c r="AG11" i="27"/>
  <c r="AF11" i="27"/>
  <c r="AF10" i="27" s="1"/>
  <c r="AE11" i="27"/>
  <c r="AE10" i="27" s="1"/>
  <c r="AD11" i="27"/>
  <c r="AD10" i="27" s="1"/>
  <c r="AC11" i="27"/>
  <c r="AB11" i="27"/>
  <c r="AA11" i="27"/>
  <c r="Z11" i="27"/>
  <c r="Y11" i="27"/>
  <c r="X11" i="27"/>
  <c r="W11" i="27"/>
  <c r="W10" i="27" s="1"/>
  <c r="V11" i="27"/>
  <c r="V10" i="27" s="1"/>
  <c r="U11" i="27"/>
  <c r="U10" i="27" s="1"/>
  <c r="T11" i="27"/>
  <c r="S11" i="27"/>
  <c r="R11" i="27"/>
  <c r="Q11" i="27"/>
  <c r="P11" i="27"/>
  <c r="P10" i="27" s="1"/>
  <c r="O11" i="27"/>
  <c r="O10" i="27" s="1"/>
  <c r="N11" i="27"/>
  <c r="N10" i="27" s="1"/>
  <c r="M11" i="27"/>
  <c r="L11" i="27"/>
  <c r="K11" i="27"/>
  <c r="J11" i="27"/>
  <c r="I11" i="27"/>
  <c r="H11" i="27"/>
  <c r="G11" i="27"/>
  <c r="G10" i="27" s="1"/>
  <c r="F11" i="27"/>
  <c r="F10" i="27" s="1"/>
  <c r="E11" i="27"/>
  <c r="E10" i="27" s="1"/>
  <c r="AU8" i="27"/>
  <c r="E7" i="27"/>
  <c r="F6" i="27"/>
  <c r="G6" i="27" s="1"/>
  <c r="H6" i="27" s="1"/>
  <c r="AA18" i="27" l="1"/>
  <c r="AK10" i="27"/>
  <c r="M18" i="27"/>
  <c r="AC18" i="27"/>
  <c r="H10" i="27"/>
  <c r="X10" i="27"/>
  <c r="AN10" i="27"/>
  <c r="P18" i="27"/>
  <c r="P9" i="27" s="1"/>
  <c r="P40" i="27" s="1"/>
  <c r="AF18" i="27"/>
  <c r="AJ18" i="27"/>
  <c r="I10" i="27"/>
  <c r="I9" i="27" s="1"/>
  <c r="I40" i="27" s="1"/>
  <c r="T18" i="27"/>
  <c r="Y10" i="27"/>
  <c r="Y9" i="27" s="1"/>
  <c r="Y40" i="27" s="1"/>
  <c r="AK18" i="27"/>
  <c r="AK9" i="27" s="1"/>
  <c r="AK40" i="27" s="1"/>
  <c r="U18" i="27"/>
  <c r="AC10" i="27"/>
  <c r="AC9" i="27" s="1"/>
  <c r="AC40" i="27" s="1"/>
  <c r="Q18" i="27"/>
  <c r="AG18" i="27"/>
  <c r="W18" i="27"/>
  <c r="Q10" i="27"/>
  <c r="R10" i="27"/>
  <c r="AH10" i="27"/>
  <c r="R18" i="27"/>
  <c r="AH18" i="27"/>
  <c r="AH9" i="27" s="1"/>
  <c r="AH40" i="27" s="1"/>
  <c r="G18" i="27"/>
  <c r="G9" i="27" s="1"/>
  <c r="G40" i="27" s="1"/>
  <c r="AG10" i="27"/>
  <c r="AG9" i="27" s="1"/>
  <c r="AG40" i="27" s="1"/>
  <c r="S10" i="27"/>
  <c r="S9" i="27" s="1"/>
  <c r="S40" i="27" s="1"/>
  <c r="AI10" i="27"/>
  <c r="AI9" i="27" s="1"/>
  <c r="AI40" i="27" s="1"/>
  <c r="E18" i="27"/>
  <c r="E9" i="27" s="1"/>
  <c r="E40" i="27" s="1"/>
  <c r="AM18" i="27"/>
  <c r="AM9" i="27" s="1"/>
  <c r="AM40" i="27" s="1"/>
  <c r="M10" i="27"/>
  <c r="M9" i="27"/>
  <c r="M40" i="27" s="1"/>
  <c r="AD18" i="27"/>
  <c r="AD9" i="27" s="1"/>
  <c r="AD40" i="27" s="1"/>
  <c r="W9" i="27"/>
  <c r="W40" i="27" s="1"/>
  <c r="H18" i="27"/>
  <c r="X18" i="27"/>
  <c r="X9" i="27" s="1"/>
  <c r="X40" i="27" s="1"/>
  <c r="AN18" i="27"/>
  <c r="AN9" i="27" s="1"/>
  <c r="AN40" i="27" s="1"/>
  <c r="F7" i="27"/>
  <c r="F8" i="27" s="1"/>
  <c r="H9" i="27"/>
  <c r="H40" i="27" s="1"/>
  <c r="F9" i="27"/>
  <c r="F40" i="27" s="1"/>
  <c r="T10" i="27"/>
  <c r="AJ10" i="27"/>
  <c r="Q9" i="27"/>
  <c r="Q40" i="27" s="1"/>
  <c r="N18" i="27"/>
  <c r="N9" i="27" s="1"/>
  <c r="N40" i="27" s="1"/>
  <c r="J10" i="27"/>
  <c r="J9" i="27" s="1"/>
  <c r="J40" i="27" s="1"/>
  <c r="Z10" i="27"/>
  <c r="Z9" i="27" s="1"/>
  <c r="Z40" i="27" s="1"/>
  <c r="K10" i="27"/>
  <c r="K9" i="27" s="1"/>
  <c r="K40" i="27" s="1"/>
  <c r="AA10" i="27"/>
  <c r="AA9" i="27" s="1"/>
  <c r="AA40" i="27" s="1"/>
  <c r="L10" i="27"/>
  <c r="L9" i="27" s="1"/>
  <c r="L40" i="27" s="1"/>
  <c r="AB10" i="27"/>
  <c r="AB9" i="27" s="1"/>
  <c r="AB40" i="27" s="1"/>
  <c r="F18" i="27"/>
  <c r="V18" i="27"/>
  <c r="V9" i="27" s="1"/>
  <c r="V40" i="27" s="1"/>
  <c r="AL18" i="27"/>
  <c r="AL9" i="27" s="1"/>
  <c r="AL40" i="27" s="1"/>
  <c r="O9" i="27"/>
  <c r="O40" i="27" s="1"/>
  <c r="AE9" i="27"/>
  <c r="AE40" i="27" s="1"/>
  <c r="AF9" i="27"/>
  <c r="AF40" i="27" s="1"/>
  <c r="R9" i="27"/>
  <c r="R40" i="27" s="1"/>
  <c r="U9" i="27"/>
  <c r="U40" i="27" s="1"/>
  <c r="I6" i="27"/>
  <c r="G7" i="27"/>
  <c r="G8" i="27" s="1"/>
  <c r="H7" i="27"/>
  <c r="E8" i="27"/>
  <c r="AV8" i="27"/>
  <c r="AJ9" i="27" l="1"/>
  <c r="AJ40" i="27" s="1"/>
  <c r="T9" i="27"/>
  <c r="T40" i="27" s="1"/>
  <c r="H8" i="27"/>
  <c r="AW8" i="27"/>
  <c r="I7" i="27"/>
  <c r="I8" i="27" s="1"/>
  <c r="J6" i="27"/>
  <c r="AX8" i="27" l="1"/>
  <c r="J7" i="27"/>
  <c r="J8" i="27" s="1"/>
  <c r="K6" i="27"/>
  <c r="K7" i="27" l="1"/>
  <c r="L6" i="27"/>
  <c r="AY8" i="27"/>
  <c r="AZ8" i="27" l="1"/>
  <c r="L7" i="27"/>
  <c r="L8" i="27" s="1"/>
  <c r="M6" i="27"/>
  <c r="K8" i="27"/>
  <c r="BA8" i="27" l="1"/>
  <c r="M7" i="27"/>
  <c r="N6" i="27"/>
  <c r="BB8" i="27" l="1"/>
  <c r="N7" i="27"/>
  <c r="O6" i="27"/>
  <c r="M8" i="27"/>
  <c r="O7" i="27" l="1"/>
  <c r="O8" i="27" s="1"/>
  <c r="P6" i="27"/>
  <c r="N8" i="27"/>
  <c r="P7" i="27" l="1"/>
  <c r="P8" i="27" s="1"/>
  <c r="Q6" i="27"/>
  <c r="Q7" i="27" l="1"/>
  <c r="Q8" i="27" s="1"/>
  <c r="R6" i="27"/>
  <c r="R7" i="27" l="1"/>
  <c r="R8" i="27" s="1"/>
  <c r="S6" i="27"/>
  <c r="T6" i="27" l="1"/>
  <c r="S7" i="27"/>
  <c r="S8" i="27" l="1"/>
  <c r="U6" i="27"/>
  <c r="T7" i="27"/>
  <c r="T8" i="27" s="1"/>
  <c r="V6" i="27" l="1"/>
  <c r="U7" i="27"/>
  <c r="U8" i="27" s="1"/>
  <c r="V7" i="27" l="1"/>
  <c r="W6" i="27"/>
  <c r="X6" i="27" l="1"/>
  <c r="W7" i="27"/>
  <c r="W8" i="27" s="1"/>
  <c r="V8" i="27"/>
  <c r="X7" i="27" l="1"/>
  <c r="X8" i="27" s="1"/>
  <c r="Y6" i="27"/>
  <c r="Y7" i="27" l="1"/>
  <c r="Y8" i="27" s="1"/>
  <c r="Z6" i="27"/>
  <c r="Z7" i="27" l="1"/>
  <c r="Z8" i="27" s="1"/>
  <c r="AA6" i="27"/>
  <c r="AA7" i="27" l="1"/>
  <c r="AA8" i="27" s="1"/>
  <c r="AB6" i="27"/>
  <c r="AB7" i="27" l="1"/>
  <c r="AB8" i="27" s="1"/>
  <c r="AC6" i="27"/>
  <c r="AC7" i="27" l="1"/>
  <c r="AC8" i="27" s="1"/>
  <c r="AD6" i="27"/>
  <c r="AD7" i="27" l="1"/>
  <c r="AD8" i="27" s="1"/>
  <c r="AE6" i="27"/>
  <c r="AE7" i="27" l="1"/>
  <c r="AF6" i="27"/>
  <c r="AE8" i="27"/>
  <c r="AG6" i="27" l="1"/>
  <c r="AF7" i="27"/>
  <c r="AF8" i="27" s="1"/>
  <c r="AG7" i="27" l="1"/>
  <c r="AG8" i="27" s="1"/>
  <c r="AH6" i="27"/>
  <c r="AH7" i="27" l="1"/>
  <c r="AI6" i="27"/>
  <c r="AH8" i="27"/>
  <c r="AJ6" i="27" l="1"/>
  <c r="AI7" i="27"/>
  <c r="AI8" i="27" s="1"/>
  <c r="AK6" i="27" l="1"/>
  <c r="AJ7" i="27"/>
  <c r="AJ8" i="27" s="1"/>
  <c r="AL6" i="27" l="1"/>
  <c r="AK7" i="27"/>
  <c r="AK8" i="27" s="1"/>
  <c r="AL7" i="27" l="1"/>
  <c r="AL8" i="27" s="1"/>
  <c r="AM6" i="27"/>
  <c r="AN6" i="27" l="1"/>
  <c r="AO6" i="27" s="1"/>
  <c r="AM7" i="27"/>
  <c r="AM8" i="27" s="1"/>
  <c r="AO7" i="27" l="1"/>
  <c r="AO8" i="27" s="1"/>
  <c r="AP6" i="27"/>
  <c r="AN7" i="27"/>
  <c r="AP7" i="27" l="1"/>
  <c r="AP8" i="27" s="1"/>
  <c r="AQ6" i="27"/>
  <c r="AQ7" i="27" s="1"/>
  <c r="AQ8" i="27" s="1"/>
  <c r="AT30" i="27"/>
  <c r="AU33" i="27"/>
  <c r="AU10" i="27"/>
  <c r="AT19" i="27"/>
  <c r="AU24" i="27"/>
  <c r="AU40" i="27"/>
  <c r="AU9" i="27"/>
  <c r="AU26" i="27"/>
  <c r="AT36" i="27"/>
  <c r="AU29" i="27"/>
  <c r="AT27" i="27"/>
  <c r="AT24" i="27"/>
  <c r="AU21" i="27"/>
  <c r="AW18" i="27"/>
  <c r="AT33" i="27"/>
  <c r="AT20" i="27"/>
  <c r="AU22" i="27"/>
  <c r="AT11" i="27"/>
  <c r="AU37" i="27"/>
  <c r="AU19" i="27"/>
  <c r="AU18" i="27"/>
  <c r="AT31" i="27"/>
  <c r="AT15" i="27"/>
  <c r="AU31" i="27"/>
  <c r="AT28" i="27"/>
  <c r="AT22" i="27"/>
  <c r="AT38" i="27"/>
  <c r="AU23" i="27"/>
  <c r="AU25" i="27"/>
  <c r="AU15" i="27"/>
  <c r="AT23" i="27"/>
  <c r="AU30" i="27"/>
  <c r="AU20" i="27"/>
  <c r="AU27" i="27"/>
  <c r="AT16" i="27"/>
  <c r="AT12" i="27"/>
  <c r="AT17" i="27"/>
  <c r="AT26" i="27"/>
  <c r="AT21" i="27"/>
  <c r="AT40" i="27"/>
  <c r="AT18" i="27"/>
  <c r="AT14" i="27"/>
  <c r="AU16" i="27"/>
  <c r="AV21" i="27"/>
  <c r="AU13" i="27"/>
  <c r="AT25" i="27"/>
  <c r="AU28" i="27"/>
  <c r="AT10" i="27"/>
  <c r="AY17" i="27"/>
  <c r="AU17" i="27"/>
  <c r="AT9" i="27"/>
  <c r="AT29" i="27"/>
  <c r="AU36" i="27"/>
  <c r="AV17" i="27"/>
  <c r="AT13" i="27"/>
  <c r="AU32" i="27"/>
  <c r="AV28" i="27"/>
  <c r="AV9" i="27"/>
  <c r="AV26" i="27"/>
  <c r="AV38" i="27"/>
  <c r="AV16" i="27"/>
  <c r="AU14" i="27"/>
  <c r="AU34" i="27"/>
  <c r="AU38" i="27"/>
  <c r="AT34" i="27"/>
  <c r="AV34" i="27"/>
  <c r="AV30" i="27"/>
  <c r="AV36" i="27"/>
  <c r="AU12" i="27"/>
  <c r="AV33" i="27"/>
  <c r="AV20" i="27"/>
  <c r="AV27" i="27"/>
  <c r="AV11" i="27"/>
  <c r="AV25" i="27"/>
  <c r="AU11" i="27"/>
  <c r="AV18" i="27"/>
  <c r="AV22" i="27"/>
  <c r="AV29" i="27"/>
  <c r="AV13" i="27"/>
  <c r="AY40" i="27"/>
  <c r="AV31" i="27"/>
  <c r="AW38" i="27"/>
  <c r="AW31" i="27"/>
  <c r="AW14" i="27"/>
  <c r="AV12" i="27"/>
  <c r="AV15" i="27"/>
  <c r="AW26" i="27"/>
  <c r="AV40" i="27"/>
  <c r="AT32" i="27"/>
  <c r="AW17" i="27"/>
  <c r="AV32" i="27"/>
  <c r="AT37" i="27"/>
  <c r="AW40" i="27"/>
  <c r="AV37" i="27"/>
  <c r="AV23" i="27"/>
  <c r="AV10" i="27"/>
  <c r="BA34" i="27"/>
  <c r="AW12" i="27"/>
  <c r="AW23" i="27"/>
  <c r="AW13" i="27"/>
  <c r="AZ31" i="27"/>
  <c r="AW10" i="27"/>
  <c r="AW34" i="27"/>
  <c r="AV14" i="27"/>
  <c r="AV19" i="27"/>
  <c r="AV24" i="27"/>
  <c r="AW11" i="27"/>
  <c r="AW22" i="27"/>
  <c r="AW27" i="27"/>
  <c r="AW19" i="27"/>
  <c r="AW32" i="27"/>
  <c r="AW25" i="27"/>
  <c r="AW24" i="27"/>
  <c r="AW21" i="27"/>
  <c r="AW30" i="27"/>
  <c r="AW20" i="27"/>
  <c r="AW33" i="27"/>
  <c r="AW29" i="27"/>
  <c r="AW16" i="27"/>
  <c r="AW9" i="27"/>
  <c r="AW37" i="27"/>
  <c r="AW15" i="27"/>
  <c r="AW36" i="27"/>
  <c r="AW28" i="27"/>
  <c r="AY11" i="27"/>
  <c r="BA31" i="27"/>
  <c r="AY38" i="27"/>
  <c r="AY10" i="27"/>
  <c r="AY16" i="27"/>
  <c r="AX9" i="27"/>
  <c r="AX26" i="27"/>
  <c r="AX30" i="27"/>
  <c r="AX36" i="27"/>
  <c r="AX27" i="27"/>
  <c r="AX28" i="27"/>
  <c r="AZ26" i="27"/>
  <c r="AY18" i="27"/>
  <c r="AX16" i="27"/>
  <c r="AX23" i="27"/>
  <c r="AX17" i="27"/>
  <c r="AZ18" i="27"/>
  <c r="AX33" i="27"/>
  <c r="AY27" i="27"/>
  <c r="AX31" i="27"/>
  <c r="AX10" i="27"/>
  <c r="AY36" i="27"/>
  <c r="AX11" i="27"/>
  <c r="AZ10" i="27"/>
  <c r="AX13" i="27"/>
  <c r="AY19" i="27"/>
  <c r="AX24" i="27"/>
  <c r="AX25" i="27"/>
  <c r="AX20" i="27"/>
  <c r="AX32" i="27"/>
  <c r="AX34" i="27"/>
  <c r="AX37" i="27"/>
  <c r="AY30" i="27"/>
  <c r="AX18" i="27"/>
  <c r="AY15" i="27"/>
  <c r="AX29" i="27"/>
  <c r="AY14" i="27"/>
  <c r="AX21" i="27"/>
  <c r="AX12" i="27"/>
  <c r="AX14" i="27"/>
  <c r="AX40" i="27"/>
  <c r="AX19" i="27"/>
  <c r="AX38" i="27"/>
  <c r="AX15" i="27"/>
  <c r="AX22" i="27"/>
  <c r="AZ12" i="27"/>
  <c r="AY24" i="27"/>
  <c r="AY20" i="27"/>
  <c r="AY22" i="27"/>
  <c r="BA30" i="27"/>
  <c r="AY21" i="27"/>
  <c r="AY29" i="27"/>
  <c r="AY37" i="27"/>
  <c r="AZ13" i="27"/>
  <c r="AY34" i="27"/>
  <c r="AY25" i="27"/>
  <c r="AY23" i="27"/>
  <c r="AY26" i="27"/>
  <c r="AY28" i="27"/>
  <c r="AY12" i="27"/>
  <c r="AY33" i="27"/>
  <c r="AY13" i="27"/>
  <c r="AY9" i="27"/>
  <c r="AY31" i="27"/>
  <c r="AY32" i="27"/>
  <c r="BA19" i="27"/>
  <c r="AZ23" i="27"/>
  <c r="BA23" i="27"/>
  <c r="AZ9" i="27"/>
  <c r="AZ20" i="27"/>
  <c r="AZ14" i="27"/>
  <c r="AZ19" i="27"/>
  <c r="AZ36" i="27"/>
  <c r="AZ22" i="27"/>
  <c r="AZ40" i="27"/>
  <c r="BA37" i="27"/>
  <c r="AZ29" i="27"/>
  <c r="AZ28" i="27"/>
  <c r="AZ24" i="27"/>
  <c r="BA15" i="27"/>
  <c r="AZ30" i="27"/>
  <c r="BA13" i="27"/>
  <c r="AZ34" i="27"/>
  <c r="AZ25" i="27"/>
  <c r="AZ21" i="27"/>
  <c r="AZ16" i="27"/>
  <c r="AZ37" i="27"/>
  <c r="BA9" i="27"/>
  <c r="AZ15" i="27"/>
  <c r="AZ17" i="27"/>
  <c r="AZ32" i="27"/>
  <c r="AZ33" i="27"/>
  <c r="BB13" i="27"/>
  <c r="AZ11" i="27"/>
  <c r="BB9" i="27"/>
  <c r="AZ27" i="27"/>
  <c r="AZ38" i="27"/>
  <c r="BA26" i="27"/>
  <c r="BB37" i="27"/>
  <c r="BB32" i="27"/>
  <c r="BA11" i="27"/>
  <c r="BA10" i="27"/>
  <c r="BA12" i="27"/>
  <c r="BA36" i="27"/>
  <c r="BB15" i="27"/>
  <c r="BA27" i="27"/>
  <c r="BA22" i="27"/>
  <c r="BA18" i="27"/>
  <c r="BA29" i="27"/>
  <c r="BA28" i="27"/>
  <c r="BA24" i="27"/>
  <c r="BA38" i="27"/>
  <c r="BA32" i="27"/>
  <c r="BA33" i="27"/>
  <c r="BA17" i="27"/>
  <c r="BA20" i="27"/>
  <c r="BA21" i="27"/>
  <c r="BA16" i="27"/>
  <c r="BA25" i="27"/>
  <c r="BA14" i="27"/>
  <c r="BA40" i="27"/>
  <c r="BB34" i="27"/>
  <c r="BB20" i="27"/>
  <c r="BB19" i="27"/>
  <c r="BB21" i="27"/>
  <c r="BB38" i="27"/>
  <c r="BB28" i="27"/>
  <c r="BB33" i="27"/>
  <c r="BB10" i="27"/>
  <c r="BB17" i="27"/>
  <c r="BB23" i="27"/>
  <c r="BB14" i="27"/>
  <c r="BB12" i="27"/>
  <c r="BB18" i="27"/>
  <c r="BB24" i="27"/>
  <c r="BB22" i="27"/>
  <c r="BB27" i="27"/>
  <c r="BB16" i="27"/>
  <c r="BB26" i="27"/>
  <c r="BB30" i="27"/>
  <c r="BB36" i="27"/>
  <c r="BB31" i="27"/>
  <c r="BB11" i="27"/>
  <c r="BB25" i="27"/>
  <c r="BB40" i="27"/>
  <c r="BB29" i="27"/>
  <c r="AN8" i="27"/>
  <c r="K59" i="26" l="1"/>
  <c r="J59" i="26"/>
  <c r="L59" i="26" s="1"/>
  <c r="F59" i="26"/>
  <c r="E59" i="26"/>
  <c r="D59" i="26"/>
  <c r="L58" i="26"/>
  <c r="I58" i="26"/>
  <c r="F58" i="26"/>
  <c r="L57" i="26"/>
  <c r="I57" i="26"/>
  <c r="F57" i="26"/>
  <c r="L56" i="26"/>
  <c r="I56" i="26"/>
  <c r="F56" i="26"/>
  <c r="L55" i="26"/>
  <c r="I55" i="26"/>
  <c r="F55" i="26"/>
  <c r="L54" i="26"/>
  <c r="K54" i="26"/>
  <c r="J54" i="26"/>
  <c r="F54" i="26"/>
  <c r="E54" i="26"/>
  <c r="D54" i="26"/>
  <c r="J48" i="26"/>
  <c r="L48" i="26" s="1"/>
  <c r="G48" i="26"/>
  <c r="I48" i="26" s="1"/>
  <c r="F48" i="26"/>
  <c r="D48" i="26"/>
  <c r="K47" i="26"/>
  <c r="J47" i="26"/>
  <c r="H47" i="26"/>
  <c r="G47" i="26"/>
  <c r="E47" i="26"/>
  <c r="D47" i="26"/>
  <c r="K46" i="26"/>
  <c r="J46" i="26"/>
  <c r="H46" i="26"/>
  <c r="G46" i="26"/>
  <c r="E46" i="26"/>
  <c r="F46" i="26" s="1"/>
  <c r="D46" i="26"/>
  <c r="K45" i="26"/>
  <c r="J45" i="26"/>
  <c r="H45" i="26"/>
  <c r="I45" i="26" s="1"/>
  <c r="G45" i="26"/>
  <c r="E45" i="26"/>
  <c r="D45" i="26"/>
  <c r="K44" i="26"/>
  <c r="J44" i="26"/>
  <c r="J49" i="26" s="1"/>
  <c r="H44" i="26"/>
  <c r="G44" i="26"/>
  <c r="G49" i="26" s="1"/>
  <c r="E44" i="26"/>
  <c r="F44" i="26" s="1"/>
  <c r="D44" i="26"/>
  <c r="D49" i="26" s="1"/>
  <c r="G37" i="26"/>
  <c r="F37" i="26"/>
  <c r="E37" i="26"/>
  <c r="D37" i="26"/>
  <c r="H37" i="26" s="1"/>
  <c r="G36" i="26"/>
  <c r="F36" i="26"/>
  <c r="E36" i="26"/>
  <c r="D36" i="26"/>
  <c r="H36" i="26" s="1"/>
  <c r="H35" i="26"/>
  <c r="G35" i="26"/>
  <c r="F35" i="26"/>
  <c r="E35" i="26"/>
  <c r="D35" i="26"/>
  <c r="G34" i="26"/>
  <c r="F34" i="26"/>
  <c r="E34" i="26"/>
  <c r="D34" i="26"/>
  <c r="H34" i="26" s="1"/>
  <c r="G33" i="26"/>
  <c r="G38" i="26" s="1"/>
  <c r="F33" i="26"/>
  <c r="F38" i="26" s="1"/>
  <c r="E33" i="26"/>
  <c r="E38" i="26" s="1"/>
  <c r="D33" i="26"/>
  <c r="H33" i="26" s="1"/>
  <c r="K26" i="26"/>
  <c r="J26" i="26"/>
  <c r="I26" i="26"/>
  <c r="H26" i="26"/>
  <c r="G26" i="26"/>
  <c r="P26" i="26" s="1"/>
  <c r="F26" i="26"/>
  <c r="E26" i="26"/>
  <c r="D26" i="26"/>
  <c r="P38" i="26"/>
  <c r="P36" i="26"/>
  <c r="P35" i="26"/>
  <c r="P34" i="26"/>
  <c r="P33" i="26"/>
  <c r="O26" i="26"/>
  <c r="N26" i="26"/>
  <c r="M26" i="26"/>
  <c r="L26" i="26"/>
  <c r="P25" i="26"/>
  <c r="P24" i="26"/>
  <c r="P23" i="26"/>
  <c r="P22" i="26"/>
  <c r="P21" i="26"/>
  <c r="E47" i="24"/>
  <c r="E46" i="24"/>
  <c r="E45" i="24"/>
  <c r="L46" i="26" l="1"/>
  <c r="F45" i="26"/>
  <c r="I47" i="26"/>
  <c r="L45" i="26"/>
  <c r="L47" i="26"/>
  <c r="I46" i="26"/>
  <c r="F47" i="26"/>
  <c r="H49" i="26"/>
  <c r="I49" i="26" s="1"/>
  <c r="K49" i="26"/>
  <c r="L49" i="26" s="1"/>
  <c r="L44" i="26"/>
  <c r="E49" i="26"/>
  <c r="F49" i="26" s="1"/>
  <c r="I44" i="26"/>
  <c r="H38" i="26"/>
  <c r="D38" i="26"/>
  <c r="P22" i="24"/>
  <c r="H47" i="24" l="1"/>
  <c r="H46" i="24"/>
  <c r="H45" i="24"/>
  <c r="H44" i="24"/>
  <c r="E44" i="24"/>
  <c r="E49" i="24" s="1"/>
  <c r="D48" i="24"/>
  <c r="D47" i="24"/>
  <c r="D46" i="24"/>
  <c r="D45" i="24"/>
  <c r="D44" i="24"/>
  <c r="D49" i="24" s="1"/>
  <c r="F49" i="24" s="1"/>
  <c r="G25" i="25" l="1"/>
  <c r="F25" i="25"/>
  <c r="H25" i="25" s="1"/>
  <c r="E25" i="25"/>
  <c r="D25" i="25"/>
  <c r="G24" i="25"/>
  <c r="F24" i="25"/>
  <c r="E24" i="25"/>
  <c r="D24" i="25"/>
  <c r="G23" i="25"/>
  <c r="F23" i="25"/>
  <c r="E23" i="25"/>
  <c r="D23" i="25"/>
  <c r="D26" i="25" s="1"/>
  <c r="G22" i="25"/>
  <c r="G26" i="25" s="1"/>
  <c r="F22" i="25"/>
  <c r="E22" i="25"/>
  <c r="D22" i="25"/>
  <c r="O16" i="25"/>
  <c r="N16" i="25"/>
  <c r="M16" i="25"/>
  <c r="L16" i="25"/>
  <c r="K16" i="25"/>
  <c r="J16" i="25"/>
  <c r="I16" i="25"/>
  <c r="H16" i="25"/>
  <c r="G16" i="25"/>
  <c r="F16" i="25"/>
  <c r="E16" i="25"/>
  <c r="D16" i="25"/>
  <c r="P15" i="25"/>
  <c r="P14" i="25"/>
  <c r="P13" i="25"/>
  <c r="P12" i="25"/>
  <c r="H59" i="24"/>
  <c r="G59" i="24"/>
  <c r="E59" i="24"/>
  <c r="D59" i="24"/>
  <c r="I58" i="24"/>
  <c r="F58" i="24"/>
  <c r="I57" i="24"/>
  <c r="F57" i="24"/>
  <c r="I56" i="24"/>
  <c r="F56" i="24"/>
  <c r="I55" i="24"/>
  <c r="F55" i="24"/>
  <c r="F48" i="24"/>
  <c r="F47" i="24"/>
  <c r="F46" i="24"/>
  <c r="F45" i="24"/>
  <c r="H49" i="24"/>
  <c r="F44" i="24"/>
  <c r="P38" i="24"/>
  <c r="G37" i="24"/>
  <c r="F37" i="24"/>
  <c r="E37" i="24"/>
  <c r="D37" i="24"/>
  <c r="P36" i="24"/>
  <c r="G36" i="24"/>
  <c r="F36" i="24"/>
  <c r="E36" i="24"/>
  <c r="D36" i="24"/>
  <c r="P35" i="24"/>
  <c r="G35" i="24"/>
  <c r="F35" i="24"/>
  <c r="E35" i="24"/>
  <c r="D35" i="24"/>
  <c r="P34" i="24"/>
  <c r="G34" i="24"/>
  <c r="F34" i="24"/>
  <c r="E34" i="24"/>
  <c r="D34" i="24"/>
  <c r="P33" i="24"/>
  <c r="G33" i="24"/>
  <c r="F33" i="24"/>
  <c r="E33" i="24"/>
  <c r="D33" i="24"/>
  <c r="O26" i="24"/>
  <c r="N26" i="24"/>
  <c r="M26" i="24"/>
  <c r="L26" i="24"/>
  <c r="K26" i="24"/>
  <c r="J26" i="24"/>
  <c r="I26" i="24"/>
  <c r="H26" i="24"/>
  <c r="G26" i="24"/>
  <c r="F26" i="24"/>
  <c r="E26" i="24"/>
  <c r="D26" i="24"/>
  <c r="P25" i="24"/>
  <c r="G48" i="24" s="1"/>
  <c r="P24" i="24"/>
  <c r="G47" i="24" s="1"/>
  <c r="P23" i="24"/>
  <c r="G46" i="24" s="1"/>
  <c r="G45" i="24"/>
  <c r="I45" i="24" s="1"/>
  <c r="P21" i="24"/>
  <c r="G44" i="24" s="1"/>
  <c r="K46" i="22"/>
  <c r="K45" i="22"/>
  <c r="K44" i="22"/>
  <c r="K43" i="22"/>
  <c r="H46" i="22"/>
  <c r="H45" i="22"/>
  <c r="H44" i="22"/>
  <c r="H43" i="22"/>
  <c r="E46" i="22"/>
  <c r="E45" i="22"/>
  <c r="E44" i="22"/>
  <c r="E43" i="22"/>
  <c r="D47" i="22"/>
  <c r="F47" i="22" s="1"/>
  <c r="D46" i="22"/>
  <c r="D45" i="22"/>
  <c r="D44" i="22"/>
  <c r="D43" i="22"/>
  <c r="G25" i="23"/>
  <c r="F25" i="23"/>
  <c r="E25" i="23"/>
  <c r="H25" i="23" s="1"/>
  <c r="D25" i="23"/>
  <c r="G24" i="23"/>
  <c r="F24" i="23"/>
  <c r="E24" i="23"/>
  <c r="D24" i="23"/>
  <c r="G23" i="23"/>
  <c r="F23" i="23"/>
  <c r="E23" i="23"/>
  <c r="H23" i="23" s="1"/>
  <c r="D23" i="23"/>
  <c r="G22" i="23"/>
  <c r="G26" i="23" s="1"/>
  <c r="F22" i="23"/>
  <c r="F26" i="23" s="1"/>
  <c r="E22" i="23"/>
  <c r="D22" i="23"/>
  <c r="D26" i="23" s="1"/>
  <c r="O16" i="23"/>
  <c r="N16" i="23"/>
  <c r="M16" i="23"/>
  <c r="L16" i="23"/>
  <c r="K16" i="23"/>
  <c r="J16" i="23"/>
  <c r="I16" i="23"/>
  <c r="H16" i="23"/>
  <c r="G16" i="23"/>
  <c r="F16" i="23"/>
  <c r="E16" i="23"/>
  <c r="D16" i="23"/>
  <c r="P16" i="23" s="1"/>
  <c r="P15" i="23"/>
  <c r="P14" i="23"/>
  <c r="P13" i="23"/>
  <c r="P12" i="23"/>
  <c r="K58" i="22"/>
  <c r="J58" i="22"/>
  <c r="H58" i="22"/>
  <c r="G58" i="22"/>
  <c r="E58" i="22"/>
  <c r="D58" i="22"/>
  <c r="L57" i="22"/>
  <c r="I57" i="22"/>
  <c r="F57" i="22"/>
  <c r="L56" i="22"/>
  <c r="I56" i="22"/>
  <c r="F56" i="22"/>
  <c r="L55" i="22"/>
  <c r="I55" i="22"/>
  <c r="F55" i="22"/>
  <c r="L54" i="22"/>
  <c r="I54" i="22"/>
  <c r="F54" i="22"/>
  <c r="P37" i="22"/>
  <c r="G36" i="22"/>
  <c r="F36" i="22"/>
  <c r="E36" i="22"/>
  <c r="G47" i="22" s="1"/>
  <c r="D36" i="22"/>
  <c r="P35" i="22"/>
  <c r="G35" i="22"/>
  <c r="F35" i="22"/>
  <c r="E35" i="22"/>
  <c r="G46" i="22" s="1"/>
  <c r="D35" i="22"/>
  <c r="P34" i="22"/>
  <c r="G34" i="22"/>
  <c r="F34" i="22"/>
  <c r="E34" i="22"/>
  <c r="G45" i="22" s="1"/>
  <c r="D34" i="22"/>
  <c r="P33" i="22"/>
  <c r="G33" i="22"/>
  <c r="F33" i="22"/>
  <c r="E33" i="22"/>
  <c r="G44" i="22" s="1"/>
  <c r="D33" i="22"/>
  <c r="P32" i="22"/>
  <c r="G32" i="22"/>
  <c r="F32" i="22"/>
  <c r="E32" i="22"/>
  <c r="G43" i="22" s="1"/>
  <c r="D32" i="22"/>
  <c r="O25" i="22"/>
  <c r="N25" i="22"/>
  <c r="M25" i="22"/>
  <c r="L25" i="22"/>
  <c r="K25" i="22"/>
  <c r="J25" i="22"/>
  <c r="I25" i="22"/>
  <c r="H25" i="22"/>
  <c r="G25" i="22"/>
  <c r="F25" i="22"/>
  <c r="E25" i="22"/>
  <c r="D25" i="22"/>
  <c r="P24" i="22"/>
  <c r="J47" i="22" s="1"/>
  <c r="P23" i="22"/>
  <c r="J46" i="22" s="1"/>
  <c r="P22" i="22"/>
  <c r="J45" i="22" s="1"/>
  <c r="P21" i="22"/>
  <c r="J44" i="22" s="1"/>
  <c r="P20" i="22"/>
  <c r="J43" i="22" s="1"/>
  <c r="K58" i="20"/>
  <c r="J58" i="20"/>
  <c r="L58" i="20" s="1"/>
  <c r="L57" i="20"/>
  <c r="L56" i="20"/>
  <c r="L55" i="20"/>
  <c r="L54" i="20"/>
  <c r="H43" i="20"/>
  <c r="E32" i="20"/>
  <c r="G43" i="20" s="1"/>
  <c r="E46" i="20"/>
  <c r="E45" i="20"/>
  <c r="E44" i="20"/>
  <c r="E43" i="20"/>
  <c r="K46" i="20"/>
  <c r="K45" i="20"/>
  <c r="K44" i="20"/>
  <c r="K43" i="20"/>
  <c r="H46" i="20"/>
  <c r="H45" i="20"/>
  <c r="H44" i="20"/>
  <c r="I59" i="24" l="1"/>
  <c r="H33" i="24"/>
  <c r="I47" i="24"/>
  <c r="G38" i="24"/>
  <c r="P26" i="24"/>
  <c r="I46" i="24"/>
  <c r="F59" i="24"/>
  <c r="H35" i="24"/>
  <c r="F38" i="24"/>
  <c r="H36" i="24"/>
  <c r="H37" i="24"/>
  <c r="H23" i="25"/>
  <c r="F26" i="25"/>
  <c r="P16" i="25"/>
  <c r="H24" i="25"/>
  <c r="E26" i="25"/>
  <c r="H22" i="25"/>
  <c r="H26" i="25" s="1"/>
  <c r="I44" i="24"/>
  <c r="D38" i="24"/>
  <c r="H34" i="24"/>
  <c r="I48" i="24"/>
  <c r="E38" i="24"/>
  <c r="F44" i="22"/>
  <c r="I58" i="22"/>
  <c r="I43" i="22"/>
  <c r="L58" i="22"/>
  <c r="L47" i="22"/>
  <c r="L44" i="22"/>
  <c r="L45" i="22"/>
  <c r="I47" i="22"/>
  <c r="I44" i="22"/>
  <c r="I45" i="22"/>
  <c r="F58" i="22"/>
  <c r="F43" i="22"/>
  <c r="H48" i="22"/>
  <c r="I46" i="22"/>
  <c r="H33" i="22"/>
  <c r="L46" i="22"/>
  <c r="G37" i="22"/>
  <c r="K48" i="22"/>
  <c r="F45" i="22"/>
  <c r="H36" i="22"/>
  <c r="E37" i="22"/>
  <c r="F46" i="22"/>
  <c r="E48" i="22"/>
  <c r="F37" i="22"/>
  <c r="P25" i="22"/>
  <c r="H35" i="22"/>
  <c r="H32" i="22"/>
  <c r="E26" i="23"/>
  <c r="H24" i="23"/>
  <c r="H22" i="23"/>
  <c r="H26" i="23" s="1"/>
  <c r="J48" i="22"/>
  <c r="L43" i="22"/>
  <c r="D37" i="22"/>
  <c r="D48" i="22"/>
  <c r="G48" i="22"/>
  <c r="H34" i="22"/>
  <c r="H48" i="20"/>
  <c r="G25" i="21"/>
  <c r="F25" i="21"/>
  <c r="E25" i="21"/>
  <c r="H25" i="21" s="1"/>
  <c r="D25" i="21"/>
  <c r="G24" i="21"/>
  <c r="F24" i="21"/>
  <c r="E24" i="21"/>
  <c r="D24" i="21"/>
  <c r="H23" i="21"/>
  <c r="G23" i="21"/>
  <c r="F23" i="21"/>
  <c r="E23" i="21"/>
  <c r="D23" i="21"/>
  <c r="G22" i="21"/>
  <c r="G26" i="21" s="1"/>
  <c r="F22" i="21"/>
  <c r="F26" i="21" s="1"/>
  <c r="E22" i="21"/>
  <c r="E26" i="21" s="1"/>
  <c r="D22" i="21"/>
  <c r="D26" i="21" s="1"/>
  <c r="O16" i="21"/>
  <c r="N16" i="21"/>
  <c r="M16" i="21"/>
  <c r="L16" i="21"/>
  <c r="K16" i="21"/>
  <c r="J16" i="21"/>
  <c r="I16" i="21"/>
  <c r="H16" i="21"/>
  <c r="G16" i="21"/>
  <c r="F16" i="21"/>
  <c r="E16" i="21"/>
  <c r="D16" i="21"/>
  <c r="P16" i="21" s="1"/>
  <c r="P15" i="21"/>
  <c r="P14" i="21"/>
  <c r="P13" i="21"/>
  <c r="P12" i="21"/>
  <c r="H38" i="24" l="1"/>
  <c r="G49" i="24"/>
  <c r="I49" i="24" s="1"/>
  <c r="F48" i="22"/>
  <c r="I48" i="22"/>
  <c r="L48" i="22"/>
  <c r="H37" i="22"/>
  <c r="H24" i="21"/>
  <c r="H22" i="21"/>
  <c r="H26" i="21" s="1"/>
  <c r="I43" i="20" l="1"/>
  <c r="D47" i="20"/>
  <c r="F47" i="20" s="1"/>
  <c r="D46" i="20"/>
  <c r="F46" i="20" s="1"/>
  <c r="D45" i="20"/>
  <c r="D44" i="20"/>
  <c r="D43" i="20"/>
  <c r="H58" i="20"/>
  <c r="G58" i="20"/>
  <c r="E58" i="20"/>
  <c r="D58" i="20"/>
  <c r="I57" i="20"/>
  <c r="F57" i="20"/>
  <c r="I56" i="20"/>
  <c r="F56" i="20"/>
  <c r="I55" i="20"/>
  <c r="F55" i="20"/>
  <c r="I54" i="20"/>
  <c r="F54" i="20"/>
  <c r="P37" i="20"/>
  <c r="G36" i="20"/>
  <c r="F36" i="20"/>
  <c r="E36" i="20"/>
  <c r="G47" i="20" s="1"/>
  <c r="I47" i="20" s="1"/>
  <c r="D36" i="20"/>
  <c r="P35" i="20"/>
  <c r="G35" i="20"/>
  <c r="F35" i="20"/>
  <c r="E35" i="20"/>
  <c r="G46" i="20" s="1"/>
  <c r="I46" i="20" s="1"/>
  <c r="D35" i="20"/>
  <c r="P34" i="20"/>
  <c r="G34" i="20"/>
  <c r="F34" i="20"/>
  <c r="E34" i="20"/>
  <c r="G45" i="20" s="1"/>
  <c r="I45" i="20" s="1"/>
  <c r="D34" i="20"/>
  <c r="P33" i="20"/>
  <c r="G33" i="20"/>
  <c r="F33" i="20"/>
  <c r="E33" i="20"/>
  <c r="G44" i="20" s="1"/>
  <c r="D33" i="20"/>
  <c r="P32" i="20"/>
  <c r="G32" i="20"/>
  <c r="F32" i="20"/>
  <c r="D32" i="20"/>
  <c r="O25" i="20"/>
  <c r="N25" i="20"/>
  <c r="M25" i="20"/>
  <c r="L25" i="20"/>
  <c r="K25" i="20"/>
  <c r="J25" i="20"/>
  <c r="I25" i="20"/>
  <c r="H25" i="20"/>
  <c r="G25" i="20"/>
  <c r="F25" i="20"/>
  <c r="E25" i="20"/>
  <c r="D25" i="20"/>
  <c r="P24" i="20"/>
  <c r="J47" i="20" s="1"/>
  <c r="L47" i="20" s="1"/>
  <c r="P23" i="20"/>
  <c r="J46" i="20" s="1"/>
  <c r="P22" i="20"/>
  <c r="J45" i="20" s="1"/>
  <c r="P21" i="20"/>
  <c r="J44" i="20" s="1"/>
  <c r="P20" i="20"/>
  <c r="J43" i="20" s="1"/>
  <c r="P37" i="9"/>
  <c r="P35" i="9"/>
  <c r="P34" i="9"/>
  <c r="P33" i="9"/>
  <c r="P32" i="9"/>
  <c r="P37" i="5"/>
  <c r="P35" i="5"/>
  <c r="P34" i="5"/>
  <c r="P33" i="5"/>
  <c r="P32" i="5"/>
  <c r="P37" i="1"/>
  <c r="P35" i="1"/>
  <c r="P34" i="1"/>
  <c r="P33" i="1"/>
  <c r="P32" i="1"/>
  <c r="P37" i="11"/>
  <c r="P35" i="11"/>
  <c r="P34" i="11"/>
  <c r="P33" i="11"/>
  <c r="P32" i="11"/>
  <c r="H46" i="11"/>
  <c r="H45" i="11"/>
  <c r="H44" i="11"/>
  <c r="H43" i="11"/>
  <c r="E46" i="11"/>
  <c r="E45" i="11"/>
  <c r="E44" i="11"/>
  <c r="E43" i="11"/>
  <c r="D47" i="11"/>
  <c r="D46" i="11"/>
  <c r="D45" i="11"/>
  <c r="D44" i="11"/>
  <c r="D43" i="11"/>
  <c r="G48" i="20" l="1"/>
  <c r="I48" i="20" s="1"/>
  <c r="I44" i="20"/>
  <c r="F37" i="20"/>
  <c r="F45" i="20"/>
  <c r="L44" i="20"/>
  <c r="H34" i="20"/>
  <c r="G37" i="20"/>
  <c r="H35" i="20"/>
  <c r="L43" i="20"/>
  <c r="I58" i="20"/>
  <c r="D48" i="20"/>
  <c r="E48" i="20"/>
  <c r="F44" i="20"/>
  <c r="D37" i="20"/>
  <c r="E37" i="20"/>
  <c r="L46" i="20"/>
  <c r="F58" i="20"/>
  <c r="P25" i="20"/>
  <c r="H33" i="20"/>
  <c r="H36" i="20"/>
  <c r="K48" i="20"/>
  <c r="L45" i="20"/>
  <c r="J48" i="20"/>
  <c r="H32" i="20"/>
  <c r="F43" i="20"/>
  <c r="G25" i="12"/>
  <c r="F25" i="12"/>
  <c r="E25" i="12"/>
  <c r="D25" i="12"/>
  <c r="G24" i="12"/>
  <c r="F24" i="12"/>
  <c r="E24" i="12"/>
  <c r="D24" i="12"/>
  <c r="G23" i="12"/>
  <c r="F23" i="12"/>
  <c r="E23" i="12"/>
  <c r="H23" i="12" s="1"/>
  <c r="D23" i="12"/>
  <c r="G22" i="12"/>
  <c r="G26" i="12" s="1"/>
  <c r="F22" i="12"/>
  <c r="F26" i="12" s="1"/>
  <c r="E22" i="12"/>
  <c r="D22" i="12"/>
  <c r="O16" i="12"/>
  <c r="N16" i="12"/>
  <c r="M16" i="12"/>
  <c r="L16" i="12"/>
  <c r="K16" i="12"/>
  <c r="J16" i="12"/>
  <c r="I16" i="12"/>
  <c r="H16" i="12"/>
  <c r="G16" i="12"/>
  <c r="F16" i="12"/>
  <c r="E16" i="12"/>
  <c r="D16" i="12"/>
  <c r="P15" i="12"/>
  <c r="P14" i="12"/>
  <c r="P13" i="12"/>
  <c r="P12" i="12"/>
  <c r="H58" i="11"/>
  <c r="G58" i="11"/>
  <c r="E58" i="11"/>
  <c r="D58" i="11"/>
  <c r="I57" i="11"/>
  <c r="F57" i="11"/>
  <c r="I56" i="11"/>
  <c r="F56" i="11"/>
  <c r="I55" i="11"/>
  <c r="F55" i="11"/>
  <c r="I54" i="11"/>
  <c r="F54" i="11"/>
  <c r="F47" i="11"/>
  <c r="G36" i="11"/>
  <c r="F36" i="11"/>
  <c r="E36" i="11"/>
  <c r="D36" i="11"/>
  <c r="G35" i="11"/>
  <c r="F35" i="11"/>
  <c r="E35" i="11"/>
  <c r="D35" i="11"/>
  <c r="G34" i="11"/>
  <c r="F34" i="11"/>
  <c r="E34" i="11"/>
  <c r="D34" i="11"/>
  <c r="G33" i="11"/>
  <c r="F33" i="11"/>
  <c r="E33" i="11"/>
  <c r="D33" i="11"/>
  <c r="G32" i="11"/>
  <c r="F32" i="11"/>
  <c r="E32" i="11"/>
  <c r="D32" i="11"/>
  <c r="O25" i="11"/>
  <c r="N25" i="11"/>
  <c r="M25" i="11"/>
  <c r="L25" i="11"/>
  <c r="K25" i="11"/>
  <c r="J25" i="11"/>
  <c r="I25" i="11"/>
  <c r="H25" i="11"/>
  <c r="G25" i="11"/>
  <c r="F25" i="11"/>
  <c r="E25" i="11"/>
  <c r="D25" i="11"/>
  <c r="P24" i="11"/>
  <c r="G47" i="11" s="1"/>
  <c r="I47" i="11" s="1"/>
  <c r="P23" i="11"/>
  <c r="G46" i="11" s="1"/>
  <c r="P22" i="11"/>
  <c r="P21" i="11"/>
  <c r="G44" i="11" s="1"/>
  <c r="I44" i="11" s="1"/>
  <c r="P20" i="11"/>
  <c r="G43" i="11" s="1"/>
  <c r="H25" i="10"/>
  <c r="G25" i="10"/>
  <c r="F25" i="10"/>
  <c r="E25" i="10"/>
  <c r="D25" i="10"/>
  <c r="G24" i="10"/>
  <c r="F24" i="10"/>
  <c r="E24" i="10"/>
  <c r="H24" i="10" s="1"/>
  <c r="D24" i="10"/>
  <c r="G23" i="10"/>
  <c r="F23" i="10"/>
  <c r="H23" i="10" s="1"/>
  <c r="E23" i="10"/>
  <c r="D23" i="10"/>
  <c r="G22" i="10"/>
  <c r="G26" i="10" s="1"/>
  <c r="F22" i="10"/>
  <c r="F26" i="10" s="1"/>
  <c r="E22" i="10"/>
  <c r="E26" i="10" s="1"/>
  <c r="D22" i="10"/>
  <c r="H22" i="10" s="1"/>
  <c r="H26" i="10" s="1"/>
  <c r="O16" i="10"/>
  <c r="N16" i="10"/>
  <c r="M16" i="10"/>
  <c r="L16" i="10"/>
  <c r="K16" i="10"/>
  <c r="J16" i="10"/>
  <c r="I16" i="10"/>
  <c r="H16" i="10"/>
  <c r="G16" i="10"/>
  <c r="F16" i="10"/>
  <c r="E16" i="10"/>
  <c r="D16" i="10"/>
  <c r="P16" i="10" s="1"/>
  <c r="P15" i="10"/>
  <c r="P14" i="10"/>
  <c r="P13" i="10"/>
  <c r="P12" i="10"/>
  <c r="H57" i="9"/>
  <c r="G57" i="9"/>
  <c r="I57" i="9" s="1"/>
  <c r="E57" i="9"/>
  <c r="D57" i="9"/>
  <c r="F57" i="9" s="1"/>
  <c r="I56" i="9"/>
  <c r="F56" i="9"/>
  <c r="I55" i="9"/>
  <c r="F55" i="9"/>
  <c r="I54" i="9"/>
  <c r="F54" i="9"/>
  <c r="I53" i="9"/>
  <c r="F53" i="9"/>
  <c r="D46" i="9"/>
  <c r="F46" i="9" s="1"/>
  <c r="H45" i="9"/>
  <c r="E45" i="9"/>
  <c r="D45" i="9"/>
  <c r="H44" i="9"/>
  <c r="E44" i="9"/>
  <c r="D44" i="9"/>
  <c r="H43" i="9"/>
  <c r="E43" i="9"/>
  <c r="D43" i="9"/>
  <c r="H42" i="9"/>
  <c r="G42" i="9"/>
  <c r="E42" i="9"/>
  <c r="D42" i="9"/>
  <c r="G36" i="9"/>
  <c r="F36" i="9"/>
  <c r="E36" i="9"/>
  <c r="D36" i="9"/>
  <c r="G35" i="9"/>
  <c r="F35" i="9"/>
  <c r="E35" i="9"/>
  <c r="D35" i="9"/>
  <c r="H35" i="9" s="1"/>
  <c r="G34" i="9"/>
  <c r="F34" i="9"/>
  <c r="E34" i="9"/>
  <c r="D34" i="9"/>
  <c r="G33" i="9"/>
  <c r="F33" i="9"/>
  <c r="E33" i="9"/>
  <c r="D33" i="9"/>
  <c r="H33" i="9" s="1"/>
  <c r="G32" i="9"/>
  <c r="G37" i="9" s="1"/>
  <c r="F32" i="9"/>
  <c r="F37" i="9" s="1"/>
  <c r="E32" i="9"/>
  <c r="D32" i="9"/>
  <c r="O25" i="9"/>
  <c r="N25" i="9"/>
  <c r="M25" i="9"/>
  <c r="L25" i="9"/>
  <c r="K25" i="9"/>
  <c r="J25" i="9"/>
  <c r="I25" i="9"/>
  <c r="H25" i="9"/>
  <c r="G25" i="9"/>
  <c r="F25" i="9"/>
  <c r="E25" i="9"/>
  <c r="D25" i="9"/>
  <c r="P25" i="9" s="1"/>
  <c r="P24" i="9"/>
  <c r="G46" i="9" s="1"/>
  <c r="I46" i="9" s="1"/>
  <c r="P23" i="9"/>
  <c r="G45" i="9" s="1"/>
  <c r="P22" i="9"/>
  <c r="G44" i="9" s="1"/>
  <c r="P21" i="9"/>
  <c r="G43" i="9" s="1"/>
  <c r="P20" i="9"/>
  <c r="F26" i="8"/>
  <c r="G25" i="8"/>
  <c r="F25" i="8"/>
  <c r="E25" i="8"/>
  <c r="D25" i="8"/>
  <c r="H25" i="8" s="1"/>
  <c r="G24" i="8"/>
  <c r="F24" i="8"/>
  <c r="E24" i="8"/>
  <c r="H24" i="8" s="1"/>
  <c r="D24" i="8"/>
  <c r="G23" i="8"/>
  <c r="F23" i="8"/>
  <c r="E23" i="8"/>
  <c r="H23" i="8" s="1"/>
  <c r="D23" i="8"/>
  <c r="G22" i="8"/>
  <c r="G26" i="8" s="1"/>
  <c r="F22" i="8"/>
  <c r="E22" i="8"/>
  <c r="E26" i="8" s="1"/>
  <c r="D22" i="8"/>
  <c r="D26" i="8" s="1"/>
  <c r="O16" i="8"/>
  <c r="N16" i="8"/>
  <c r="M16" i="8"/>
  <c r="L16" i="8"/>
  <c r="K16" i="8"/>
  <c r="J16" i="8"/>
  <c r="I16" i="8"/>
  <c r="H16" i="8"/>
  <c r="G16" i="8"/>
  <c r="P16" i="8" s="1"/>
  <c r="F16" i="8"/>
  <c r="E16" i="8"/>
  <c r="D16" i="8"/>
  <c r="P15" i="8"/>
  <c r="P14" i="8"/>
  <c r="P13" i="8"/>
  <c r="P12" i="8"/>
  <c r="K57" i="5"/>
  <c r="J57" i="5"/>
  <c r="L57" i="5" s="1"/>
  <c r="H57" i="5"/>
  <c r="G57" i="5"/>
  <c r="I57" i="5" s="1"/>
  <c r="E57" i="5"/>
  <c r="D57" i="5"/>
  <c r="F57" i="5" s="1"/>
  <c r="L56" i="5"/>
  <c r="I56" i="5"/>
  <c r="F56" i="5"/>
  <c r="L55" i="5"/>
  <c r="I55" i="5"/>
  <c r="F55" i="5"/>
  <c r="L54" i="5"/>
  <c r="I54" i="5"/>
  <c r="F54" i="5"/>
  <c r="L53" i="5"/>
  <c r="I53" i="5"/>
  <c r="F53" i="5"/>
  <c r="D46" i="5"/>
  <c r="F46" i="5" s="1"/>
  <c r="K45" i="5"/>
  <c r="H45" i="5"/>
  <c r="E45" i="5"/>
  <c r="D45" i="5"/>
  <c r="F45" i="5" s="1"/>
  <c r="K44" i="5"/>
  <c r="H44" i="5"/>
  <c r="E44" i="5"/>
  <c r="D44" i="5"/>
  <c r="K43" i="5"/>
  <c r="H43" i="5"/>
  <c r="E43" i="5"/>
  <c r="D43" i="5"/>
  <c r="K42" i="5"/>
  <c r="H42" i="5"/>
  <c r="E42" i="5"/>
  <c r="D42" i="5"/>
  <c r="G36" i="5"/>
  <c r="F36" i="5"/>
  <c r="E36" i="5"/>
  <c r="D36" i="5"/>
  <c r="G46" i="5" s="1"/>
  <c r="I46" i="5" s="1"/>
  <c r="G35" i="5"/>
  <c r="F35" i="5"/>
  <c r="E35" i="5"/>
  <c r="D35" i="5"/>
  <c r="G34" i="5"/>
  <c r="F34" i="5"/>
  <c r="E34" i="5"/>
  <c r="D34" i="5"/>
  <c r="G44" i="5" s="1"/>
  <c r="G33" i="5"/>
  <c r="F33" i="5"/>
  <c r="E33" i="5"/>
  <c r="D33" i="5"/>
  <c r="G43" i="5" s="1"/>
  <c r="G32" i="5"/>
  <c r="F32" i="5"/>
  <c r="F37" i="5" s="1"/>
  <c r="E32" i="5"/>
  <c r="E37" i="5" s="1"/>
  <c r="D32" i="5"/>
  <c r="H32" i="5" s="1"/>
  <c r="O25" i="5"/>
  <c r="N25" i="5"/>
  <c r="M25" i="5"/>
  <c r="L25" i="5"/>
  <c r="K25" i="5"/>
  <c r="J25" i="5"/>
  <c r="I25" i="5"/>
  <c r="H25" i="5"/>
  <c r="G25" i="5"/>
  <c r="F25" i="5"/>
  <c r="E25" i="5"/>
  <c r="D25" i="5"/>
  <c r="P24" i="5"/>
  <c r="J46" i="5" s="1"/>
  <c r="L46" i="5" s="1"/>
  <c r="P23" i="5"/>
  <c r="J45" i="5" s="1"/>
  <c r="P22" i="5"/>
  <c r="J44" i="5" s="1"/>
  <c r="P21" i="5"/>
  <c r="J43" i="5" s="1"/>
  <c r="P20" i="5"/>
  <c r="J42" i="5" s="1"/>
  <c r="E45" i="1"/>
  <c r="E44" i="1"/>
  <c r="E43" i="1"/>
  <c r="E42" i="1"/>
  <c r="D46" i="1"/>
  <c r="D45" i="1"/>
  <c r="D44" i="1"/>
  <c r="D43" i="1"/>
  <c r="D42" i="1"/>
  <c r="K57" i="1"/>
  <c r="J57" i="1"/>
  <c r="H57" i="1"/>
  <c r="G57" i="1"/>
  <c r="E57" i="1"/>
  <c r="D57" i="1"/>
  <c r="L56" i="1"/>
  <c r="I56" i="1"/>
  <c r="F56" i="1"/>
  <c r="L55" i="1"/>
  <c r="I55" i="1"/>
  <c r="F55" i="1"/>
  <c r="L54" i="1"/>
  <c r="I54" i="1"/>
  <c r="F54" i="1"/>
  <c r="L53" i="1"/>
  <c r="I53" i="1"/>
  <c r="F53" i="1"/>
  <c r="G36" i="1"/>
  <c r="F36" i="1"/>
  <c r="E36" i="1"/>
  <c r="D36" i="1"/>
  <c r="G46" i="1" s="1"/>
  <c r="I46" i="1" s="1"/>
  <c r="G35" i="1"/>
  <c r="F35" i="1"/>
  <c r="E35" i="1"/>
  <c r="D35" i="1"/>
  <c r="G45" i="1" s="1"/>
  <c r="G34" i="1"/>
  <c r="F34" i="1"/>
  <c r="E34" i="1"/>
  <c r="D34" i="1"/>
  <c r="G44" i="1" s="1"/>
  <c r="G33" i="1"/>
  <c r="F33" i="1"/>
  <c r="E33" i="1"/>
  <c r="D33" i="1"/>
  <c r="G43" i="1" s="1"/>
  <c r="G32" i="1"/>
  <c r="F32" i="1"/>
  <c r="E32" i="1"/>
  <c r="D32" i="1"/>
  <c r="G42" i="1" s="1"/>
  <c r="G25" i="4"/>
  <c r="F25" i="4"/>
  <c r="E25" i="4"/>
  <c r="D25" i="4"/>
  <c r="H45" i="1" s="1"/>
  <c r="G24" i="4"/>
  <c r="F24" i="4"/>
  <c r="E24" i="4"/>
  <c r="D24" i="4"/>
  <c r="H44" i="1" s="1"/>
  <c r="G23" i="4"/>
  <c r="F23" i="4"/>
  <c r="E23" i="4"/>
  <c r="D23" i="4"/>
  <c r="H43" i="1" s="1"/>
  <c r="G22" i="4"/>
  <c r="F22" i="4"/>
  <c r="E22" i="4"/>
  <c r="D22" i="4"/>
  <c r="H42" i="1" s="1"/>
  <c r="I44" i="9" l="1"/>
  <c r="I45" i="9"/>
  <c r="E47" i="9"/>
  <c r="F47" i="9" s="1"/>
  <c r="H47" i="9"/>
  <c r="L43" i="5"/>
  <c r="I58" i="11"/>
  <c r="F48" i="20"/>
  <c r="H37" i="20"/>
  <c r="L48" i="20"/>
  <c r="I43" i="9"/>
  <c r="H34" i="9"/>
  <c r="D37" i="9"/>
  <c r="H36" i="9"/>
  <c r="D47" i="9"/>
  <c r="F44" i="9"/>
  <c r="E37" i="9"/>
  <c r="H47" i="5"/>
  <c r="F44" i="5"/>
  <c r="L44" i="5"/>
  <c r="H36" i="5"/>
  <c r="G37" i="5"/>
  <c r="I44" i="5"/>
  <c r="K47" i="5"/>
  <c r="H35" i="5"/>
  <c r="F42" i="5"/>
  <c r="D47" i="5"/>
  <c r="P25" i="5"/>
  <c r="H33" i="5"/>
  <c r="H37" i="5" s="1"/>
  <c r="D37" i="11"/>
  <c r="G45" i="11"/>
  <c r="I45" i="11" s="1"/>
  <c r="F43" i="9"/>
  <c r="F45" i="9"/>
  <c r="L45" i="5"/>
  <c r="I43" i="5"/>
  <c r="I46" i="11"/>
  <c r="E48" i="11"/>
  <c r="G37" i="11"/>
  <c r="F44" i="11"/>
  <c r="F45" i="11"/>
  <c r="H48" i="11"/>
  <c r="F46" i="11"/>
  <c r="F58" i="11"/>
  <c r="E37" i="11"/>
  <c r="F37" i="11"/>
  <c r="D48" i="11"/>
  <c r="H36" i="11"/>
  <c r="H35" i="11"/>
  <c r="H32" i="11"/>
  <c r="P25" i="11"/>
  <c r="H24" i="12"/>
  <c r="E26" i="12"/>
  <c r="H25" i="12"/>
  <c r="P16" i="12"/>
  <c r="H22" i="12"/>
  <c r="H26" i="12" s="1"/>
  <c r="D26" i="12"/>
  <c r="I43" i="11"/>
  <c r="H33" i="11"/>
  <c r="H34" i="11"/>
  <c r="F43" i="11"/>
  <c r="D26" i="10"/>
  <c r="G47" i="9"/>
  <c r="I47" i="9" s="1"/>
  <c r="I42" i="9"/>
  <c r="H32" i="9"/>
  <c r="H37" i="9" s="1"/>
  <c r="F42" i="9"/>
  <c r="H22" i="8"/>
  <c r="H26" i="8" s="1"/>
  <c r="L42" i="5"/>
  <c r="J47" i="5"/>
  <c r="D37" i="5"/>
  <c r="F43" i="5"/>
  <c r="E47" i="5"/>
  <c r="G45" i="5"/>
  <c r="I45" i="5" s="1"/>
  <c r="H34" i="5"/>
  <c r="G42" i="5"/>
  <c r="I43" i="1"/>
  <c r="I44" i="1"/>
  <c r="H47" i="1"/>
  <c r="I45" i="1"/>
  <c r="F43" i="1"/>
  <c r="F44" i="1"/>
  <c r="F45" i="1"/>
  <c r="F46" i="1"/>
  <c r="E47" i="1"/>
  <c r="F42" i="1"/>
  <c r="I57" i="1"/>
  <c r="I42" i="1"/>
  <c r="G47" i="1"/>
  <c r="D47" i="1"/>
  <c r="F57" i="1"/>
  <c r="L57" i="1"/>
  <c r="F47" i="5" l="1"/>
  <c r="L47" i="5"/>
  <c r="G48" i="11"/>
  <c r="I48" i="11" s="1"/>
  <c r="F48" i="11"/>
  <c r="H37" i="11"/>
  <c r="I42" i="5"/>
  <c r="G47" i="5"/>
  <c r="I47" i="5" s="1"/>
  <c r="I47" i="1"/>
  <c r="F47" i="1"/>
  <c r="P24" i="1"/>
  <c r="J46" i="1" l="1"/>
  <c r="L46" i="1" s="1"/>
  <c r="O25" i="1"/>
  <c r="N25" i="1"/>
  <c r="M25" i="1"/>
  <c r="L25" i="1"/>
  <c r="K25" i="1"/>
  <c r="J25" i="1"/>
  <c r="I25" i="1"/>
  <c r="H25" i="1"/>
  <c r="G25" i="1"/>
  <c r="F25" i="1"/>
  <c r="E25" i="1"/>
  <c r="D25" i="1"/>
  <c r="P23" i="1"/>
  <c r="J45" i="1" s="1"/>
  <c r="P22" i="1"/>
  <c r="J44" i="1" s="1"/>
  <c r="P21" i="1"/>
  <c r="J43" i="1" s="1"/>
  <c r="P20" i="1"/>
  <c r="J42" i="1" s="1"/>
  <c r="J47" i="1" l="1"/>
  <c r="H36" i="1"/>
  <c r="P25" i="1"/>
  <c r="G37" i="1"/>
  <c r="P15" i="4"/>
  <c r="K45" i="1" s="1"/>
  <c r="L45" i="1" s="1"/>
  <c r="P14" i="4"/>
  <c r="K44" i="1" s="1"/>
  <c r="L44" i="1" s="1"/>
  <c r="P13" i="4"/>
  <c r="K43" i="1" s="1"/>
  <c r="L43" i="1" s="1"/>
  <c r="P12" i="4"/>
  <c r="K42" i="1" s="1"/>
  <c r="M16" i="4"/>
  <c r="K47" i="1" l="1"/>
  <c r="L47" i="1" s="1"/>
  <c r="L42" i="1"/>
  <c r="O16" i="4"/>
  <c r="N16" i="4"/>
  <c r="L16" i="4"/>
  <c r="K16" i="4"/>
  <c r="J16" i="4"/>
  <c r="I16" i="4"/>
  <c r="H16" i="4"/>
  <c r="G16" i="4"/>
  <c r="F16" i="4"/>
  <c r="E16" i="4"/>
  <c r="D16" i="4"/>
  <c r="P16" i="4" l="1"/>
  <c r="H25" i="4"/>
  <c r="H23" i="4"/>
  <c r="G26" i="4"/>
  <c r="H22" i="4"/>
  <c r="D26" i="4"/>
  <c r="F26" i="4"/>
  <c r="H24" i="4"/>
  <c r="E26" i="4"/>
  <c r="H26" i="4" l="1"/>
  <c r="F37" i="1" l="1"/>
  <c r="E37" i="1" l="1"/>
  <c r="D37" i="1"/>
  <c r="H34" i="1" l="1"/>
  <c r="H33" i="1"/>
  <c r="H32" i="1"/>
  <c r="H35" i="1"/>
  <c r="H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J13" authorId="0" shapeId="0" xr:uid="{E41A62B5-3A55-4FCC-9B3D-6A9C03129254}">
      <text>
        <r>
          <rPr>
            <b/>
            <sz val="9"/>
            <color indexed="81"/>
            <rFont val="Tahoma"/>
            <family val="2"/>
          </rPr>
          <t>Investor Relations:</t>
        </r>
        <r>
          <rPr>
            <sz val="9"/>
            <color indexed="81"/>
            <rFont val="Tahoma"/>
            <family val="2"/>
          </rPr>
          <t xml:space="preserve">
Delta 2 was incorporated in 2Q17. Considers Apr-Jun/17 Energy Production.</t>
        </r>
      </text>
    </comment>
    <comment ref="L15" authorId="0" shapeId="0" xr:uid="{41033EC3-2E16-4EDF-B85E-AB1420718DAD}">
      <text>
        <r>
          <rPr>
            <b/>
            <sz val="9"/>
            <color indexed="81"/>
            <rFont val="Tahoma"/>
            <family val="2"/>
          </rPr>
          <t>Investor Relations:</t>
        </r>
        <r>
          <rPr>
            <sz val="9"/>
            <color indexed="81"/>
            <rFont val="Tahoma"/>
            <family val="2"/>
          </rPr>
          <t xml:space="preserve">
Delta 3 was incorporated in 4Q17. Considers Oct-Dec/17 Energy Production.</t>
        </r>
      </text>
    </comment>
    <comment ref="Q16" authorId="0" shapeId="0" xr:uid="{9DA153FD-8E0F-46EE-8D47-A3C7F9D0F3D5}">
      <text>
        <r>
          <rPr>
            <b/>
            <sz val="9"/>
            <color indexed="81"/>
            <rFont val="Tahoma"/>
            <family val="2"/>
          </rPr>
          <t>Investor Relations:</t>
        </r>
        <r>
          <rPr>
            <sz val="9"/>
            <color indexed="81"/>
            <rFont val="Tahoma"/>
            <family val="2"/>
          </rPr>
          <t xml:space="preserve">
Delta 5 and 6 was incorporated in Feb/19. Considers Jan-Mar/19 Energy Production.</t>
        </r>
      </text>
    </comment>
    <comment ref="U17" authorId="0" shapeId="0" xr:uid="{88BDE775-E3F1-4F17-BE20-16BA20602C38}">
      <text>
        <r>
          <rPr>
            <b/>
            <sz val="9"/>
            <color indexed="81"/>
            <rFont val="Tahoma"/>
            <family val="2"/>
          </rPr>
          <t>Investor Relations:</t>
        </r>
        <r>
          <rPr>
            <sz val="9"/>
            <color indexed="81"/>
            <rFont val="Tahoma"/>
            <family val="2"/>
          </rPr>
          <t xml:space="preserve">
Delta 7 and 8 was incorporated in Jan/20. Considers Jan-Mar/20 Energy Production.</t>
        </r>
      </text>
    </comment>
    <comment ref="R20" authorId="0" shapeId="0" xr:uid="{F486B5A8-88EA-4826-920C-EB818595C601}">
      <text>
        <r>
          <rPr>
            <b/>
            <sz val="9"/>
            <color indexed="81"/>
            <rFont val="Tahoma"/>
            <family val="2"/>
          </rPr>
          <t>Investor Relations:</t>
        </r>
        <r>
          <rPr>
            <sz val="9"/>
            <color indexed="81"/>
            <rFont val="Tahoma"/>
            <family val="2"/>
          </rPr>
          <t xml:space="preserve">
Assuruá 1 and 2 acquisiton was concluded in Jun/19. Considers Jun/19 Energy Production.</t>
        </r>
      </text>
    </comment>
    <comment ref="V21" authorId="0" shapeId="0" xr:uid="{B118A119-1AE2-48CE-A584-58580231B6B2}">
      <text>
        <r>
          <rPr>
            <b/>
            <sz val="9"/>
            <color indexed="81"/>
            <rFont val="Tahoma"/>
            <family val="2"/>
          </rPr>
          <t>Investor Relations:</t>
        </r>
        <r>
          <rPr>
            <sz val="9"/>
            <color indexed="81"/>
            <rFont val="Tahoma"/>
            <family val="2"/>
          </rPr>
          <t xml:space="preserve">
Assuruá 3 acquisiton was concluded in Mar/20. Considers Apr-Jun/20 Energy Production.</t>
        </r>
      </text>
    </comment>
    <comment ref="AE22" authorId="0" shapeId="0" xr:uid="{954823EC-4B60-425D-9743-1FB563D5E1B7}">
      <text>
        <r>
          <rPr>
            <b/>
            <sz val="9"/>
            <color indexed="81"/>
            <rFont val="Tahoma"/>
            <family val="2"/>
          </rPr>
          <t>Investor Relations:</t>
        </r>
        <r>
          <rPr>
            <sz val="9"/>
            <color indexed="81"/>
            <rFont val="Tahoma"/>
            <family val="2"/>
          </rPr>
          <t xml:space="preserve">
Assuruá 4 started its ramp-up phase in Sep/22.</t>
        </r>
      </text>
    </comment>
    <comment ref="AG22" authorId="0" shapeId="0" xr:uid="{CFE64BF8-35B4-4231-A38E-574F6A9BB589}">
      <text>
        <r>
          <rPr>
            <b/>
            <sz val="9"/>
            <color indexed="81"/>
            <rFont val="Tahoma"/>
            <family val="2"/>
          </rPr>
          <t>Investor Relations:</t>
        </r>
        <r>
          <rPr>
            <sz val="9"/>
            <color indexed="81"/>
            <rFont val="Tahoma"/>
            <family val="2"/>
          </rPr>
          <t xml:space="preserve">
Assuruá 4 reached full COD in Feb/23.</t>
        </r>
      </text>
    </comment>
    <comment ref="AH23" authorId="0" shapeId="0" xr:uid="{1128EC50-D15F-453C-988C-7158C8794C17}">
      <text>
        <r>
          <rPr>
            <b/>
            <sz val="9"/>
            <color indexed="81"/>
            <rFont val="Tahoma"/>
            <family val="2"/>
          </rPr>
          <t>Investor Relations:</t>
        </r>
        <r>
          <rPr>
            <sz val="9"/>
            <color indexed="81"/>
            <rFont val="Tahoma"/>
            <family val="2"/>
          </rPr>
          <t xml:space="preserve">
Assuruá 5 started its ramp-up phase in Apr/23.</t>
        </r>
      </text>
    </comment>
    <comment ref="AI23" authorId="0" shapeId="0" xr:uid="{EB04F362-51E3-4E16-AB6A-95A4978B305E}">
      <text>
        <r>
          <rPr>
            <b/>
            <sz val="9"/>
            <color indexed="81"/>
            <rFont val="Tahoma"/>
            <family val="2"/>
          </rPr>
          <t>Investor Relations:</t>
        </r>
        <r>
          <rPr>
            <sz val="9"/>
            <color indexed="81"/>
            <rFont val="Tahoma"/>
            <family val="2"/>
          </rPr>
          <t xml:space="preserve">
Assuruá 5 reached full COD in Oct/23.</t>
        </r>
      </text>
    </comment>
    <comment ref="AL24" authorId="0" shapeId="0" xr:uid="{9CEE0416-8AAF-4DCF-959D-5858461C2F02}">
      <text>
        <r>
          <rPr>
            <b/>
            <sz val="9"/>
            <color indexed="81"/>
            <rFont val="Tahoma"/>
            <family val="2"/>
          </rPr>
          <t xml:space="preserve">Investor Relations:
</t>
        </r>
        <r>
          <rPr>
            <sz val="9"/>
            <color indexed="81"/>
            <rFont val="Tahoma"/>
            <family val="2"/>
          </rPr>
          <t>The Company concluded the asset swap with EDFR on March 28, 2024, and now has 100% stake in Ventos da Bahia 1, 2 and 3.</t>
        </r>
        <r>
          <rPr>
            <b/>
            <sz val="9"/>
            <color indexed="81"/>
            <rFont val="Tahoma"/>
            <family val="2"/>
          </rPr>
          <t xml:space="preserve">
</t>
        </r>
        <r>
          <rPr>
            <sz val="9"/>
            <color indexed="81"/>
            <rFont val="Tahoma"/>
            <family val="2"/>
          </rPr>
          <t xml:space="preserve">
</t>
        </r>
      </text>
    </comment>
    <comment ref="X25" authorId="0" shapeId="0" xr:uid="{45960D46-5617-4977-8859-DC88FA734EA8}">
      <text>
        <r>
          <rPr>
            <b/>
            <sz val="9"/>
            <color indexed="81"/>
            <rFont val="Tahoma"/>
            <family val="2"/>
          </rPr>
          <t>Investor Relations:</t>
        </r>
        <r>
          <rPr>
            <sz val="9"/>
            <color indexed="81"/>
            <rFont val="Tahoma"/>
            <family val="2"/>
          </rPr>
          <t xml:space="preserve">
Ventos da Bahia 1 and 2 50% stake acquisition was concluded in Dec/20. Considers Dec/20 Energy Production.</t>
        </r>
      </text>
    </comment>
    <comment ref="AF26" authorId="0" shapeId="0" xr:uid="{290C7BCF-9A3A-4EA3-98AE-C4BFFA0DF7C5}">
      <text>
        <r>
          <rPr>
            <b/>
            <sz val="9"/>
            <color indexed="81"/>
            <rFont val="Tahoma"/>
            <family val="2"/>
          </rPr>
          <t xml:space="preserve">Investor Relations:
</t>
        </r>
        <r>
          <rPr>
            <sz val="9"/>
            <color indexed="81"/>
            <rFont val="Tahoma"/>
            <family val="2"/>
          </rPr>
          <t>Ventos da Bahia 3 50% stake acquisition was concluded in Dec/22. Considers Dec/22 Energy Production</t>
        </r>
        <r>
          <rPr>
            <b/>
            <sz val="9"/>
            <color indexed="81"/>
            <rFont val="Tahoma"/>
            <family val="2"/>
          </rPr>
          <t>.</t>
        </r>
        <r>
          <rPr>
            <sz val="9"/>
            <color indexed="81"/>
            <rFont val="Tahoma"/>
            <family val="2"/>
          </rPr>
          <t xml:space="preserve">
</t>
        </r>
      </text>
    </comment>
    <comment ref="P29" authorId="0" shapeId="0" xr:uid="{3DB23C26-8738-4E2E-B3DA-5E07B0DD7821}">
      <text>
        <r>
          <rPr>
            <b/>
            <sz val="9"/>
            <color indexed="81"/>
            <rFont val="Tahoma"/>
            <family val="2"/>
          </rPr>
          <t>Investor Relations:</t>
        </r>
        <r>
          <rPr>
            <sz val="9"/>
            <color indexed="81"/>
            <rFont val="Tahoma"/>
            <family val="2"/>
          </rPr>
          <t xml:space="preserve">
Pirapora 50% stake acquisiton was concluded in Dec/18. Considers Dec/18 Energy Production.</t>
        </r>
      </text>
    </comment>
    <comment ref="AL29" authorId="0" shapeId="0" xr:uid="{3F7DE8DB-EDE3-4FC9-8752-22F5BC5273C9}">
      <text>
        <r>
          <rPr>
            <b/>
            <sz val="9"/>
            <color indexed="81"/>
            <rFont val="Tahoma"/>
            <family val="2"/>
          </rPr>
          <t xml:space="preserve">Investor Relations:
</t>
        </r>
        <r>
          <rPr>
            <sz val="9"/>
            <color indexed="81"/>
            <rFont val="Tahoma"/>
            <family val="2"/>
          </rPr>
          <t xml:space="preserve">The Company concluded the asset swap with EDFR on March 28, 2024, and no longer has a stake in Pirapora.
</t>
        </r>
      </text>
    </comment>
    <comment ref="J32" authorId="0" shapeId="0" xr:uid="{290A5B6C-B816-45D9-AAFA-805F14DC6E7E}">
      <text>
        <r>
          <rPr>
            <b/>
            <sz val="9"/>
            <color indexed="81"/>
            <rFont val="Tahoma"/>
            <family val="2"/>
          </rPr>
          <t>Investor Relations:</t>
        </r>
        <r>
          <rPr>
            <sz val="9"/>
            <color indexed="81"/>
            <rFont val="Tahoma"/>
            <family val="2"/>
          </rPr>
          <t xml:space="preserve">
Serra das Agulhas incorporated in 2Q17. Considers Apr-Jun/17 Energy Production.</t>
        </r>
      </text>
    </comment>
    <comment ref="X34" authorId="0" shapeId="0" xr:uid="{F584AC45-B19E-439B-9CFE-2FC2736C4A7C}">
      <text>
        <r>
          <rPr>
            <b/>
            <sz val="9"/>
            <color indexed="81"/>
            <rFont val="Tahoma"/>
            <family val="2"/>
          </rPr>
          <t>Investor Relations:</t>
        </r>
        <r>
          <rPr>
            <sz val="9"/>
            <color indexed="81"/>
            <rFont val="Tahoma"/>
            <family val="2"/>
          </rPr>
          <t xml:space="preserve">
Chuí acquistion was concluded in Nov/20. Considers Dec/20 Energy Production.</t>
        </r>
      </text>
    </comment>
    <comment ref="AJ38" authorId="0" shapeId="0" xr:uid="{51122822-7E4F-41BB-8B73-604EF176C76E}">
      <text>
        <r>
          <rPr>
            <b/>
            <sz val="9"/>
            <color indexed="81"/>
            <rFont val="Tahoma"/>
            <family val="2"/>
          </rPr>
          <t xml:space="preserve">Investor Relations:
</t>
        </r>
        <r>
          <rPr>
            <sz val="9"/>
            <color indexed="81"/>
            <rFont val="Tahoma"/>
            <family val="2"/>
          </rPr>
          <t>Goodnight 1 started its ramp-up phase in Nov/23.</t>
        </r>
      </text>
    </comment>
    <comment ref="AK38" authorId="0" shapeId="0" xr:uid="{F9ED5804-C58B-452B-9D76-058ADB435F30}">
      <text>
        <r>
          <rPr>
            <b/>
            <sz val="9"/>
            <color indexed="81"/>
            <rFont val="Tahoma"/>
            <family val="2"/>
          </rPr>
          <t xml:space="preserve">Investor Relations:
</t>
        </r>
        <r>
          <rPr>
            <sz val="9"/>
            <color indexed="81"/>
            <rFont val="Tahoma"/>
            <family val="2"/>
          </rPr>
          <t>Goodnight 1 reached full COD in Jan/24.</t>
        </r>
      </text>
    </comment>
  </commentList>
</comments>
</file>

<file path=xl/sharedStrings.xml><?xml version="1.0" encoding="utf-8"?>
<sst xmlns="http://schemas.openxmlformats.org/spreadsheetml/2006/main" count="2399" uniqueCount="282">
  <si>
    <t>Monthly Energy Production</t>
  </si>
  <si>
    <t>Overview</t>
  </si>
  <si>
    <t>Complex</t>
  </si>
  <si>
    <t>Assets</t>
  </si>
  <si>
    <t>Jan</t>
  </si>
  <si>
    <t>Feb</t>
  </si>
  <si>
    <t>Mar</t>
  </si>
  <si>
    <t>Apr</t>
  </si>
  <si>
    <t>May</t>
  </si>
  <si>
    <t>Jun</t>
  </si>
  <si>
    <t>Jul</t>
  </si>
  <si>
    <t>Aug</t>
  </si>
  <si>
    <t>Sep</t>
  </si>
  <si>
    <t>Nov</t>
  </si>
  <si>
    <t>Dec</t>
  </si>
  <si>
    <t>Total</t>
  </si>
  <si>
    <t>Delta Complex</t>
  </si>
  <si>
    <t>Delta Piauí and Maranhão</t>
  </si>
  <si>
    <t>Bahia Complex¹</t>
  </si>
  <si>
    <t>Assuruá 1, 2, 3, 4 and 5
Ventos da Bahia 1, 2 and 3</t>
  </si>
  <si>
    <t>SE/CO Complex¹</t>
  </si>
  <si>
    <t>Pipoca, Serra das Agulhas, Indaiás, Gargaú and Pirapora</t>
  </si>
  <si>
    <t>Chuí Complex</t>
  </si>
  <si>
    <t>Santa Vitória do Palmar and Hermenegildo</t>
  </si>
  <si>
    <t>Bahia Complex</t>
  </si>
  <si>
    <t>SE/CO Complex</t>
  </si>
  <si>
    <t>Var.</t>
  </si>
  <si>
    <t>Assuruá 1, 2 and 3
Ventos da Bahia 1 and 2</t>
  </si>
  <si>
    <t>Monthly Resource Performance</t>
  </si>
  <si>
    <t>Historical Resource</t>
  </si>
  <si>
    <t>Maximum Resource</t>
  </si>
  <si>
    <t>Minimum Resource</t>
  </si>
  <si>
    <t>Historical Standard Deviation¹</t>
  </si>
  <si>
    <t>Monthly Standard Deviation¹</t>
  </si>
  <si>
    <t>Gargaú and Pirapora</t>
  </si>
  <si>
    <t>Monthly Production</t>
  </si>
  <si>
    <t>Oct</t>
  </si>
  <si>
    <t>Assuruá 1, 2, 3 and 4
Ventos da Bahia 1 and 2</t>
  </si>
  <si>
    <t>Source: CCEE. ¹ Considers the proportional stake of Pirapora (50%) and Ventos da Bahia 1 and 2 (50%).</t>
  </si>
  <si>
    <t>Monthly Resource performance</t>
  </si>
  <si>
    <t>Source: CCEE (Brazil Portfolio). ¹ Considers the proportional stake of Pirapora (50%) and Ventos da Bahia 1, 2 and 3 (50%). ² CCEE Preview (Brazil Portfolio).</t>
  </si>
  <si>
    <t>Goodnight Complex</t>
  </si>
  <si>
    <t>Goodnight 1</t>
  </si>
  <si>
    <t>¹ Assuruá 4 reached Full COD by mid-February, 2023, and Assuruá 5 reached Full COD by the end of October, 2023. Goodnight 1, in Texas - United States, started its operations, with 51 out of 59 turbines commissioned by December 31, 2023.</t>
  </si>
  <si>
    <t>1Q24</t>
  </si>
  <si>
    <t>2Q24</t>
  </si>
  <si>
    <t>3Q24</t>
  </si>
  <si>
    <t>4Q24</t>
  </si>
  <si>
    <t>2024
YTD</t>
  </si>
  <si>
    <t>2023
YTD</t>
  </si>
  <si>
    <t>1Q23</t>
  </si>
  <si>
    <t>2Q23</t>
  </si>
  <si>
    <t>3Q23</t>
  </si>
  <si>
    <t>4Q23</t>
  </si>
  <si>
    <t>Note: Information is based on a series of 42 years of ERA-5. Does not consider the hydro portfolio. ¹ Daily standard deviation. ² Does not consider Assuruá 4 and Ventos da Bahia 3.</t>
  </si>
  <si>
    <t>Bahia Complex²</t>
  </si>
  <si>
    <t>Note: It is important to mention that the new assets in Brazil portfolio contributed to our Bahia Cluster (Assuruá 4 - started its ramp-up phase in Sep. 2022 and reached Full COD by mid-Feb, 2023 -  and Assuruá 5 - started irs ramp-up phase in Apr. 2023 and was 100% operational by the end of Oct., 2023) results between 2023 and 2024, while Clusters Delta, SE/CO and Chuí did not have any changes in their assets in the period. From November 2023 on, we also had the start of operations of the new asset Goodnight 1, starting Goodnight Cluster, in Texas - United States.</t>
  </si>
  <si>
    <t>- In the quarter, Goodnight Cluster contributed with 220.9 GWh to portfolio's production.</t>
  </si>
  <si>
    <r>
      <t xml:space="preserve">- Portfolio volumes in </t>
    </r>
    <r>
      <rPr>
        <b/>
        <sz val="10"/>
        <color theme="6"/>
        <rFont val="Poppins"/>
      </rPr>
      <t xml:space="preserve">March </t>
    </r>
    <r>
      <rPr>
        <sz val="10"/>
        <color theme="6"/>
        <rFont val="Poppins"/>
      </rPr>
      <t>were up</t>
    </r>
    <r>
      <rPr>
        <b/>
        <sz val="10"/>
        <color theme="6"/>
        <rFont val="Poppins"/>
      </rPr>
      <t xml:space="preserve"> </t>
    </r>
    <r>
      <rPr>
        <sz val="10"/>
        <color theme="6"/>
        <rFont val="Poppins"/>
      </rPr>
      <t>7.6% YoY. On a same-asset base, production was down 17.2% YoY, mainly due to cold fronts formation and greater humidity in Delta, Bahia and Chuí Clusters;</t>
    </r>
  </si>
  <si>
    <t>- In 1Q24, portfolio volumes were up 8.2% YoY, mainly due to the new assets¹ in portfolio. Clusters Delta (+5.1% YoY) and Chuí (+3.3% YoY) partially compensated by Clusters Bahia (-10.9% YoY) and SE/CO (-9.9% YoY). On a same-asset base, production was down 11.4% YoY.</t>
  </si>
  <si>
    <r>
      <t xml:space="preserve">- In </t>
    </r>
    <r>
      <rPr>
        <b/>
        <sz val="10"/>
        <color theme="6"/>
        <rFont val="Poppins"/>
      </rPr>
      <t xml:space="preserve">February: </t>
    </r>
    <r>
      <rPr>
        <sz val="10"/>
        <color theme="6"/>
        <rFont val="Poppins"/>
      </rPr>
      <t>(i) new assets; (ii) Delta Cluster with volumes 1.9% below YoY, mainly due to resources in line with expected (P43 in Feb/24 vs. P40 in Feb/23); (iii) Bahia Cluster 3.3% below YoY, mainly due to the formation of a tropical storm at the end of the month; (iv) Goodnight Cluster volumes contributed with 85.8 GWh to portfolio volumes and; (v) Chuí Cluster volumes up 5.0% YoY mainly due to resources;</t>
    </r>
  </si>
  <si>
    <t>Assuruá 1, 2, 3, 4 and 5
Ventos da Bahia 1 and 2</t>
  </si>
  <si>
    <t>Assuruá 1, 2, 3 and 4¹
Ventos da Bahia 1, 2 and 3</t>
  </si>
  <si>
    <t>Note: It is important to mention that the new assets in Brazil portfolio (Assuruá 4 - started its ramp-up phase in Sep. 2022 and reached Full COD by mid-Feb, 2023 -  and Assuruá 5 - started irs ramp-up phase in Apr. 2023 and was 100% operational by the end of Oct., 2023) contributed to our Bahia Cluster results between 2023 and 2024, while Clusters Delta, SE/CO and Chuí did not have any changes in their assets in the period. Moreover, from Nov/23 on, we also had the start of operations of the new asset Goodnight 1, starting Goodnight Cluster, in Texas - United States. (1) Considers Assuruá 4 in the year-over-year comparison starting in March, does not consider Assuruá 4's ramp-up phase between Sep/22 to Feb/23.</t>
  </si>
  <si>
    <t>Assuruá 1, 2, 3, 4 and 5 
Ventos da Bahia 1, 2 and 3</t>
  </si>
  <si>
    <r>
      <t xml:space="preserve">- In </t>
    </r>
    <r>
      <rPr>
        <b/>
        <sz val="10"/>
        <color theme="6"/>
        <rFont val="Poppins"/>
      </rPr>
      <t xml:space="preserve">January: </t>
    </r>
    <r>
      <rPr>
        <sz val="10"/>
        <color theme="6"/>
        <rFont val="Poppins"/>
      </rPr>
      <t>(i) new assets; (ii) longer-lasting cold fronts in Bahia; (iii) Goodnight 1 was fully operational in Jan 15th; (iv) Cluster Delta's resources above historical-average due to a delay in the rain-season on the region; (v) resources above expected combined with above-plan availability in Chuí;</t>
    </r>
  </si>
  <si>
    <t>- Portfolio volumes in February were 10.6% above YoY. YTD, production increased 8.6% and, on a same-asset base, production was down 8.3% YoY. The highlights are:</t>
  </si>
  <si>
    <t>- Delta Cluster with volumes 1.9% below YoY, mainly due to resources in line with expected (p43 in Feb/24 vs. p40 in Feb/23);</t>
  </si>
  <si>
    <t>- Bahia Cluster was 3.3% below YoY (or -10.9% YoY on a same-asset base), mainly due to the formation of a tropical storm at the end of the month - a very rare event;</t>
  </si>
  <si>
    <t>- Goodnight Cluster volumes were contributed with 85.8 GWh to portfolio;</t>
  </si>
  <si>
    <t>- Chuí Cluster with volumes up 5.0% YoY, mainly due to resources above expected for the month.</t>
  </si>
  <si>
    <t>Note: It is important to mention that the new assets in Brazil portfolio contributed to our Bahia Cluster (Assuruá 4 and Assuruá 5) results between 2023 and 2024, while Clusters Delta, SE/CO and Chuí did not have any changes in their assets in the period. From November 2023 on, we also had the start of operations of the new asset Goodnight 1, starting Goodnight Cluster, in Texas - United States.</t>
  </si>
  <si>
    <t>Jan + Feb/24</t>
  </si>
  <si>
    <t>Jan + Feb/23</t>
  </si>
  <si>
    <t>Assuruá 1, 2 and 3
Ventos da Bahia 1, 2 and 3</t>
  </si>
  <si>
    <t>Note: It is important to mention that the new assets in Brazil portfolio (Assuruá 4 and Assuruá 5) contributed to our Bahia Cluster results between 2023 and 2024, while Clusters Delta, SE/CO and Chuí did not have any changes in their assets in the period. Moreover, from Nov/23 on, we also had the start of operations of the new asset Goodnight 1, starting Goodnight Cluster, in Texas - United States. Does not consider Assuruá 4's ramp-up phase started in Sep/22 and concluded by mid-Feb/23.</t>
  </si>
  <si>
    <t xml:space="preserve">Note: Information is based on a series of 42 years of ERA-5. Does not consider the hydro portfolio. ¹ Daily standard deviation. </t>
  </si>
  <si>
    <t>- In January, production was 2.7% below YoY. On a same-asset base, production was 5.0% below. The highlights are:</t>
  </si>
  <si>
    <t>- January had longer-lasting cold fronts in Bahia, an all-time record of below-expected resources considering our 43-year series;</t>
  </si>
  <si>
    <t>- Goodnight 1 had all of its turbines operational on January 15th, contributing with 55.1 GWh to portfolio's production;</t>
  </si>
  <si>
    <t>- Cluster Delta's resources were above historical-average, due to a delay in the rain-season on the region, resulting in an increase of 24.8% in the Cluster's production YoY;</t>
  </si>
  <si>
    <t>- Cluster Chuí had a production 11.9% above YoY, resulting from better-than-expected resources combined with above-plan availability.</t>
  </si>
  <si>
    <t xml:space="preserve">Source: CCEE (Brazil Portfolio). ¹ Considers the proportional stake of Pirapora (50%) and Ventos da Bahia 1, 2 and 3 (50%). </t>
  </si>
  <si>
    <t>YTD
2024</t>
  </si>
  <si>
    <t>YTD
2023</t>
  </si>
  <si>
    <t xml:space="preserve">Note: Information is based on a series of 44 years of ERA-5. Does not consider the hydro portfolio. ¹ Daily standard deviation. </t>
  </si>
  <si>
    <t>Note: Information is based on a series of 43 years of ERA-5. Does not consider the hydro portfolio. ¹ Daily standard deviation. ² Does not consider Assuruá 4 and Ventos da Bahia 3.</t>
  </si>
  <si>
    <t>Assuruá 1, 2, 3 and 4
Ventos da Bahia 1, 2 and 3</t>
  </si>
  <si>
    <t>Source: CCEE. ¹ Considers the proportional stake of Pirapora (50%) and Ventos da Bahia 1, 2 and 3 (50%).</t>
  </si>
  <si>
    <t>Apr²</t>
  </si>
  <si>
    <t xml:space="preserve">Note: It is important to mention that the new assets in Brazil portfolio (Assuruá 4 - started its ramp-up phase in Sep. 2022 and reached Full COD by mid-Feb, 2023 -  and Assuruá 5 - started irs ramp-up phase in Apr. 2023 and was 100% operational by the end of Oct., 2023) contributed to our Bahia Cluster results between 2023 and 2024, while Clusters Delta, SE/CO and Chuí did not have any changes in their assets in the period. Moreover, from Nov/23 on, we also had the start of operations of the new asset Goodnight 1, starting Goodnight Cluster, in Texas - United States. (1) Considers Assuruá 4 in the year-over-year comparison starting in March, does not consider Assuruá 4's ramp-up phase between Sep/22 to Feb/23. (2) Net of EDFR's asset swap effect, considering 100% of Ventos da Bahia 1, 2 and 3 and 0% of Pirapora from April 2023 on. </t>
  </si>
  <si>
    <t>Assuruá 1, 2, 3 and 4¹
Ventos da Bahia 1, 2 and 3²</t>
  </si>
  <si>
    <t>Pipoca, Serra das Agulhas, Indaiás, Gargaú and Pirapora²</t>
  </si>
  <si>
    <t xml:space="preserve">Note: It is important to mention that the new assets in Brazil portfolio contributed to our Bahia Cluster (Assuruá 4 - started its ramp-up phase in Sep. 2022 and reached Full COD by mid-Feb, 2023 -  and Assuruá 5 - started irs ramp-up phase in Apr. 2023 and was 100% operational by the end of Oct., 2023) results between 2023 and 2024, while Clusters Delta, SE/CO and Chuí did not have any changes in their assets in the period. From November 2023 on, we also had the start of operations of the new asset Goodnight 1, starting Goodnight Cluster, in Texas - United States. Additionally, after the conclusion of the asset swap with EDFR by the end of March 2024, the Company started consolidating 100% of Ventos da Bahia 1, 2 and 3 (in Bahia Cluster) and EDFR now holds 100% of Pirapora (formerly in SE/CO Cluster). </t>
  </si>
  <si>
    <t>- In April, portfolio volumes were up 55%, mainly driven by the addition of new assets (Assuruá 5 and Goodnight 1). On a same-asset base, production was up 14.6%. The highlights are:</t>
  </si>
  <si>
    <t>Source: CCEE (Brazil Portfolio). ¹ Considers the proportional stake of Pirapora (50%) and Ventos da Bahia 1, 2 and 3 (50%) from January to March. After the conclusion of the asset swap with EDFR by the end of March 2024, considers 100% of Ventos da Bahia 1, 2 e 3 and 0% of Pirapora. ² CCEE Preview (Brazil Portfolio).</t>
  </si>
  <si>
    <t>¹ Assuruá 4 reached Full COD by mid-February, 2023, and Assuruá 5 reached Full COD by the end of October, 2023. Goodnight 1, in Texas - United States, started its operations, with 51 out of 59 turbines commissioned by December 31, 2023. After the conclusion of the asset swap with EDFR by the end of March 2024, considers 100% of Ventos da Bahia 1, 2 e 3 and 0% of Pirapora.</t>
  </si>
  <si>
    <t xml:space="preserve">- Cluster SE/CO was up 18.0%, mostly due to rainier season seen in 2024 </t>
  </si>
  <si>
    <t>- Cluster Delta down 14.1%, mainly due to resources, as the region had above-average rain in the month</t>
  </si>
  <si>
    <t>- Cluster Bahia was up 3.8% mostly due to slightly above resources in 2024. Additionally, curtailment losses in the month were mostly in line with 2023 (~4 GWh)</t>
  </si>
  <si>
    <t>Quarter Follow-up - 2024 (GWh)</t>
  </si>
  <si>
    <t>April 2024 (GWh)</t>
  </si>
  <si>
    <t>2024 vs. 2023 (GWh)</t>
  </si>
  <si>
    <t>2024 vs. 2023 - Same-asset base (GWh)</t>
  </si>
  <si>
    <t>March 2024 (GWh)</t>
  </si>
  <si>
    <t>February 2024 (GWh)</t>
  </si>
  <si>
    <t>January 2024 (GWh)</t>
  </si>
  <si>
    <t>April 2023 (GWh)</t>
  </si>
  <si>
    <t>March 2023 (GWh)</t>
  </si>
  <si>
    <t>February 2023 (GWh)</t>
  </si>
  <si>
    <t>January 2023 (GWh)</t>
  </si>
  <si>
    <t>Quarter Follow-up - 2023 (GWh)</t>
  </si>
  <si>
    <t>Apr/ 23</t>
  </si>
  <si>
    <t>Jan + Feb/ 23</t>
  </si>
  <si>
    <t>Jan + Feb/ 24</t>
  </si>
  <si>
    <t>Apr/ 24</t>
  </si>
  <si>
    <t>Daily Gross Resource - April 2024 (GWh/day)</t>
  </si>
  <si>
    <t>Daily Gross Resource - March 2024 (GWh/day)</t>
  </si>
  <si>
    <t>Daily Gross Resource - February 2024 (GWh/day)</t>
  </si>
  <si>
    <t>Daily Gross Resource - January 2024 (GWh/day)</t>
  </si>
  <si>
    <t>Daily Gross Resource - April 2023 (GWh/day)</t>
  </si>
  <si>
    <t>Daily Gross Resource - March 2023 (GWh/day)</t>
  </si>
  <si>
    <t>Daily Gross Resource - February 2023 (GWh/day)</t>
  </si>
  <si>
    <t>Daily Gross Resource - January 2023 (GWh/day)</t>
  </si>
  <si>
    <t>n.a.</t>
  </si>
  <si>
    <t>Observed Seasonality (2023)</t>
  </si>
  <si>
    <t>Brazil Portfolio</t>
  </si>
  <si>
    <t>- Cluster Chuí was up 58.1% mainly due to resources, as April 2024 was the 4th best position in the 44 years ranking of the asset.</t>
  </si>
  <si>
    <t>Gargaú</t>
  </si>
  <si>
    <t>SE/CO Complex²</t>
  </si>
  <si>
    <t>Note: Information is based on a series of 44 years of ERA-5. Does not consider the hydro portfolio. ¹ Daily standard deviation. ² After the conclusion of the asset swap with EDFR by the end of March 2024, considers 100% of Ventos da Bahia 1, 2 e 3 and 0% of Pirapora.</t>
  </si>
  <si>
    <t>¹ After the conclusion of the asset swap with EDFR by the end of March 2024, considers 100% of Ventos da Bahia 1, 2 e 3 and 0% of Pirapora.</t>
  </si>
  <si>
    <t>2024 vs. 2023 (GWh)¹</t>
  </si>
  <si>
    <t>May²</t>
  </si>
  <si>
    <t>Daily Gross Resource - May 2024 (GWh/day)</t>
  </si>
  <si>
    <t>Apr + May/ 24</t>
  </si>
  <si>
    <t>May 2024 (GWh)</t>
  </si>
  <si>
    <t>Apr + May/24</t>
  </si>
  <si>
    <t>Apr + May/23</t>
  </si>
  <si>
    <t>May 2023 (GWh)</t>
  </si>
  <si>
    <t>Apr + May/ 23</t>
  </si>
  <si>
    <t>Daily Gross Resource - May 2023 (GWh/day)</t>
  </si>
  <si>
    <t>Note: Information is based on a series of 43 years of ERA-5. Does not consider the hydro portfolio. ¹ Daily standard deviation. ² Does not consider Assuruá 5 and Ventos da Bahia 3.</t>
  </si>
  <si>
    <t xml:space="preserve">- Cluster Chuí was up 33.6% yoy mainly due to resources, resulting from longer lasting cold fronts (P22 in 2024 vs. P79 in 2023). </t>
  </si>
  <si>
    <t>- Cluster Delta down 22.4% yoy mainly due to resources, as the region had above-average rain in the month</t>
  </si>
  <si>
    <t>- Cluster SE/CO (when excluding the asset swap effects) was down 7.2% yoy, mostly due to a drier period in some of the hydro plants in our portfolio</t>
  </si>
  <si>
    <t>- In May, portfolio volumes were up 39.1% yoy, mainly driven by the addition of new assets (Assuruá 5 and Goodnight 1). On a same-asset base, production was up 4.5%. The highlights are:</t>
  </si>
  <si>
    <t>- Cluster Bahia on a same-asset base was up 5.7% mostly due to better resources (vs. 2023) specially in Assuruás</t>
  </si>
  <si>
    <t xml:space="preserve">Note: It is important to mention that the new assets in Brazil portfolio contributed to our Bahia Cluster (Assuruá 4 - started its ramp-up phase in Sep. 2022 and reached Full COD by mid-Feb, 2023 - and Assuruá 5 - started its ramp-up phase in Apr. 2023 and was 100% operational by the end of Oct., 2023) results between 2023 and 2024, while Clusters Delta, SE/CO and Chuí did not have any changes in their assets in the period. From November 2023 on, we also had the start of operations of the new asset Goodnight 1, starting Goodnight Cluster, in Texas - United States. Additionally, after the conclusion of the asset swap with EDFR by the end of March 2024, the Company started consolidating 100% of Ventos da Bahia 1, 2 and 3 (in Bahia Cluster) and EDFR now holds 100% of Pirapora (formerly in SE/CO Cluster). </t>
  </si>
  <si>
    <t>June 2023 (GWh)</t>
  </si>
  <si>
    <t>Daily Gross Resource - June 2023 (GWh/day)</t>
  </si>
  <si>
    <t>June 2024 (GWh)</t>
  </si>
  <si>
    <t>Jun²</t>
  </si>
  <si>
    <t>- In the quarter, Goodnight Cluster contributed with 220.2 GWh to portfolio's production.</t>
  </si>
  <si>
    <t>- In 2Q24, portfolio volumes were up 39.5% YoY, mainly due to the new assets¹ in portfolio. Clusters Chuí (+53.0% YoY) and Bahia (46.1% YoY) were partially compensated by Clusters SE/CO (-49.8% YoY) and Delta (-14.0% YoY). On a same-asset base, production was 6.1% up YoY. The highlights are:</t>
  </si>
  <si>
    <r>
      <t xml:space="preserve">- Portfolio volumes in </t>
    </r>
    <r>
      <rPr>
        <b/>
        <sz val="10"/>
        <color theme="6"/>
        <rFont val="Poppins"/>
      </rPr>
      <t>June</t>
    </r>
    <r>
      <rPr>
        <sz val="10"/>
        <color theme="6"/>
        <rFont val="Poppins"/>
      </rPr>
      <t xml:space="preserve"> were up 29.0% YoY. On a same-asset base, production was up 1.5% YoY, mainly due to the 71.7% increase in Cluster Chuí's production (P20)</t>
    </r>
  </si>
  <si>
    <t>Daily Gross Resource - June 2024 (GWh/day)</t>
  </si>
  <si>
    <r>
      <t xml:space="preserve">- In </t>
    </r>
    <r>
      <rPr>
        <b/>
        <sz val="10"/>
        <color theme="1"/>
        <rFont val="Poppins"/>
      </rPr>
      <t>April</t>
    </r>
    <r>
      <rPr>
        <sz val="10"/>
        <color theme="1"/>
        <rFont val="Poppins"/>
      </rPr>
      <t xml:space="preserve">, volumes were up 55% YoY: (i) new assets; (ii) above-average rain in Deltas; (iii) resources slightly above YoY in Bahia; (iv) rainier season in SE/CO Cluster; (v) better resources in Chuí </t>
    </r>
  </si>
  <si>
    <r>
      <t xml:space="preserve">- In </t>
    </r>
    <r>
      <rPr>
        <b/>
        <sz val="10"/>
        <color theme="6"/>
        <rFont val="Poppins"/>
      </rPr>
      <t>May</t>
    </r>
    <r>
      <rPr>
        <sz val="10"/>
        <color theme="6"/>
        <rFont val="Poppins"/>
      </rPr>
      <t xml:space="preserve">, volumes were up 39.1% YoY: (i) new assets; (ii) above-average rain in Deltas; (iii) better resources in Bahia - vs. 2023, specially in the Assuruás; (iv) drier season in some of the assets in SE/CO Cluster; (v) longer lasting cold fronts in Cluster Chuí </t>
    </r>
  </si>
  <si>
    <t>July 2023 (GWh)</t>
  </si>
  <si>
    <t>Daily Gross Resource - July 2023 (GWh/day)</t>
  </si>
  <si>
    <t xml:space="preserve">Note: Information is based on a series of 43 years of ERA-5. Does not consider the hydro portfolio. ¹ Daily standard deviation. </t>
  </si>
  <si>
    <t>Jul²</t>
  </si>
  <si>
    <t>Daily Gross Resource - July 2024 (GWh/day)</t>
  </si>
  <si>
    <t>2024 
YTD</t>
  </si>
  <si>
    <t>2023 
YTD</t>
  </si>
  <si>
    <t>July 2024 (GWh)</t>
  </si>
  <si>
    <t>- In July, portfolio volumes were up 15.1% yoy, mainly driven by the addition of new assets (Assuruá 5 and Goodnight 1). On a same-asset base, production was down 13.2%. Main factors for the result are:</t>
  </si>
  <si>
    <t>- Cluster Bahia on a same-asset base was down 2.9% due to operational efficiency losses in the month, mostly related to curtailment</t>
  </si>
  <si>
    <t>- Cluster Delta down 17.9% yoy  (6.2% down YTD), mainly due to a delay of 12 days in the start of the wind season vs. 2023</t>
  </si>
  <si>
    <t>- Cluster SE/CO (when excluding the asset swap effects) was down 20.0% (5 GWh) yoy, mostly due to below average rain in the period. It is important to mention that ~40% from the deviation is protected by MRE</t>
  </si>
  <si>
    <t>- Cluster Chuí was down 33.1% yoy mainly due to its montlhy volatility, typical for the region (avg. Monthly std. deviation = 13.8% and annual std. deviation = 3.6%). It is important to highlight that Chuí's YTD performance is 14.3% above the same period in 2023.</t>
  </si>
  <si>
    <t>- Cluster Goodnight volumes in July were 11.5% above the expected for the month, mainly due to operational efficiency gains, combined with an above historical average wind incidence.</t>
  </si>
  <si>
    <t>August 2024 (GWh)</t>
  </si>
  <si>
    <t>Fev</t>
  </si>
  <si>
    <t>Abr</t>
  </si>
  <si>
    <t>Mai</t>
  </si>
  <si>
    <t>Ago²</t>
  </si>
  <si>
    <t>jul+aug/24</t>
  </si>
  <si>
    <t>jul+aug/23</t>
  </si>
  <si>
    <t>Daily Gross Resource - Aug 2024 (GWh/day)</t>
  </si>
  <si>
    <t>- Cluster Delta down 2.8% yoy (5.5% down YTD), mainly due to a delay of 12 days in the start of the wind season vs. 2023.</t>
  </si>
  <si>
    <t>- Cluster Bahia on a same-asset base was down 2.4%, due to operational efficiency losses in the month, mostly related to curtailment.</t>
  </si>
  <si>
    <t>- Cluster SE/CO (when excluding the asset swap effects) was down 12.6% (3.1 GWh) yoy, mainly due to an exceptionally humid period in 2023 in some of the portfolio's hydro assets.</t>
  </si>
  <si>
    <t xml:space="preserve">- Cluster Chuí up 42.6% yoy, as a result of resources bellow expected in 2023 added to a volume above expected in 2024 (2º best August in the asset history), brought on by a number of cold fronts in the region. </t>
  </si>
  <si>
    <t>- Cluster Goodnight with output in line with expected for the month of August, mainly due to gains in operational efficiency, together with a wind incidence in line with the historical average.</t>
  </si>
  <si>
    <t>Date</t>
  </si>
  <si>
    <t>Year</t>
  </si>
  <si>
    <t>Energy Production (in GWh)</t>
  </si>
  <si>
    <t>Source</t>
  </si>
  <si>
    <t>BR Assets</t>
  </si>
  <si>
    <t>-</t>
  </si>
  <si>
    <t>Delta Piauí</t>
  </si>
  <si>
    <t>Delta 1</t>
  </si>
  <si>
    <t>Wind</t>
  </si>
  <si>
    <t>Delta 2</t>
  </si>
  <si>
    <t>Delta Maranhão</t>
  </si>
  <si>
    <t>Delta 3</t>
  </si>
  <si>
    <t>Delta 5 e 6</t>
  </si>
  <si>
    <t>Delta 7 e 8</t>
  </si>
  <si>
    <t>Assuruá</t>
  </si>
  <si>
    <t>Assuruá 1 e 2</t>
  </si>
  <si>
    <t>Assuruá 3</t>
  </si>
  <si>
    <t>Assuruá 4</t>
  </si>
  <si>
    <t>Assuruá 5</t>
  </si>
  <si>
    <t>Ventos da Bahia</t>
  </si>
  <si>
    <t>Ventos da Bahia 1 e 2¹</t>
  </si>
  <si>
    <t>Ventos da Bahia 3¹</t>
  </si>
  <si>
    <t>Pirapora¹</t>
  </si>
  <si>
    <t>Solar</t>
  </si>
  <si>
    <t>Pipoca²</t>
  </si>
  <si>
    <t>Hydro - PCH</t>
  </si>
  <si>
    <t>Indaiás</t>
  </si>
  <si>
    <t>Serra das Agulhas</t>
  </si>
  <si>
    <t>Chuí</t>
  </si>
  <si>
    <t>US Assets</t>
  </si>
  <si>
    <t>Total Energy Production (BR + US)</t>
  </si>
  <si>
    <t>Notes:</t>
  </si>
  <si>
    <t>¹ Considers Company's proportional stake of 50% until 1Q24. The Company concluded the asset swap with EDFR on March 28, 2024. The Company started to consolidate 100% of Ventos da Bahia and no longer has a stake in Pirapora.</t>
  </si>
  <si>
    <t>² Considers 100% of Pipoca.</t>
  </si>
  <si>
    <t>Jul + Aug/23</t>
  </si>
  <si>
    <t>Daily Gross Resource - August 2023 (GWh/day)</t>
  </si>
  <si>
    <t>August 2023 (GWh)</t>
  </si>
  <si>
    <t>Jul + Aug/24</t>
  </si>
  <si>
    <t>Ago</t>
  </si>
  <si>
    <t>Sep²</t>
  </si>
  <si>
    <t>Portfolio BR</t>
  </si>
  <si>
    <t>Sep 2023 (GWh)</t>
  </si>
  <si>
    <t>Daily Gross Resource - September 2023 (GWh/day)</t>
  </si>
  <si>
    <t>September 2024 (GWh)</t>
  </si>
  <si>
    <t>Source: CCEE (Brazil Portfolio) and Company Data for some of our Selfproduction structures. ¹ Considers the proportional stake of Pirapora (50%) and Ventos da Bahia 1, 2 and 3 (50%) from January to March. After the conclusion of the asset swap with EDFR by the end of March 2024, considers 100% of Ventos da Bahia 1, 2 e 3 and 0% of Pirapora. ² CCEE Preview (Brazil Portfolio) and Company Data for some of our Selfproduction structures.</t>
  </si>
  <si>
    <r>
      <t xml:space="preserve">- In </t>
    </r>
    <r>
      <rPr>
        <b/>
        <sz val="10"/>
        <color theme="6"/>
        <rFont val="Poppins"/>
      </rPr>
      <t>August</t>
    </r>
    <r>
      <rPr>
        <sz val="10"/>
        <color theme="6"/>
        <rFont val="Poppins"/>
      </rPr>
      <t xml:space="preserve">, volumes were up 26.1% YoY: (i) new assets; (ii) delay in Delta's wind season vs. 2023; (iii) Bahia 2.4% down on a same-asset base, mainly due to operational losses and curtailment; (iv) drier season vs. 2023 in some of the assets in SE/CO Cluster; (v) longer lasting cold fronts in Cluster Chuí </t>
    </r>
  </si>
  <si>
    <t>- In the quarter, Goodnight Cluster contributed with 158.5 GWh to portfolio's production.</t>
  </si>
  <si>
    <r>
      <t xml:space="preserve">- In </t>
    </r>
    <r>
      <rPr>
        <b/>
        <sz val="10"/>
        <color theme="6"/>
        <rFont val="Poppins"/>
      </rPr>
      <t>July</t>
    </r>
    <r>
      <rPr>
        <sz val="10"/>
        <color theme="6"/>
        <rFont val="Poppins"/>
      </rPr>
      <t>, volumes were up 15.1% YoY: (i) new assets; (ii) delay in Delta's wind season vs. 2023; (iii) Bahia 2.9% down on a same-asset base, mainly due to operational losses and curtailment; (iv) drier season vs. 2023 in some of the assets in SE/CO Cluster; (v) Cluster Chuí's monthly volatility, which is typical for its region</t>
    </r>
  </si>
  <si>
    <t>- In august, portfolio volumes were up 26.1% yoy, mainly driven by the addition of new assets (Assuruá 5 and Goodnight 1). On a same-asset base, production was 5.2% up. Main factors for the result are: </t>
  </si>
  <si>
    <t>- In 3Q24, portfolio volumes were up 18.1% YoY, mainly due to the new assets¹ in portfolio. Cluster Bahia (+41.6% YoY) was partially compensated by Clusters SE/CO (-63.2% YoY), Chuí (-3.9% YoY) and Delta (-3.0% YoY). On a same-asset base, production was down 3.6% YoY. Main factors for the result are: </t>
  </si>
  <si>
    <r>
      <t xml:space="preserve">- Portfolio volumes in </t>
    </r>
    <r>
      <rPr>
        <b/>
        <sz val="10"/>
        <color theme="6"/>
        <rFont val="Poppins"/>
      </rPr>
      <t>September</t>
    </r>
    <r>
      <rPr>
        <sz val="10"/>
        <color theme="6"/>
        <rFont val="Poppins"/>
      </rPr>
      <t xml:space="preserve"> were up 13.4% YoY. On a same-asset base, production was down 3.3% YoY, mainly due to Cluster Chuí's volumes down 16.1% (P63 in 2024 vs. P15 in 2023)</t>
    </r>
  </si>
  <si>
    <t>Total (BR + US)</t>
  </si>
  <si>
    <t>Historical Seasonality (last 44 years average)</t>
  </si>
  <si>
    <t xml:space="preserve">Note: It is important to mention that the new assets in Brazil portfolio contributed to our Bahia Cluster (Assuruá 4 - started its ramp-up phase in Sep. 2022 and reached Full COD by mid-Feb, 2023 - and Assuruá 5 - started its ramp-up phase in Apr. 2023 and was 100% operational by the end of Oct., 2023) results between 2023 and 2024, Cluster SE/CO was impacted by the exit of Pirapora, while Clusters Delta and Chuí did not have any changes in their assets in the period. From November 2023 on, we also had the start of operations of the new asset Goodnight 1, starting Goodnight Cluster, in Texas - United States. After the conclusion of the asset swap with EDFR by the end of March 2024, the Company started consolidating 100% of Ventos da Bahia 1, 2 and 3 (in Bahia Cluster) and EDFR now holds 100% of Pirapora (formerly in SE/CO Cluster). </t>
  </si>
  <si>
    <t>Oct²</t>
  </si>
  <si>
    <t>October 2024 (GWh)</t>
  </si>
  <si>
    <t>Oct/24</t>
  </si>
  <si>
    <t>Daily Gross Resource - Oct 2024 (GWh/day)</t>
  </si>
  <si>
    <t>Daily Gross Resource - Sep 2024 (GWh/day)</t>
  </si>
  <si>
    <t>Oct 2023 (GWh)</t>
  </si>
  <si>
    <t>Oct/23</t>
  </si>
  <si>
    <t>Daily Gross Resource - October 2023 (GWh/day)</t>
  </si>
  <si>
    <t>- In October, portfolio volumes were up 5.6% yoy, mainly driven by the addition of new assets (Assuruá 5 and Goodnight 1). On a same-asset base, production was 7.7% down. Main factors for the result are: </t>
  </si>
  <si>
    <t>- Cluster Chuí was 10.2% below yoy, resulting from resources below expected in 2024, mainly due to a cold front that remained in the region for a few days (P29 in 2023 vs. P63 in 2024).</t>
  </si>
  <si>
    <t>Note: It is important to mention that the new assets in Brazil portfolio contributed to our Bahia Cluster (Assuruá 4 - started its ramp-up phase in Sep. 2022 and reached Full COD by mid-Feb, 2023 - and Assuruá 5 - started its ramp-up phase in Apr. 2023 and was 100% operational by the end of Oct., 2023) results between 2023 and 2024.  After the conclusion of the asset swap with EDFR by the end of March 2024, the Company started consolidating 100% of Ventos da Bahia 1, 2 and 3 (in Bahia Cluster) and EDFR now holds 100% of Pirapora (formerly in SE/CO Cluster). From November 2023 on, we also had the start of operations of the new asset Goodnight 1, starting Goodnight Cluster, in Texas - United States. Clusters Delta and SE/CO did not have any changes in their assets in the period.</t>
  </si>
  <si>
    <t>- Cluster SE/CO (excluding the asset swap effects) was 3.4% (0.9 GWh) above yoy, mainly due to a good start of the regions rainy season.</t>
  </si>
  <si>
    <t>- Cluster Goodnight volumes were slightly below (4.1 GWh) the expected due curtailment losses, although wind resources were in line with the historical average.</t>
  </si>
  <si>
    <t>- Cluster Delta down 3.9% yoy, mainly due to corrective maintenances, which will be partially reimbursed.</t>
  </si>
  <si>
    <t>- Cluster Bahia on a same-asset base was 10.7% below yoy, mainly due to (i) losses related to curtailment (we observed a trend towards improvement vs. Aug/Sep, with the new transmission lines coming into operation) and (ii) corrective maintenance, mainly in Ventos da Bahia, which will be partially reimbursed.</t>
  </si>
  <si>
    <t>Nov 2023 (GWh)</t>
  </si>
  <si>
    <t>Good Night 1</t>
  </si>
  <si>
    <t>oct + nov/23</t>
  </si>
  <si>
    <t>Good Night Complex</t>
  </si>
  <si>
    <t>Daily Gross Resource - November 2023 (GWh/day)</t>
  </si>
  <si>
    <t>Nov²</t>
  </si>
  <si>
    <t>November 2024 (GWh)</t>
  </si>
  <si>
    <t>Oct + Nov/24</t>
  </si>
  <si>
    <t>Oct + Nov/23</t>
  </si>
  <si>
    <t>Daily Gross Resource - Nov 2024 (GWh/day)</t>
  </si>
  <si>
    <t>Assuruá 1, 2, 3, 4 and 5¹
Ventos da Bahia 1, 2 and 3²</t>
  </si>
  <si>
    <t>- In November, portfolio volumes were up 15.1% yoy, mainly driven by the addition of Goodnight 1 to portfolio. On a same-asset base, production was up 4.5%. Main factors for the result are: </t>
  </si>
  <si>
    <t>- Cluster SE/CO (excluding the asset swap effects) was up 49.2% (15.1 GWh) yoy, mainly due to the rainy season.</t>
  </si>
  <si>
    <t>- Cluster Chuí was up 4.1% yoy, mainly due to resources (P27 in 2024 vs. P34 in 2023).</t>
  </si>
  <si>
    <t>- Cluster Goodnight volumes were ~14% below expected for November, mainly due to resources and curtailment losses.</t>
  </si>
  <si>
    <t>- Cluster Delta up 4.5% yoy, as a result of better resources (P36 in 2024 vs. P79 in 2023) and corrective maintenances, which will be partially reimbursed.</t>
  </si>
  <si>
    <t>- Cluster Bahia on a same-asset-base was 0.9% up yoy, as a result of better resources (P52 in 2024 vs. P68 in 2023), althought with an increase in the observed curtailment vs. 2023 and corrective maintenance, which will be partially reimbursed.</t>
  </si>
  <si>
    <t>Dec²</t>
  </si>
  <si>
    <t>December 2024 (GWh)</t>
  </si>
  <si>
    <t>Dez 2023 (GWh)</t>
  </si>
  <si>
    <t>Daily Gross Resource - December 2023 (GWh/day)</t>
  </si>
  <si>
    <t>Daily Gross Resource - Dec 2024 (GWh/day)</t>
  </si>
  <si>
    <t>- In 4Q24, portfolio volumes were up 9.6% YoY, mainly due to the new assets¹ in portfolio. Cluster Bahia (+16,1% YoY) was partially compensated by SE/CO (-35.6% YoY), while Clusters Delta (+0,8% YoY) and Chuí (-1.1% YoY) were mostly flat. On a same-asset base, production was in line (-0.6% YoY). Main factors for the result are: </t>
  </si>
  <si>
    <r>
      <t xml:space="preserve">- In </t>
    </r>
    <r>
      <rPr>
        <b/>
        <sz val="10"/>
        <color theme="6"/>
        <rFont val="Poppins"/>
      </rPr>
      <t>November</t>
    </r>
    <r>
      <rPr>
        <sz val="10"/>
        <color theme="6"/>
        <rFont val="Poppins"/>
      </rPr>
      <t>, volumes were up 15.1% YoY. On a same-asset base, production was up 4.5%, mainly due to better resources in Deltas (+4.5% YoY), Bahia (+0.9% YoY), SE/CO (+49.2%, meaning 15.1 GWh up YoY) and Chuí (+4.1% YoY).</t>
    </r>
  </si>
  <si>
    <r>
      <t xml:space="preserve">- Portfolio volumes in </t>
    </r>
    <r>
      <rPr>
        <b/>
        <sz val="10"/>
        <color theme="6"/>
        <rFont val="Poppins"/>
      </rPr>
      <t>December</t>
    </r>
    <r>
      <rPr>
        <sz val="10"/>
        <color theme="6"/>
        <rFont val="Poppins"/>
      </rPr>
      <t xml:space="preserve"> were up 8.7% YoY. On a same-asset base, production was up 1.9% YoY, mainly due to SE/CO (+72.7%, meaning 22 GWh) and Delta (+2.6%) Clusters. </t>
    </r>
  </si>
  <si>
    <r>
      <t xml:space="preserve">- In </t>
    </r>
    <r>
      <rPr>
        <b/>
        <sz val="10"/>
        <color theme="6"/>
        <rFont val="Poppins"/>
      </rPr>
      <t>October</t>
    </r>
    <r>
      <rPr>
        <sz val="10"/>
        <color theme="6"/>
        <rFont val="Poppins"/>
      </rPr>
      <t>, volumes were up 5.6% YoY: (i) new assets; (ii) corrective maintenance in Deltas, which will be partially reimbursed; (iii) Bahia Cluster with an increase in curtailment losses and corrective maintenance, which will be partially reimbursed; (iv) a good start of the rainy season in SE/CO Cluster; (v) a cold front that remained in Chuí Cluster's region for a few days.</t>
    </r>
  </si>
  <si>
    <t>- In the quarter, Goodnight Cluster contributed with 161.1 GWh vs. 2023 to portfolio's production, as the asset started its operations in Nov/23 and reached Full COD in 1Q24.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</si>
</sst>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409]mmm\-yy;@"/>
    <numFmt numFmtId="168" formatCode="0.0"/>
    <numFmt numFmtId="169" formatCode="#,##0.0;\(#,##0.0\);&quot;-&quot;;"/>
    <numFmt numFmtId="170" formatCode="#,##0.00000000000;#,##0.00000000000;&quot;-&quot;"/>
  </numFmts>
  <fonts count="45" x14ac:knownFonts="1">
    <font>
      <sz val="11"/>
      <color theme="1"/>
      <name val="Calibri"/>
      <family val="2"/>
      <scheme val="minor"/>
    </font>
    <font>
      <sz val="8"/>
      <name val="Calibri"/>
      <family val="2"/>
      <scheme val="minor"/>
    </font>
    <font>
      <b/>
      <sz val="10"/>
      <color rgb="FFFFFFFF"/>
      <name val="Aeonik"/>
      <family val="2"/>
    </font>
    <font>
      <sz val="11"/>
      <color theme="1"/>
      <name val="Calibri"/>
      <family val="2"/>
      <scheme val="minor"/>
    </font>
    <font>
      <sz val="11"/>
      <color theme="1"/>
      <name val="Calibri"/>
      <family val="2"/>
    </font>
    <font>
      <sz val="10"/>
      <color theme="1"/>
      <name val="Calibri"/>
      <family val="2"/>
      <scheme val="minor"/>
    </font>
    <font>
      <b/>
      <sz val="11"/>
      <color theme="4"/>
      <name val="Prosperity"/>
      <family val="3"/>
    </font>
    <font>
      <b/>
      <sz val="10"/>
      <color rgb="FFFFFFFF"/>
      <name val="Poppins"/>
    </font>
    <font>
      <sz val="8"/>
      <color theme="6"/>
      <name val="Poppins"/>
    </font>
    <font>
      <sz val="10"/>
      <color theme="1"/>
      <name val="Poppins"/>
    </font>
    <font>
      <b/>
      <sz val="10"/>
      <color theme="1"/>
      <name val="Poppins"/>
    </font>
    <font>
      <b/>
      <sz val="10"/>
      <color rgb="FF26395F"/>
      <name val="Poppins"/>
    </font>
    <font>
      <sz val="10"/>
      <color theme="4"/>
      <name val="Poppins"/>
    </font>
    <font>
      <b/>
      <sz val="10"/>
      <color rgb="FF123660"/>
      <name val="Poppins"/>
    </font>
    <font>
      <sz val="10"/>
      <color rgb="FFFF0000"/>
      <name val="Poppins"/>
    </font>
    <font>
      <b/>
      <sz val="10"/>
      <color theme="6"/>
      <name val="Poppins"/>
    </font>
    <font>
      <sz val="10"/>
      <color theme="6"/>
      <name val="Poppins"/>
    </font>
    <font>
      <sz val="10"/>
      <color rgb="FF123660"/>
      <name val="Poppins"/>
    </font>
    <font>
      <b/>
      <sz val="10"/>
      <color theme="0"/>
      <name val="Poppins"/>
    </font>
    <font>
      <b/>
      <sz val="11"/>
      <color theme="4"/>
      <name val="Serena"/>
      <family val="3"/>
    </font>
    <font>
      <b/>
      <sz val="10"/>
      <color theme="1"/>
      <name val="Aeonik"/>
      <family val="2"/>
    </font>
    <font>
      <sz val="10"/>
      <color theme="1"/>
      <name val="Aeonik"/>
      <family val="2"/>
    </font>
    <font>
      <b/>
      <sz val="10"/>
      <color rgb="FF26395F"/>
      <name val="Aeonik Medium"/>
      <family val="2"/>
    </font>
    <font>
      <b/>
      <sz val="10"/>
      <color rgb="FF123660"/>
      <name val="Aeonik"/>
      <family val="2"/>
    </font>
    <font>
      <sz val="10"/>
      <color rgb="FF123660"/>
      <name val="Aeonik"/>
      <family val="2"/>
    </font>
    <font>
      <sz val="10"/>
      <color rgb="FFFF0000"/>
      <name val="Aeonik"/>
      <family val="2"/>
    </font>
    <font>
      <sz val="10"/>
      <name val="Aeonik"/>
      <family val="2"/>
    </font>
    <font>
      <sz val="10"/>
      <color rgb="FF26395F"/>
      <name val="Aeonik"/>
      <family val="2"/>
    </font>
    <font>
      <b/>
      <sz val="10"/>
      <name val="Aeonik"/>
      <family val="2"/>
    </font>
    <font>
      <b/>
      <sz val="10"/>
      <color rgb="FF26395F"/>
      <name val="Aeonik"/>
      <family val="2"/>
    </font>
    <font>
      <b/>
      <sz val="10"/>
      <color theme="0"/>
      <name val="Aeonik"/>
      <family val="2"/>
    </font>
    <font>
      <i/>
      <sz val="9"/>
      <color theme="1"/>
      <name val="Poppins"/>
    </font>
    <font>
      <sz val="9"/>
      <color theme="1"/>
      <name val="Poppins"/>
    </font>
    <font>
      <b/>
      <i/>
      <sz val="10"/>
      <color theme="1"/>
      <name val="Poppins"/>
    </font>
    <font>
      <i/>
      <sz val="10"/>
      <color theme="6"/>
      <name val="Poppins"/>
    </font>
    <font>
      <sz val="8"/>
      <color theme="3"/>
      <name val="Poppins"/>
    </font>
    <font>
      <i/>
      <sz val="8"/>
      <color theme="2"/>
      <name val="Poppins"/>
    </font>
    <font>
      <sz val="8"/>
      <color theme="2"/>
      <name val="Poppins"/>
    </font>
    <font>
      <i/>
      <sz val="8"/>
      <color theme="4"/>
      <name val="Poppins"/>
    </font>
    <font>
      <sz val="8"/>
      <color theme="0"/>
      <name val="Poppins"/>
    </font>
    <font>
      <b/>
      <sz val="8"/>
      <color theme="0"/>
      <name val="Poppins"/>
    </font>
    <font>
      <b/>
      <sz val="8"/>
      <color theme="3"/>
      <name val="Poppins"/>
    </font>
    <font>
      <b/>
      <sz val="9"/>
      <color indexed="81"/>
      <name val="Tahoma"/>
      <family val="2"/>
    </font>
    <font>
      <sz val="9"/>
      <color indexed="81"/>
      <name val="Tahoma"/>
      <family val="2"/>
    </font>
    <font>
      <sz val="9"/>
      <color rgb="FF434343"/>
      <name val="Poppins"/>
    </font>
  </fonts>
  <fills count="9">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2"/>
        <bgColor indexed="64"/>
      </patternFill>
    </fill>
    <fill>
      <patternFill patternType="solid">
        <fgColor theme="3"/>
        <bgColor indexed="64"/>
      </patternFill>
    </fill>
    <fill>
      <patternFill patternType="solid">
        <fgColor rgb="FFEDE9E5"/>
        <bgColor indexed="64"/>
      </patternFill>
    </fill>
    <fill>
      <patternFill patternType="solid">
        <fgColor theme="0" tint="-0.14999847407452621"/>
        <bgColor indexed="64"/>
      </patternFill>
    </fill>
  </fills>
  <borders count="7">
    <border>
      <left/>
      <right/>
      <top/>
      <bottom/>
      <diagonal/>
    </border>
    <border>
      <left/>
      <right/>
      <top/>
      <bottom style="thin">
        <color theme="4"/>
      </bottom>
      <diagonal/>
    </border>
    <border>
      <left/>
      <right/>
      <top/>
      <bottom style="thin">
        <color theme="2"/>
      </bottom>
      <diagonal/>
    </border>
    <border>
      <left/>
      <right/>
      <top style="thin">
        <color theme="2"/>
      </top>
      <bottom/>
      <diagonal/>
    </border>
    <border>
      <left/>
      <right/>
      <top/>
      <bottom style="thin">
        <color theme="3"/>
      </bottom>
      <diagonal/>
    </border>
    <border>
      <left/>
      <right/>
      <top style="thin">
        <color theme="3"/>
      </top>
      <bottom/>
      <diagonal/>
    </border>
    <border>
      <left/>
      <right/>
      <top/>
      <bottom style="thin">
        <color indexed="64"/>
      </bottom>
      <diagonal/>
    </border>
  </borders>
  <cellStyleXfs count="3">
    <xf numFmtId="0" fontId="0" fillId="0" borderId="0"/>
    <xf numFmtId="9" fontId="3" fillId="0" borderId="0" applyFont="0" applyFill="0" applyBorder="0" applyAlignment="0" applyProtection="0"/>
    <xf numFmtId="0" fontId="4" fillId="0" borderId="0"/>
  </cellStyleXfs>
  <cellXfs count="154">
    <xf numFmtId="0" fontId="0" fillId="0" borderId="0" xfId="0"/>
    <xf numFmtId="0" fontId="5" fillId="0" borderId="0" xfId="0" applyFont="1"/>
    <xf numFmtId="0" fontId="2" fillId="0" borderId="0" xfId="0" applyFont="1" applyAlignment="1">
      <alignment horizontal="center" vertical="center" wrapText="1"/>
    </xf>
    <xf numFmtId="0" fontId="6" fillId="0" borderId="0" xfId="0" applyFont="1" applyAlignment="1">
      <alignment vertical="center"/>
    </xf>
    <xf numFmtId="49" fontId="6" fillId="0" borderId="0" xfId="0" applyNumberFormat="1" applyFont="1" applyAlignment="1">
      <alignment vertical="center"/>
    </xf>
    <xf numFmtId="49" fontId="8" fillId="0" borderId="0" xfId="0" quotePrefix="1" applyNumberFormat="1" applyFont="1" applyAlignment="1">
      <alignment vertical="center"/>
    </xf>
    <xf numFmtId="0" fontId="8" fillId="0" borderId="0" xfId="0" applyFont="1" applyAlignment="1">
      <alignment vertical="center"/>
    </xf>
    <xf numFmtId="0" fontId="8" fillId="0" borderId="0" xfId="0" applyFont="1" applyAlignment="1">
      <alignment horizontal="left" vertical="top"/>
    </xf>
    <xf numFmtId="0" fontId="9" fillId="0" borderId="0" xfId="0" applyFont="1"/>
    <xf numFmtId="0" fontId="10" fillId="0" borderId="0" xfId="0" applyFont="1" applyAlignment="1">
      <alignment vertical="center"/>
    </xf>
    <xf numFmtId="0" fontId="9"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49" fontId="13" fillId="0" borderId="0" xfId="0" applyNumberFormat="1"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horizontal="left" vertical="center" wrapText="1"/>
    </xf>
    <xf numFmtId="0" fontId="16" fillId="0" borderId="0" xfId="0" applyFont="1" applyAlignment="1">
      <alignment horizontal="center" vertical="center" wrapText="1"/>
    </xf>
    <xf numFmtId="164" fontId="16" fillId="0" borderId="0" xfId="0" applyNumberFormat="1" applyFont="1" applyAlignment="1">
      <alignment horizontal="center" vertical="center" wrapText="1"/>
    </xf>
    <xf numFmtId="164" fontId="15" fillId="4" borderId="0" xfId="0" applyNumberFormat="1" applyFont="1" applyFill="1" applyAlignment="1">
      <alignment horizontal="center" vertical="center" wrapText="1"/>
    </xf>
    <xf numFmtId="164" fontId="17" fillId="0" borderId="0" xfId="0" applyNumberFormat="1" applyFont="1" applyAlignment="1">
      <alignment horizontal="center" vertical="center" wrapText="1"/>
    </xf>
    <xf numFmtId="0" fontId="7" fillId="5" borderId="0" xfId="0" applyFont="1" applyFill="1" applyAlignment="1">
      <alignment horizontal="left" vertical="center" wrapText="1"/>
    </xf>
    <xf numFmtId="164" fontId="7" fillId="5" borderId="0" xfId="0" applyNumberFormat="1" applyFont="1" applyFill="1" applyAlignment="1">
      <alignment horizontal="center" vertical="center" wrapText="1"/>
    </xf>
    <xf numFmtId="164" fontId="18" fillId="5" borderId="0" xfId="0" applyNumberFormat="1" applyFont="1" applyFill="1" applyAlignment="1">
      <alignment horizontal="center" vertical="center" wrapText="1"/>
    </xf>
    <xf numFmtId="0" fontId="16" fillId="0" borderId="0" xfId="0" applyFont="1" applyAlignment="1">
      <alignment vertical="center"/>
    </xf>
    <xf numFmtId="10" fontId="9" fillId="0" borderId="0" xfId="1" applyNumberFormat="1" applyFont="1" applyAlignment="1">
      <alignment horizontal="left" vertical="center"/>
    </xf>
    <xf numFmtId="0" fontId="9" fillId="0" borderId="0" xfId="0" applyFont="1" applyAlignment="1">
      <alignment horizontal="left" vertical="center"/>
    </xf>
    <xf numFmtId="164" fontId="9" fillId="0" borderId="0" xfId="0" applyNumberFormat="1" applyFont="1" applyAlignment="1">
      <alignment vertical="center"/>
    </xf>
    <xf numFmtId="0" fontId="15" fillId="0" borderId="0" xfId="0" applyFont="1" applyAlignment="1">
      <alignment horizontal="left" vertical="center"/>
    </xf>
    <xf numFmtId="0" fontId="18" fillId="5" borderId="0" xfId="0" applyFont="1" applyFill="1" applyAlignment="1">
      <alignment horizontal="left" vertical="center" wrapText="1"/>
    </xf>
    <xf numFmtId="166" fontId="9" fillId="0" borderId="0" xfId="0" applyNumberFormat="1" applyFont="1" applyAlignment="1">
      <alignment vertical="center"/>
    </xf>
    <xf numFmtId="0" fontId="19" fillId="0" borderId="0" xfId="0" applyFont="1" applyAlignment="1">
      <alignment vertical="center"/>
    </xf>
    <xf numFmtId="49" fontId="19" fillId="0" borderId="0" xfId="0" applyNumberFormat="1" applyFont="1" applyAlignment="1">
      <alignment vertic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49" fontId="23" fillId="0" borderId="0" xfId="0" applyNumberFormat="1" applyFont="1" applyAlignment="1">
      <alignment vertical="center"/>
    </xf>
    <xf numFmtId="49" fontId="24" fillId="0" borderId="0" xfId="0" quotePrefix="1" applyNumberFormat="1" applyFont="1" applyAlignment="1">
      <alignment vertical="center"/>
    </xf>
    <xf numFmtId="0" fontId="25" fillId="0" borderId="0" xfId="0" applyFont="1" applyAlignment="1">
      <alignment vertical="center"/>
    </xf>
    <xf numFmtId="0" fontId="25" fillId="0" borderId="0" xfId="0" applyFont="1" applyAlignment="1">
      <alignment horizontal="center" vertical="center"/>
    </xf>
    <xf numFmtId="164" fontId="24" fillId="0" borderId="0" xfId="0" applyNumberFormat="1" applyFont="1" applyAlignment="1">
      <alignment horizontal="center" vertical="center" wrapText="1"/>
    </xf>
    <xf numFmtId="0" fontId="5" fillId="0" borderId="0" xfId="0" applyFont="1" applyAlignment="1">
      <alignment vertical="center"/>
    </xf>
    <xf numFmtId="0" fontId="24" fillId="0" borderId="0" xfId="0" applyFont="1" applyAlignment="1">
      <alignment vertical="center"/>
    </xf>
    <xf numFmtId="10" fontId="21" fillId="0" borderId="0" xfId="1" applyNumberFormat="1" applyFont="1" applyAlignment="1">
      <alignment horizontal="left" vertical="center"/>
    </xf>
    <xf numFmtId="0" fontId="21" fillId="0" borderId="0" xfId="0" applyFont="1" applyAlignment="1">
      <alignment horizontal="left" vertical="center"/>
    </xf>
    <xf numFmtId="164" fontId="21" fillId="0" borderId="0" xfId="0" applyNumberFormat="1" applyFont="1" applyAlignment="1">
      <alignment vertical="center"/>
    </xf>
    <xf numFmtId="4" fontId="21" fillId="0" borderId="0" xfId="0" applyNumberFormat="1" applyFont="1" applyAlignment="1">
      <alignment vertical="center"/>
    </xf>
    <xf numFmtId="165" fontId="15" fillId="4" borderId="0" xfId="1" applyNumberFormat="1" applyFont="1" applyFill="1" applyAlignment="1">
      <alignment horizontal="center" vertical="center" wrapText="1"/>
    </xf>
    <xf numFmtId="165" fontId="7" fillId="5" borderId="0" xfId="1" applyNumberFormat="1" applyFont="1" applyFill="1" applyAlignment="1">
      <alignment horizontal="center" vertical="center" wrapText="1"/>
    </xf>
    <xf numFmtId="0" fontId="26" fillId="2" borderId="0" xfId="0" applyFont="1" applyFill="1" applyAlignment="1">
      <alignment vertical="center"/>
    </xf>
    <xf numFmtId="0" fontId="27" fillId="0" borderId="0" xfId="0" applyFont="1" applyAlignment="1">
      <alignment horizontal="centerContinuous" vertical="center" wrapText="1"/>
    </xf>
    <xf numFmtId="0" fontId="21" fillId="2" borderId="0" xfId="0" applyFont="1" applyFill="1" applyAlignment="1">
      <alignment vertical="center"/>
    </xf>
    <xf numFmtId="0" fontId="2" fillId="0" borderId="0" xfId="0" applyFont="1" applyAlignment="1">
      <alignment horizontal="left" vertical="center" wrapText="1"/>
    </xf>
    <xf numFmtId="164" fontId="2" fillId="0" borderId="0" xfId="0" applyNumberFormat="1" applyFont="1" applyAlignment="1">
      <alignment horizontal="center" vertical="center" wrapText="1"/>
    </xf>
    <xf numFmtId="0" fontId="7" fillId="0" borderId="0" xfId="0" applyFont="1" applyAlignment="1">
      <alignment horizontal="left" vertical="center" wrapText="1"/>
    </xf>
    <xf numFmtId="164" fontId="7" fillId="0" borderId="0" xfId="0" applyNumberFormat="1" applyFont="1" applyAlignment="1">
      <alignment horizontal="center" vertical="center" wrapText="1"/>
    </xf>
    <xf numFmtId="165" fontId="7" fillId="0" borderId="0" xfId="1" applyNumberFormat="1" applyFont="1" applyFill="1" applyAlignment="1">
      <alignment horizontal="center" vertical="center" wrapText="1"/>
    </xf>
    <xf numFmtId="164" fontId="28" fillId="0" borderId="0" xfId="0" applyNumberFormat="1" applyFont="1" applyAlignment="1">
      <alignment horizontal="center" vertical="center" wrapText="1"/>
    </xf>
    <xf numFmtId="0" fontId="17" fillId="0" borderId="0" xfId="0" applyFont="1" applyAlignment="1">
      <alignment vertical="center"/>
    </xf>
    <xf numFmtId="0" fontId="29" fillId="0" borderId="0" xfId="0" applyFont="1" applyAlignment="1">
      <alignment horizontal="left" vertical="center"/>
    </xf>
    <xf numFmtId="0" fontId="24" fillId="0" borderId="0" xfId="0" applyFont="1" applyAlignment="1">
      <alignment horizontal="center" vertical="center" wrapText="1"/>
    </xf>
    <xf numFmtId="164" fontId="27" fillId="0" borderId="0" xfId="0" applyNumberFormat="1" applyFont="1" applyAlignment="1">
      <alignment horizontal="center" vertical="center"/>
    </xf>
    <xf numFmtId="0" fontId="29" fillId="0" borderId="0" xfId="0" applyFont="1" applyAlignment="1">
      <alignment horizontal="left" vertical="center" wrapText="1"/>
    </xf>
    <xf numFmtId="164" fontId="27" fillId="0" borderId="0" xfId="0" applyNumberFormat="1" applyFont="1" applyAlignment="1">
      <alignment horizontal="center" vertical="center" wrapText="1"/>
    </xf>
    <xf numFmtId="0" fontId="30" fillId="0" borderId="0" xfId="0" applyFont="1" applyAlignment="1">
      <alignment horizontal="left" vertical="center" wrapText="1"/>
    </xf>
    <xf numFmtId="164" fontId="30" fillId="0" borderId="0" xfId="0" applyNumberFormat="1" applyFont="1" applyAlignment="1">
      <alignment horizontal="center"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17" fontId="7" fillId="3" borderId="1" xfId="0" applyNumberFormat="1" applyFont="1" applyFill="1" applyBorder="1" applyAlignment="1">
      <alignment horizontal="center" vertical="center" wrapText="1"/>
    </xf>
    <xf numFmtId="167" fontId="7" fillId="3" borderId="1" xfId="0" applyNumberFormat="1" applyFont="1" applyFill="1" applyBorder="1" applyAlignment="1">
      <alignment horizontal="center" vertical="center" wrapText="1"/>
    </xf>
    <xf numFmtId="49" fontId="16" fillId="0" borderId="0" xfId="0" quotePrefix="1" applyNumberFormat="1" applyFont="1" applyAlignment="1">
      <alignment vertical="center"/>
    </xf>
    <xf numFmtId="49" fontId="16" fillId="0" borderId="0" xfId="0" quotePrefix="1" applyNumberFormat="1" applyFont="1" applyAlignment="1">
      <alignment horizontal="left" vertical="center" indent="4"/>
    </xf>
    <xf numFmtId="164" fontId="7" fillId="5" borderId="2" xfId="0" applyNumberFormat="1" applyFont="1" applyFill="1" applyBorder="1" applyAlignment="1">
      <alignment horizontal="center" vertical="center" wrapText="1"/>
    </xf>
    <xf numFmtId="165" fontId="7" fillId="5" borderId="2" xfId="1" applyNumberFormat="1" applyFont="1" applyFill="1" applyBorder="1" applyAlignment="1">
      <alignment horizontal="center" vertical="center" wrapText="1"/>
    </xf>
    <xf numFmtId="0" fontId="21" fillId="2" borderId="3" xfId="0" applyFont="1" applyFill="1" applyBorder="1" applyAlignment="1">
      <alignment vertical="center"/>
    </xf>
    <xf numFmtId="165" fontId="15" fillId="4" borderId="0" xfId="1" applyNumberFormat="1" applyFont="1" applyFill="1" applyBorder="1" applyAlignment="1">
      <alignment horizontal="center" vertical="center" wrapText="1"/>
    </xf>
    <xf numFmtId="49" fontId="16" fillId="0" borderId="0" xfId="0" quotePrefix="1" applyNumberFormat="1" applyFont="1" applyAlignment="1">
      <alignment horizontal="left" vertical="center"/>
    </xf>
    <xf numFmtId="0" fontId="9" fillId="0" borderId="0" xfId="0" quotePrefix="1" applyFont="1" applyAlignment="1">
      <alignment vertical="center"/>
    </xf>
    <xf numFmtId="164" fontId="16" fillId="0" borderId="0" xfId="0" applyNumberFormat="1" applyFont="1" applyAlignment="1">
      <alignment horizontal="center" vertical="center"/>
    </xf>
    <xf numFmtId="9" fontId="31" fillId="0" borderId="4" xfId="1" applyFont="1" applyBorder="1" applyAlignment="1">
      <alignment horizontal="centerContinuous" vertical="justify"/>
    </xf>
    <xf numFmtId="0" fontId="32" fillId="0" borderId="4" xfId="0" applyFont="1" applyBorder="1" applyAlignment="1">
      <alignment horizontal="centerContinuous" vertical="center"/>
    </xf>
    <xf numFmtId="165" fontId="31" fillId="0" borderId="4" xfId="1" applyNumberFormat="1" applyFont="1" applyBorder="1" applyAlignment="1">
      <alignment horizontal="center" vertical="center"/>
    </xf>
    <xf numFmtId="9" fontId="33" fillId="0" borderId="4" xfId="1" applyFont="1" applyBorder="1" applyAlignment="1">
      <alignment horizontal="center" vertical="center"/>
    </xf>
    <xf numFmtId="4" fontId="9" fillId="0" borderId="0" xfId="0" applyNumberFormat="1" applyFont="1" applyAlignment="1">
      <alignment vertical="center"/>
    </xf>
    <xf numFmtId="0" fontId="7" fillId="6" borderId="0" xfId="0" applyFont="1" applyFill="1" applyAlignment="1">
      <alignment horizontal="centerContinuous" vertical="center" wrapText="1"/>
    </xf>
    <xf numFmtId="0" fontId="9" fillId="6" borderId="0" xfId="0" applyFont="1" applyFill="1" applyAlignment="1">
      <alignment horizontal="centerContinuous" vertical="center"/>
    </xf>
    <xf numFmtId="0" fontId="7" fillId="6" borderId="0" xfId="0" applyFont="1" applyFill="1" applyAlignment="1">
      <alignment horizontal="center" vertical="center" wrapText="1"/>
    </xf>
    <xf numFmtId="0" fontId="7" fillId="6" borderId="4" xfId="0" applyFont="1" applyFill="1" applyBorder="1" applyAlignment="1">
      <alignment horizontal="center" vertical="center" wrapText="1"/>
    </xf>
    <xf numFmtId="0" fontId="15" fillId="0" borderId="5" xfId="0" applyFont="1" applyBorder="1" applyAlignment="1">
      <alignment horizontal="centerContinuous" vertical="center" wrapText="1"/>
    </xf>
    <xf numFmtId="0" fontId="9" fillId="0" borderId="0" xfId="0" applyFont="1" applyAlignment="1">
      <alignment horizontal="centerContinuous" vertical="center"/>
    </xf>
    <xf numFmtId="165" fontId="34" fillId="0" borderId="5" xfId="1" applyNumberFormat="1" applyFont="1" applyBorder="1" applyAlignment="1">
      <alignment horizontal="center" vertical="center" wrapText="1"/>
    </xf>
    <xf numFmtId="9" fontId="15" fillId="4" borderId="0" xfId="1" applyFont="1" applyFill="1" applyAlignment="1">
      <alignment horizontal="center" vertical="center" wrapText="1"/>
    </xf>
    <xf numFmtId="0" fontId="15" fillId="0" borderId="0" xfId="0" applyFont="1" applyAlignment="1">
      <alignment horizontal="centerContinuous" vertical="center" wrapText="1"/>
    </xf>
    <xf numFmtId="165" fontId="34" fillId="0" borderId="0" xfId="1" applyNumberFormat="1" applyFont="1" applyAlignment="1">
      <alignment horizontal="center" vertical="center" wrapText="1"/>
    </xf>
    <xf numFmtId="164" fontId="34" fillId="0" borderId="0" xfId="0" applyNumberFormat="1" applyFont="1" applyAlignment="1">
      <alignment horizontal="center" vertical="center" wrapText="1"/>
    </xf>
    <xf numFmtId="0" fontId="7" fillId="5" borderId="0" xfId="0" applyFont="1" applyFill="1" applyAlignment="1">
      <alignment horizontal="centerContinuous" vertical="center" wrapText="1"/>
    </xf>
    <xf numFmtId="0" fontId="9" fillId="5" borderId="0" xfId="0" applyFont="1" applyFill="1" applyAlignment="1">
      <alignment horizontal="centerContinuous" vertical="center"/>
    </xf>
    <xf numFmtId="0" fontId="7" fillId="0" borderId="0" xfId="0" applyFont="1" applyAlignment="1">
      <alignment horizontal="centerContinuous" vertical="center" wrapText="1"/>
    </xf>
    <xf numFmtId="168" fontId="16" fillId="0" borderId="0" xfId="0" applyNumberFormat="1" applyFont="1" applyAlignment="1">
      <alignment horizontal="center" vertical="center" wrapText="1"/>
    </xf>
    <xf numFmtId="0" fontId="9" fillId="0" borderId="0" xfId="0" quotePrefix="1" applyFont="1" applyAlignment="1">
      <alignment horizontal="left" vertical="center" indent="4"/>
    </xf>
    <xf numFmtId="165" fontId="15" fillId="0" borderId="0" xfId="1" applyNumberFormat="1" applyFont="1" applyFill="1" applyBorder="1" applyAlignment="1">
      <alignment horizontal="center" vertical="center" wrapText="1"/>
    </xf>
    <xf numFmtId="0" fontId="7" fillId="0" borderId="0" xfId="0" applyFont="1" applyAlignment="1">
      <alignment horizontal="center" vertical="center" wrapText="1"/>
    </xf>
    <xf numFmtId="165" fontId="7" fillId="0" borderId="0" xfId="1" applyNumberFormat="1" applyFont="1" applyFill="1" applyBorder="1" applyAlignment="1">
      <alignment horizontal="center" vertical="center" wrapText="1"/>
    </xf>
    <xf numFmtId="9" fontId="21" fillId="0" borderId="0" xfId="1" applyFont="1" applyAlignment="1">
      <alignment vertical="center"/>
    </xf>
    <xf numFmtId="3" fontId="21" fillId="0" borderId="0" xfId="0" applyNumberFormat="1" applyFont="1" applyAlignment="1">
      <alignment vertical="center"/>
    </xf>
    <xf numFmtId="165" fontId="7" fillId="5" borderId="0" xfId="1" applyNumberFormat="1" applyFont="1" applyFill="1" applyBorder="1" applyAlignment="1">
      <alignment horizontal="center" vertical="center" wrapText="1"/>
    </xf>
    <xf numFmtId="0" fontId="35" fillId="0" borderId="0" xfId="0" applyFont="1" applyAlignment="1">
      <alignment vertical="center"/>
    </xf>
    <xf numFmtId="0" fontId="35" fillId="0" borderId="0" xfId="0" applyFont="1" applyAlignment="1">
      <alignment horizontal="center" vertical="center"/>
    </xf>
    <xf numFmtId="169" fontId="35" fillId="0" borderId="0" xfId="0" applyNumberFormat="1"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14" fontId="36" fillId="0" borderId="0" xfId="0" applyNumberFormat="1" applyFont="1" applyAlignment="1">
      <alignment horizontal="center" vertical="center"/>
    </xf>
    <xf numFmtId="14" fontId="38" fillId="0" borderId="0" xfId="0" applyNumberFormat="1" applyFont="1" applyAlignment="1">
      <alignment horizontal="center" vertical="center"/>
    </xf>
    <xf numFmtId="0" fontId="38" fillId="0" borderId="0" xfId="0" applyFont="1" applyAlignment="1">
      <alignment horizontal="center" vertical="center"/>
    </xf>
    <xf numFmtId="0" fontId="39" fillId="0" borderId="0" xfId="0" applyFont="1" applyAlignment="1">
      <alignment vertical="center"/>
    </xf>
    <xf numFmtId="0" fontId="40" fillId="3" borderId="0" xfId="0" applyFont="1" applyFill="1" applyAlignment="1">
      <alignment horizontal="left" vertical="center"/>
    </xf>
    <xf numFmtId="0" fontId="40" fillId="3" borderId="0" xfId="0" applyFont="1" applyFill="1" applyAlignment="1">
      <alignment horizontal="center" vertical="center"/>
    </xf>
    <xf numFmtId="14" fontId="40" fillId="3" borderId="0" xfId="0" applyNumberFormat="1" applyFont="1" applyFill="1" applyAlignment="1">
      <alignment horizontal="center" vertical="center"/>
    </xf>
    <xf numFmtId="0" fontId="39" fillId="0" borderId="0" xfId="0" applyFont="1" applyAlignment="1">
      <alignment horizontal="center" vertical="center"/>
    </xf>
    <xf numFmtId="0" fontId="40" fillId="0" borderId="0" xfId="0" applyFont="1" applyAlignment="1">
      <alignment vertical="center"/>
    </xf>
    <xf numFmtId="0" fontId="40" fillId="6" borderId="0" xfId="0" applyFont="1" applyFill="1" applyAlignment="1">
      <alignment vertical="center"/>
    </xf>
    <xf numFmtId="0" fontId="40" fillId="6" borderId="0" xfId="0" applyFont="1" applyFill="1" applyAlignment="1">
      <alignment horizontal="center" vertical="center"/>
    </xf>
    <xf numFmtId="169" fontId="40" fillId="6" borderId="0" xfId="0" applyNumberFormat="1" applyFont="1" applyFill="1" applyAlignment="1">
      <alignment horizontal="center" vertical="center"/>
    </xf>
    <xf numFmtId="169" fontId="40" fillId="0" borderId="0" xfId="0" applyNumberFormat="1" applyFont="1" applyAlignment="1">
      <alignment horizontal="center" vertical="center"/>
    </xf>
    <xf numFmtId="0" fontId="40" fillId="0" borderId="0" xfId="0" applyFont="1" applyAlignment="1">
      <alignment horizontal="center" vertical="center"/>
    </xf>
    <xf numFmtId="0" fontId="40" fillId="5" borderId="0" xfId="0" applyFont="1" applyFill="1" applyAlignment="1">
      <alignment vertical="center"/>
    </xf>
    <xf numFmtId="0" fontId="40" fillId="5" borderId="0" xfId="0" applyFont="1" applyFill="1" applyAlignment="1">
      <alignment horizontal="center" vertical="center"/>
    </xf>
    <xf numFmtId="169" fontId="40" fillId="5" borderId="0" xfId="0" applyNumberFormat="1" applyFont="1" applyFill="1" applyAlignment="1">
      <alignment horizontal="center" vertical="center"/>
    </xf>
    <xf numFmtId="0" fontId="41" fillId="0" borderId="0" xfId="0" applyFont="1" applyAlignment="1">
      <alignment vertical="center"/>
    </xf>
    <xf numFmtId="0" fontId="41" fillId="7" borderId="0" xfId="0" applyFont="1" applyFill="1" applyAlignment="1">
      <alignment horizontal="left" vertical="center"/>
    </xf>
    <xf numFmtId="0" fontId="41" fillId="7" borderId="0" xfId="0" applyFont="1" applyFill="1" applyAlignment="1">
      <alignment horizontal="center" vertical="center"/>
    </xf>
    <xf numFmtId="169" fontId="41" fillId="7" borderId="0" xfId="0" applyNumberFormat="1" applyFont="1" applyFill="1" applyAlignment="1">
      <alignment horizontal="center" vertical="center"/>
    </xf>
    <xf numFmtId="169" fontId="41" fillId="0" borderId="0" xfId="0" applyNumberFormat="1" applyFont="1" applyAlignment="1">
      <alignment horizontal="center" vertical="center"/>
    </xf>
    <xf numFmtId="0" fontId="41" fillId="0" borderId="0" xfId="0" applyFont="1" applyAlignment="1">
      <alignment horizontal="center" vertical="center"/>
    </xf>
    <xf numFmtId="0" fontId="35" fillId="0" borderId="0" xfId="0" applyFont="1" applyAlignment="1">
      <alignment horizontal="left" vertical="center" indent="2"/>
    </xf>
    <xf numFmtId="0" fontId="41" fillId="7" borderId="0" xfId="0" applyFont="1" applyFill="1" applyAlignment="1">
      <alignment vertical="center"/>
    </xf>
    <xf numFmtId="0" fontId="35" fillId="0" borderId="6" xfId="0" applyFont="1" applyBorder="1" applyAlignment="1">
      <alignment horizontal="left" vertical="center" indent="2"/>
    </xf>
    <xf numFmtId="0" fontId="35" fillId="0" borderId="6" xfId="0" applyFont="1" applyBorder="1" applyAlignment="1">
      <alignment horizontal="center" vertical="center"/>
    </xf>
    <xf numFmtId="169" fontId="35" fillId="0" borderId="6" xfId="0" applyNumberFormat="1" applyFont="1" applyBorder="1" applyAlignment="1">
      <alignment horizontal="center" vertical="center"/>
    </xf>
    <xf numFmtId="169" fontId="39" fillId="0" borderId="0" xfId="0" applyNumberFormat="1" applyFont="1" applyAlignment="1">
      <alignment horizontal="center" vertical="center"/>
    </xf>
    <xf numFmtId="168" fontId="35" fillId="0" borderId="0" xfId="0" applyNumberFormat="1" applyFont="1" applyAlignment="1">
      <alignment horizontal="center" vertical="center"/>
    </xf>
    <xf numFmtId="170" fontId="35" fillId="0" borderId="0" xfId="0" applyNumberFormat="1" applyFont="1" applyAlignment="1">
      <alignment horizontal="center" vertical="center"/>
    </xf>
    <xf numFmtId="0" fontId="7" fillId="8" borderId="0" xfId="0" applyFont="1" applyFill="1" applyAlignment="1">
      <alignment horizontal="centerContinuous" vertical="center" wrapText="1"/>
    </xf>
    <xf numFmtId="0" fontId="9" fillId="8" borderId="0" xfId="0" applyFont="1" applyFill="1" applyAlignment="1">
      <alignment horizontal="centerContinuous" vertical="center"/>
    </xf>
    <xf numFmtId="165" fontId="7" fillId="8" borderId="0" xfId="1" applyNumberFormat="1" applyFont="1" applyFill="1" applyAlignment="1">
      <alignment horizontal="center" vertical="center" wrapText="1"/>
    </xf>
    <xf numFmtId="0" fontId="24" fillId="0" borderId="0" xfId="0" applyFont="1" applyAlignment="1">
      <alignment horizontal="left" vertical="center"/>
    </xf>
    <xf numFmtId="164" fontId="16" fillId="0" borderId="0" xfId="0" applyNumberFormat="1" applyFont="1" applyFill="1" applyAlignment="1">
      <alignment horizontal="center" vertical="center" wrapText="1"/>
    </xf>
    <xf numFmtId="0" fontId="21" fillId="0" borderId="0" xfId="0" applyFont="1" applyFill="1" applyAlignment="1">
      <alignment vertical="center"/>
    </xf>
    <xf numFmtId="49" fontId="23" fillId="0" borderId="0" xfId="0" applyNumberFormat="1" applyFont="1" applyFill="1" applyAlignment="1">
      <alignment vertical="center"/>
    </xf>
    <xf numFmtId="49" fontId="16" fillId="0" borderId="0" xfId="0" quotePrefix="1" applyNumberFormat="1" applyFont="1" applyFill="1" applyAlignment="1">
      <alignment vertical="center"/>
    </xf>
    <xf numFmtId="49" fontId="16" fillId="0" borderId="0" xfId="0" quotePrefix="1" applyNumberFormat="1" applyFont="1" applyFill="1" applyAlignment="1">
      <alignment horizontal="left" vertical="center" indent="4"/>
    </xf>
    <xf numFmtId="0" fontId="44" fillId="0" borderId="0" xfId="0" applyFont="1" applyAlignment="1">
      <alignment horizontal="center" vertical="center"/>
    </xf>
    <xf numFmtId="168" fontId="44" fillId="0" borderId="0" xfId="0" applyNumberFormat="1" applyFont="1" applyAlignment="1">
      <alignment horizontal="center" vertical="center"/>
    </xf>
    <xf numFmtId="0" fontId="44" fillId="0" borderId="6" xfId="0" applyFont="1" applyBorder="1" applyAlignment="1">
      <alignment horizontal="center" vertical="center"/>
    </xf>
  </cellXfs>
  <cellStyles count="3">
    <cellStyle name="Normal" xfId="0" builtinId="0"/>
    <cellStyle name="Normal 2" xfId="2" xr:uid="{F22B448E-610C-494F-9142-E559291ECD5C}"/>
    <cellStyle name="Percent" xfId="1" builtinId="5"/>
  </cellStyles>
  <dxfs count="0"/>
  <tableStyles count="0" defaultTableStyle="TableStyleMedium2" defaultPivotStyle="PivotStyleLight16"/>
  <colors>
    <mruColors>
      <color rgb="FF26395F"/>
      <color rgb="FF123660"/>
      <color rgb="FFFF6F03"/>
      <color rgb="FF5979F2"/>
      <color rgb="FFEC622A"/>
      <color rgb="FF008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735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66725"/>
          <a:ext cx="2276422" cy="558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5" name="Imagem 8">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828622</xdr:colOff>
      <xdr:row>4</xdr:row>
      <xdr:rowOff>139700</xdr:rowOff>
    </xdr:to>
    <xdr:pic>
      <xdr:nvPicPr>
        <xdr:cNvPr id="2" name="Imagem 8">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97E5E16-B59D-4AFC-8C35-0161E33F4C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66725"/>
          <a:ext cx="2266897" cy="549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66725"/>
          <a:ext cx="2266897" cy="549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57200"/>
          <a:ext cx="2266897"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66725"/>
          <a:ext cx="2266897" cy="5492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66725"/>
          <a:ext cx="2266897" cy="54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561975</xdr:colOff>
          <xdr:row>41</xdr:row>
          <xdr:rowOff>95250</xdr:rowOff>
        </xdr:to>
        <xdr:sp macro="" textlink="">
          <xdr:nvSpPr>
            <xdr:cNvPr id="65537" name="Object 1" hidden="1">
              <a:extLst>
                <a:ext uri="{63B3BB69-23CF-44E3-9099-C40C66FF867C}">
                  <a14:compatExt spid="_x0000_s65537"/>
                </a:ext>
                <a:ext uri="{FF2B5EF4-FFF2-40B4-BE49-F238E27FC236}">
                  <a16:creationId xmlns:a16="http://schemas.microsoft.com/office/drawing/2014/main" id="{00000000-0008-0000-01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165100</xdr:rowOff>
        </xdr:from>
        <xdr:to>
          <xdr:col>16</xdr:col>
          <xdr:colOff>123825</xdr:colOff>
          <xdr:row>93</xdr:row>
          <xdr:rowOff>133350</xdr:rowOff>
        </xdr:to>
        <xdr:sp macro="" textlink="">
          <xdr:nvSpPr>
            <xdr:cNvPr id="65538" name="Object 2" hidden="1">
              <a:extLst>
                <a:ext uri="{63B3BB69-23CF-44E3-9099-C40C66FF867C}">
                  <a14:compatExt spid="_x0000_s65538"/>
                </a:ext>
                <a:ext uri="{FF2B5EF4-FFF2-40B4-BE49-F238E27FC236}">
                  <a16:creationId xmlns:a16="http://schemas.microsoft.com/office/drawing/2014/main" id="{00000000-0008-0000-01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57200"/>
          <a:ext cx="2266897" cy="549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57200"/>
          <a:ext cx="2266897" cy="549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57200"/>
          <a:ext cx="2263722" cy="5461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828622</xdr:colOff>
      <xdr:row>4</xdr:row>
      <xdr:rowOff>139700</xdr:rowOff>
    </xdr:to>
    <xdr:pic>
      <xdr:nvPicPr>
        <xdr:cNvPr id="2" name="Imagem 8">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66725"/>
          <a:ext cx="2270072" cy="5524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57200"/>
          <a:ext cx="2263722" cy="5461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831797</xdr:colOff>
      <xdr:row>4</xdr:row>
      <xdr:rowOff>142875</xdr:rowOff>
    </xdr:to>
    <xdr:pic>
      <xdr:nvPicPr>
        <xdr:cNvPr id="2" name="Imagem 8">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57200"/>
          <a:ext cx="2263722" cy="5461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828622</xdr:colOff>
      <xdr:row>4</xdr:row>
      <xdr:rowOff>139700</xdr:rowOff>
    </xdr:to>
    <xdr:pic>
      <xdr:nvPicPr>
        <xdr:cNvPr id="2" name="Imagem 8">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502" b="15502"/>
        <a:stretch/>
      </xdr:blipFill>
      <xdr:spPr>
        <a:xfrm>
          <a:off x="419100" y="457200"/>
          <a:ext cx="2266897"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31D1E385-3509-455B-B8C7-C64BB7743B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66725"/>
          <a:ext cx="2276422" cy="558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66725"/>
          <a:ext cx="2276422" cy="558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66725"/>
          <a:ext cx="2276422" cy="558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69850</xdr:colOff>
      <xdr:row>2</xdr:row>
      <xdr:rowOff>25400</xdr:rowOff>
    </xdr:from>
    <xdr:to>
      <xdr:col>2</xdr:col>
      <xdr:colOff>838147</xdr:colOff>
      <xdr:row>4</xdr:row>
      <xdr:rowOff>149225</xdr:rowOff>
    </xdr:to>
    <xdr:pic>
      <xdr:nvPicPr>
        <xdr:cNvPr id="2" name="Imagem 8">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419100" y="457200"/>
          <a:ext cx="2273247" cy="555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megaenergiarenovavel-my.sharepoint.com/Users/ronaldo.junior/Dropbox/INVESTIMENTOS/Modelo/Valu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I/Documentos%20Partilhados/Omega%20Gera&#231;&#227;o/12.%20Simula&#231;&#245;es%20e%20Estudos/08.%20Nova%20Planilha%20Financials/Novo%20Historical%20KP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DOCUME~1\fvideira\LOCALS~1\Temp\WINDOWS\TEMP\GE-DAKO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omegaenergiarenovavel.sharepoint.com/sites/RI/Documentos%20Partilhados/Serena%20Energia/07.%20Informa&#231;&#245;es%20Ativos/01.%20Acompanhamento%20Mensal%20Gera&#231;&#227;o/2024/08.2024/Acompanhamento%20Mensal%20-%20Agosto%202024.xlsx" TargetMode="External"/><Relationship Id="rId1" Type="http://schemas.openxmlformats.org/officeDocument/2006/relationships/externalLinkPath" Target="Acompanhamento%20Mensal%20-%20Agosto%20202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omegaenergiarenovavel.sharepoint.com/sites/RI/Documentos%20Partilhados/Serena%20Energia/07.%20Informa&#231;&#245;es%20Ativos/01.%20Acompanhamento%20Mensal%20Gera&#231;&#227;o/2024/02.2024/Monthly%20Follow-up%20-%20February%202024.xlsx" TargetMode="External"/><Relationship Id="rId1" Type="http://schemas.openxmlformats.org/officeDocument/2006/relationships/externalLinkPath" Target="/sites/RI/Documentos%20Partilhados/Serena%20Energia/07.%20Informa&#231;&#245;es%20Ativos/01.%20Acompanhamento%20Mensal%20Gera&#231;&#227;o/2024/02.2024/Monthly%20Follow-up%20-%20February%202024.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omegaenergiarenovavel.sharepoint.com/sites/RI/Documentos%20Partilhados/Serena%20Energia/07.%20Informa&#231;&#245;es%20Ativos/01.%20Acompanhamento%20Mensal%20Gera&#231;&#227;o/2024/01.2024/Monthly%20Follow-up%20-%20January%202024.xlsx" TargetMode="External"/><Relationship Id="rId1" Type="http://schemas.openxmlformats.org/officeDocument/2006/relationships/externalLinkPath" Target="/sites/RI/Documentos%20Partilhados/Serena%20Energia/07.%20Informa&#231;&#245;es%20Ativos/01.%20Acompanhamento%20Mensal%20Gera&#231;&#227;o/2024/01.2024/Monthly%20Follow-up%20-%20Januar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ixa"/>
      <sheetName val="Control"/>
      <sheetName val="Portfolio"/>
      <sheetName val="F"/>
      <sheetName val="1"/>
      <sheetName val="L"/>
      <sheetName val="99"/>
      <sheetName val="Feriados"/>
      <sheetName val="Assumptions"/>
      <sheetName val="Fixed Income"/>
      <sheetName val="Inflation Index"/>
      <sheetName val="SCHULZ"/>
      <sheetName val="GRAZZIOTIN"/>
      <sheetName val="ITAUSA"/>
      <sheetName val="TAESA"/>
      <sheetName val="RENNER"/>
      <sheetName val="GRENDENE"/>
      <sheetName val="HERING"/>
      <sheetName val="Plano de Contas"/>
      <sheetName val="Planilha1"/>
    </sheetNames>
    <sheetDataSet>
      <sheetData sheetId="0">
        <row r="21">
          <cell r="B21" t="str">
            <v>TRIMESTRE</v>
          </cell>
          <cell r="C21" t="str">
            <v>JUNIOR</v>
          </cell>
          <cell r="D21" t="str">
            <v>PRODUTO</v>
          </cell>
          <cell r="E21" t="str">
            <v>VALOR</v>
          </cell>
          <cell r="F21" t="str">
            <v>QUANTIDADE</v>
          </cell>
          <cell r="G21" t="str">
            <v>DEDUÇÕES</v>
          </cell>
          <cell r="H21" t="str">
            <v>VALOR LIQ.</v>
          </cell>
          <cell r="I21" t="str">
            <v>VALOR PAGO/RECEBIDO</v>
          </cell>
          <cell r="J21" t="str">
            <v>DESCRIÇÃO</v>
          </cell>
          <cell r="K21" t="str">
            <v>GRUPO</v>
          </cell>
          <cell r="L21" t="str">
            <v>JSCP</v>
          </cell>
        </row>
        <row r="22">
          <cell r="B22">
            <v>42277</v>
          </cell>
          <cell r="C22" t="str">
            <v>GABRIEL E SUZANA</v>
          </cell>
          <cell r="D22" t="str">
            <v>ENTRADA</v>
          </cell>
          <cell r="E22">
            <v>20297</v>
          </cell>
          <cell r="F22">
            <v>0</v>
          </cell>
          <cell r="G22">
            <v>0</v>
          </cell>
          <cell r="H22">
            <v>20297</v>
          </cell>
          <cell r="I22">
            <v>20297</v>
          </cell>
          <cell r="J22" t="str">
            <v xml:space="preserve">Aporte realizado no ínicio </v>
          </cell>
          <cell r="K22" t="str">
            <v>CARTEIRA</v>
          </cell>
          <cell r="L22" t="str">
            <v>APORTES</v>
          </cell>
        </row>
        <row r="23">
          <cell r="B23">
            <v>42277</v>
          </cell>
          <cell r="C23">
            <v>99</v>
          </cell>
          <cell r="D23" t="str">
            <v>ENTRADA</v>
          </cell>
          <cell r="E23">
            <v>4400</v>
          </cell>
          <cell r="F23">
            <v>0</v>
          </cell>
          <cell r="G23">
            <v>0</v>
          </cell>
          <cell r="H23">
            <v>4400</v>
          </cell>
          <cell r="I23">
            <v>4400</v>
          </cell>
          <cell r="J23" t="str">
            <v xml:space="preserve">Aporte realizado no ínicio </v>
          </cell>
          <cell r="K23" t="str">
            <v>CARTEIRA</v>
          </cell>
          <cell r="L23" t="str">
            <v>RESGATE</v>
          </cell>
        </row>
        <row r="24">
          <cell r="B24">
            <v>42277</v>
          </cell>
          <cell r="C24" t="str">
            <v>JULIANA</v>
          </cell>
          <cell r="D24" t="str">
            <v>ENTRADA</v>
          </cell>
          <cell r="E24">
            <v>2100</v>
          </cell>
          <cell r="F24">
            <v>0</v>
          </cell>
          <cell r="G24">
            <v>0</v>
          </cell>
          <cell r="H24">
            <v>2100</v>
          </cell>
          <cell r="I24">
            <v>2100</v>
          </cell>
          <cell r="J24" t="str">
            <v xml:space="preserve">Aporte realizado no ínicio </v>
          </cell>
          <cell r="K24" t="str">
            <v>CARTEIRA</v>
          </cell>
          <cell r="L24" t="str">
            <v>JUROS</v>
          </cell>
        </row>
        <row r="25">
          <cell r="B25" t="str">
            <v>ENTRADAS E SAÍDAS DE CAIXA (ITENS E DESCRIÇÕES ACIMA)</v>
          </cell>
          <cell r="C25" t="str">
            <v>JUNIOR</v>
          </cell>
          <cell r="D25" t="str">
            <v>ENTRADA</v>
          </cell>
          <cell r="E25">
            <v>1200</v>
          </cell>
          <cell r="F25">
            <v>0</v>
          </cell>
          <cell r="G25">
            <v>0</v>
          </cell>
          <cell r="H25">
            <v>1200</v>
          </cell>
          <cell r="I25">
            <v>1200</v>
          </cell>
          <cell r="J25" t="str">
            <v>Aporte realizado aproximadamente em fev/16</v>
          </cell>
          <cell r="K25" t="str">
            <v>CARTEIRA</v>
          </cell>
          <cell r="L25" t="str">
            <v>APORTES</v>
          </cell>
        </row>
        <row r="26">
          <cell r="B26" t="str">
            <v>TRIMESTRE</v>
          </cell>
          <cell r="C26" t="str">
            <v>REFERÊNCIA</v>
          </cell>
          <cell r="D26" t="str">
            <v>PRODUTO</v>
          </cell>
          <cell r="E26" t="str">
            <v>VALOR</v>
          </cell>
          <cell r="F26" t="str">
            <v>QUANTIDADE</v>
          </cell>
          <cell r="G26" t="str">
            <v>DEDUÇÕES</v>
          </cell>
          <cell r="H26" t="str">
            <v>VALOR LIQ.</v>
          </cell>
          <cell r="I26" t="str">
            <v>VALOR PAGO/RECEBIDO</v>
          </cell>
          <cell r="J26" t="str">
            <v>DESCRIÇÃO</v>
          </cell>
          <cell r="K26" t="str">
            <v>GRUPO</v>
          </cell>
          <cell r="L26" t="str">
            <v>ITEM</v>
          </cell>
        </row>
        <row r="27">
          <cell r="B27">
            <v>42277</v>
          </cell>
          <cell r="C27" t="str">
            <v>MARIANA</v>
          </cell>
          <cell r="D27" t="str">
            <v>ENTRADA</v>
          </cell>
          <cell r="E27">
            <v>20297</v>
          </cell>
          <cell r="F27">
            <v>0</v>
          </cell>
          <cell r="G27">
            <v>0</v>
          </cell>
          <cell r="H27">
            <v>20297</v>
          </cell>
          <cell r="I27">
            <v>20297</v>
          </cell>
          <cell r="J27" t="str">
            <v xml:space="preserve">Aporte realizado no ínicio </v>
          </cell>
          <cell r="K27" t="str">
            <v>CARTEIRA</v>
          </cell>
          <cell r="L27" t="str">
            <v>APORTES</v>
          </cell>
        </row>
        <row r="28">
          <cell r="B28">
            <v>42277</v>
          </cell>
          <cell r="C28" t="str">
            <v>JUNIOR</v>
          </cell>
          <cell r="D28" t="str">
            <v>ENTRADA</v>
          </cell>
          <cell r="E28">
            <v>4400</v>
          </cell>
          <cell r="F28">
            <v>0</v>
          </cell>
          <cell r="G28">
            <v>0</v>
          </cell>
          <cell r="H28">
            <v>4400</v>
          </cell>
          <cell r="I28">
            <v>4400</v>
          </cell>
          <cell r="J28" t="str">
            <v xml:space="preserve">Aporte realizado no ínicio </v>
          </cell>
          <cell r="K28" t="str">
            <v>CARTEIRA</v>
          </cell>
          <cell r="L28" t="str">
            <v>APORTES</v>
          </cell>
        </row>
        <row r="29">
          <cell r="B29">
            <v>42277</v>
          </cell>
          <cell r="C29" t="str">
            <v>JULIANA</v>
          </cell>
          <cell r="D29" t="str">
            <v>ENTRADA</v>
          </cell>
          <cell r="E29">
            <v>2100</v>
          </cell>
          <cell r="F29">
            <v>0</v>
          </cell>
          <cell r="G29">
            <v>0</v>
          </cell>
          <cell r="H29">
            <v>2100</v>
          </cell>
          <cell r="I29">
            <v>2100</v>
          </cell>
          <cell r="J29" t="str">
            <v xml:space="preserve">Aporte realizado no ínicio </v>
          </cell>
          <cell r="K29" t="str">
            <v>CARTEIRA</v>
          </cell>
          <cell r="L29" t="str">
            <v>APORTES</v>
          </cell>
        </row>
        <row r="30">
          <cell r="B30">
            <v>42460</v>
          </cell>
          <cell r="C30" t="str">
            <v>JUNIOR</v>
          </cell>
          <cell r="D30" t="str">
            <v>ENTRADA</v>
          </cell>
          <cell r="E30">
            <v>1200</v>
          </cell>
          <cell r="F30">
            <v>0</v>
          </cell>
          <cell r="G30">
            <v>0</v>
          </cell>
          <cell r="H30">
            <v>1200</v>
          </cell>
          <cell r="I30">
            <v>1200</v>
          </cell>
          <cell r="J30" t="str">
            <v>Aporte realizado aproximadamente em fev/16</v>
          </cell>
          <cell r="K30" t="str">
            <v>CARTEIRA</v>
          </cell>
          <cell r="L30" t="str">
            <v>APORTES</v>
          </cell>
        </row>
        <row r="31">
          <cell r="B31">
            <v>42460</v>
          </cell>
          <cell r="C31" t="str">
            <v>JUNIOR</v>
          </cell>
          <cell r="D31" t="str">
            <v>ENTRADA</v>
          </cell>
          <cell r="E31">
            <v>1100</v>
          </cell>
          <cell r="F31">
            <v>0</v>
          </cell>
          <cell r="G31">
            <v>0</v>
          </cell>
          <cell r="H31">
            <v>1100</v>
          </cell>
          <cell r="I31">
            <v>1100</v>
          </cell>
          <cell r="J31" t="str">
            <v>Aporte realizado aproximadamente em mar/16</v>
          </cell>
          <cell r="K31" t="str">
            <v>CARTEIRA</v>
          </cell>
          <cell r="L31" t="str">
            <v>APORTES</v>
          </cell>
        </row>
        <row r="32">
          <cell r="B32">
            <v>42551</v>
          </cell>
          <cell r="C32" t="str">
            <v>JUNIOR</v>
          </cell>
          <cell r="D32" t="str">
            <v>ENTRADA</v>
          </cell>
          <cell r="E32">
            <v>1900</v>
          </cell>
          <cell r="F32">
            <v>0</v>
          </cell>
          <cell r="G32">
            <v>0</v>
          </cell>
          <cell r="H32">
            <v>1900</v>
          </cell>
          <cell r="I32">
            <v>1900</v>
          </cell>
          <cell r="J32" t="str">
            <v>Aporte realizado aproximadamente em mai/16</v>
          </cell>
          <cell r="K32" t="str">
            <v>CARTEIRA</v>
          </cell>
          <cell r="L32" t="str">
            <v>APORTES</v>
          </cell>
        </row>
        <row r="33">
          <cell r="B33">
            <v>42460</v>
          </cell>
          <cell r="C33" t="str">
            <v>JULIANA</v>
          </cell>
          <cell r="D33" t="str">
            <v>ENTRADA</v>
          </cell>
          <cell r="E33">
            <v>400</v>
          </cell>
          <cell r="F33">
            <v>0</v>
          </cell>
          <cell r="G33">
            <v>0</v>
          </cell>
          <cell r="H33">
            <v>400</v>
          </cell>
          <cell r="I33">
            <v>400</v>
          </cell>
          <cell r="J33" t="str">
            <v>Aporte realizado aproximadamente em mar/16</v>
          </cell>
          <cell r="K33" t="str">
            <v>CARTEIRA</v>
          </cell>
          <cell r="L33" t="str">
            <v>APORTES</v>
          </cell>
        </row>
        <row r="34">
          <cell r="B34">
            <v>42551</v>
          </cell>
          <cell r="C34" t="str">
            <v>JULIANA</v>
          </cell>
          <cell r="D34" t="str">
            <v>ENTRADA</v>
          </cell>
          <cell r="E34">
            <v>600</v>
          </cell>
          <cell r="F34">
            <v>0</v>
          </cell>
          <cell r="G34">
            <v>0</v>
          </cell>
          <cell r="H34">
            <v>600</v>
          </cell>
          <cell r="I34">
            <v>600</v>
          </cell>
          <cell r="J34" t="str">
            <v>Aporte realizado aproximadamente em mai/16</v>
          </cell>
          <cell r="K34" t="str">
            <v>CARTEIRA</v>
          </cell>
          <cell r="L34" t="str">
            <v>APORTES</v>
          </cell>
        </row>
        <row r="35">
          <cell r="B35">
            <v>42277</v>
          </cell>
          <cell r="C35" t="str">
            <v>MARIANA</v>
          </cell>
          <cell r="D35" t="str">
            <v>SAÍDA</v>
          </cell>
          <cell r="E35">
            <v>103.35</v>
          </cell>
          <cell r="F35">
            <v>0</v>
          </cell>
          <cell r="G35">
            <v>0</v>
          </cell>
          <cell r="H35">
            <v>103.35</v>
          </cell>
          <cell r="I35">
            <v>-103.35</v>
          </cell>
          <cell r="J35" t="str">
            <v xml:space="preserve">Necesidade de retirada </v>
          </cell>
          <cell r="K35" t="str">
            <v>CARTEIRA</v>
          </cell>
          <cell r="L35" t="str">
            <v>REDUÇÃO CAPITAL</v>
          </cell>
        </row>
        <row r="36">
          <cell r="B36">
            <v>42277</v>
          </cell>
          <cell r="C36">
            <v>11</v>
          </cell>
          <cell r="D36" t="str">
            <v>CDI/CDB</v>
          </cell>
          <cell r="E36">
            <v>5881.65</v>
          </cell>
          <cell r="F36">
            <v>0</v>
          </cell>
          <cell r="G36">
            <v>0</v>
          </cell>
          <cell r="H36">
            <v>5881.65</v>
          </cell>
          <cell r="I36">
            <v>-5881.65</v>
          </cell>
          <cell r="J36" t="str">
            <v>Montante aplicado CDB Itau (3 anos)</v>
          </cell>
          <cell r="K36" t="str">
            <v>RENDA FIXA</v>
          </cell>
          <cell r="L36" t="str">
            <v>APLICAÇÃO</v>
          </cell>
        </row>
        <row r="37">
          <cell r="B37">
            <v>42277</v>
          </cell>
          <cell r="C37">
            <v>12</v>
          </cell>
          <cell r="D37" t="str">
            <v>POUPANÇA</v>
          </cell>
          <cell r="E37">
            <v>1812</v>
          </cell>
          <cell r="F37">
            <v>0</v>
          </cell>
          <cell r="G37">
            <v>0</v>
          </cell>
          <cell r="H37">
            <v>1812</v>
          </cell>
          <cell r="I37">
            <v>-1812</v>
          </cell>
          <cell r="J37" t="str">
            <v>Montante aplicado Poupança</v>
          </cell>
          <cell r="K37" t="str">
            <v>RENDA FIXA</v>
          </cell>
          <cell r="L37" t="str">
            <v>APLICAÇÃO</v>
          </cell>
        </row>
        <row r="38">
          <cell r="B38">
            <v>42277</v>
          </cell>
          <cell r="C38">
            <v>1</v>
          </cell>
          <cell r="D38" t="str">
            <v>SHUL4</v>
          </cell>
          <cell r="E38">
            <v>3.97</v>
          </cell>
          <cell r="F38">
            <v>400</v>
          </cell>
          <cell r="G38">
            <v>0</v>
          </cell>
          <cell r="H38">
            <v>1588</v>
          </cell>
          <cell r="I38">
            <v>-1588</v>
          </cell>
          <cell r="J38" t="str">
            <v>Compra de 400 papéis da schulz</v>
          </cell>
          <cell r="K38" t="str">
            <v>AÇÕES</v>
          </cell>
          <cell r="L38" t="str">
            <v>COMPRA</v>
          </cell>
        </row>
        <row r="39">
          <cell r="B39">
            <v>42277</v>
          </cell>
          <cell r="C39">
            <v>3</v>
          </cell>
          <cell r="D39" t="str">
            <v>ITSA3</v>
          </cell>
          <cell r="E39">
            <v>7.55</v>
          </cell>
          <cell r="F39">
            <v>200</v>
          </cell>
          <cell r="G39">
            <v>0</v>
          </cell>
          <cell r="H39">
            <v>1510</v>
          </cell>
          <cell r="I39">
            <v>-1510</v>
          </cell>
          <cell r="J39" t="str">
            <v>Compra de 400 papéis da itaúsa</v>
          </cell>
          <cell r="K39" t="str">
            <v>AÇÕES</v>
          </cell>
          <cell r="L39" t="str">
            <v>COMPRA</v>
          </cell>
        </row>
        <row r="40">
          <cell r="B40">
            <v>42277</v>
          </cell>
          <cell r="C40">
            <v>2</v>
          </cell>
          <cell r="D40" t="str">
            <v>CGRA4</v>
          </cell>
          <cell r="E40">
            <v>10.49</v>
          </cell>
          <cell r="F40">
            <v>200</v>
          </cell>
          <cell r="G40">
            <v>0</v>
          </cell>
          <cell r="H40">
            <v>2098</v>
          </cell>
          <cell r="I40">
            <v>-2098</v>
          </cell>
          <cell r="J40" t="str">
            <v>Compra de 400 papéis da grazziotin</v>
          </cell>
          <cell r="K40" t="str">
            <v>AÇÕES</v>
          </cell>
          <cell r="L40" t="str">
            <v>COMPRA</v>
          </cell>
        </row>
        <row r="41">
          <cell r="B41">
            <v>42277</v>
          </cell>
          <cell r="C41">
            <v>6</v>
          </cell>
          <cell r="D41" t="str">
            <v>HGTX3</v>
          </cell>
          <cell r="E41">
            <v>14.04</v>
          </cell>
          <cell r="F41">
            <v>100</v>
          </cell>
          <cell r="G41">
            <v>0</v>
          </cell>
          <cell r="H41">
            <v>1404</v>
          </cell>
          <cell r="I41">
            <v>-1404</v>
          </cell>
          <cell r="J41" t="str">
            <v>Compra de 400 papéis da hering</v>
          </cell>
          <cell r="K41" t="str">
            <v>AÇÕES</v>
          </cell>
          <cell r="L41" t="str">
            <v>COMPRA</v>
          </cell>
        </row>
        <row r="42">
          <cell r="B42">
            <v>42277</v>
          </cell>
          <cell r="C42">
            <v>4</v>
          </cell>
          <cell r="D42" t="str">
            <v>TAEE11</v>
          </cell>
          <cell r="E42">
            <v>18.100000000000001</v>
          </cell>
          <cell r="F42">
            <v>100</v>
          </cell>
          <cell r="G42">
            <v>0</v>
          </cell>
          <cell r="H42">
            <v>1810.0000000000002</v>
          </cell>
          <cell r="I42">
            <v>-1810.0000000000002</v>
          </cell>
          <cell r="J42" t="str">
            <v>Compra de 400 papéis da taesa</v>
          </cell>
          <cell r="K42" t="str">
            <v>AÇÕES</v>
          </cell>
          <cell r="L42" t="str">
            <v>COMPRA</v>
          </cell>
        </row>
        <row r="43">
          <cell r="B43">
            <v>42460</v>
          </cell>
          <cell r="C43">
            <v>1</v>
          </cell>
          <cell r="D43" t="str">
            <v>SHUL4</v>
          </cell>
          <cell r="E43">
            <v>2.85</v>
          </cell>
          <cell r="F43">
            <v>300</v>
          </cell>
          <cell r="G43">
            <v>0</v>
          </cell>
          <cell r="H43">
            <v>855</v>
          </cell>
          <cell r="I43">
            <v>-855</v>
          </cell>
          <cell r="J43" t="str">
            <v>Compra de 300 papéis da schulz</v>
          </cell>
          <cell r="K43" t="str">
            <v>AÇÕES</v>
          </cell>
          <cell r="L43" t="str">
            <v>COMPRA</v>
          </cell>
        </row>
        <row r="44">
          <cell r="B44">
            <v>42460</v>
          </cell>
          <cell r="C44">
            <v>1</v>
          </cell>
          <cell r="D44" t="str">
            <v>SHUL4</v>
          </cell>
          <cell r="E44">
            <v>2.8</v>
          </cell>
          <cell r="F44">
            <v>100</v>
          </cell>
          <cell r="G44">
            <v>0</v>
          </cell>
          <cell r="H44">
            <v>280</v>
          </cell>
          <cell r="I44">
            <v>-280</v>
          </cell>
          <cell r="J44" t="str">
            <v>Compra de 100 papéis da schulz</v>
          </cell>
          <cell r="K44" t="str">
            <v>AÇÕES</v>
          </cell>
          <cell r="L44" t="str">
            <v>COMPRA</v>
          </cell>
        </row>
        <row r="45">
          <cell r="B45">
            <v>42460</v>
          </cell>
          <cell r="C45">
            <v>3</v>
          </cell>
          <cell r="D45" t="str">
            <v>ITSA3</v>
          </cell>
          <cell r="E45">
            <v>6.75</v>
          </cell>
          <cell r="F45">
            <v>100</v>
          </cell>
          <cell r="G45">
            <v>0</v>
          </cell>
          <cell r="H45">
            <v>675</v>
          </cell>
          <cell r="I45">
            <v>-675</v>
          </cell>
          <cell r="J45" t="str">
            <v>Compra de 100 papéis da itaúsa</v>
          </cell>
          <cell r="K45" t="str">
            <v>AÇÕES</v>
          </cell>
          <cell r="L45" t="str">
            <v>COMPRA</v>
          </cell>
        </row>
        <row r="46">
          <cell r="B46">
            <v>42460</v>
          </cell>
          <cell r="C46">
            <v>3</v>
          </cell>
          <cell r="D46" t="str">
            <v>ITSA3</v>
          </cell>
          <cell r="E46">
            <v>0</v>
          </cell>
          <cell r="F46">
            <v>30</v>
          </cell>
          <cell r="G46">
            <v>0</v>
          </cell>
          <cell r="H46">
            <v>0</v>
          </cell>
          <cell r="I46">
            <v>0</v>
          </cell>
          <cell r="J46" t="str">
            <v>Bonificação Itausa de 30 ações</v>
          </cell>
          <cell r="K46" t="str">
            <v>AÇÕES</v>
          </cell>
          <cell r="L46" t="str">
            <v>BONIFICAÇÕES</v>
          </cell>
        </row>
        <row r="47">
          <cell r="B47">
            <v>42551</v>
          </cell>
          <cell r="C47">
            <v>5</v>
          </cell>
          <cell r="D47" t="str">
            <v>LREN3</v>
          </cell>
          <cell r="E47">
            <v>22.17</v>
          </cell>
          <cell r="F47">
            <v>100</v>
          </cell>
          <cell r="G47">
            <v>0</v>
          </cell>
          <cell r="H47">
            <v>2217</v>
          </cell>
          <cell r="I47">
            <v>-2217</v>
          </cell>
          <cell r="J47" t="str">
            <v>Compra de 100 papéis da renner</v>
          </cell>
          <cell r="K47" t="str">
            <v>AÇÕES</v>
          </cell>
          <cell r="L47" t="str">
            <v>COMPRA</v>
          </cell>
        </row>
        <row r="48">
          <cell r="B48">
            <v>42551</v>
          </cell>
          <cell r="C48">
            <v>7</v>
          </cell>
          <cell r="D48" t="str">
            <v>GRND3</v>
          </cell>
          <cell r="E48">
            <v>16.440000000000001</v>
          </cell>
          <cell r="F48">
            <v>100</v>
          </cell>
          <cell r="G48">
            <v>0</v>
          </cell>
          <cell r="H48">
            <v>1644.0000000000002</v>
          </cell>
          <cell r="I48">
            <v>-1644.0000000000002</v>
          </cell>
          <cell r="J48" t="str">
            <v>Compra de 100 papéis da grendene</v>
          </cell>
          <cell r="K48" t="str">
            <v>AÇÕES</v>
          </cell>
          <cell r="L48" t="str">
            <v>COMPRA</v>
          </cell>
        </row>
        <row r="49">
          <cell r="B49">
            <v>42277</v>
          </cell>
          <cell r="C49">
            <v>8</v>
          </cell>
          <cell r="D49" t="str">
            <v>LTN</v>
          </cell>
          <cell r="E49">
            <v>727.55</v>
          </cell>
          <cell r="F49">
            <v>4</v>
          </cell>
          <cell r="G49">
            <v>0</v>
          </cell>
          <cell r="H49">
            <v>2910.2</v>
          </cell>
          <cell r="I49">
            <v>-2910.2</v>
          </cell>
          <cell r="J49" t="str">
            <v>Compra de 4 títulos</v>
          </cell>
          <cell r="K49" t="str">
            <v>RENDA FIXA</v>
          </cell>
          <cell r="L49" t="str">
            <v>COMPRA</v>
          </cell>
        </row>
        <row r="50">
          <cell r="B50">
            <v>42277</v>
          </cell>
          <cell r="C50">
            <v>9</v>
          </cell>
          <cell r="D50" t="str">
            <v>NTNF</v>
          </cell>
          <cell r="E50">
            <v>784.77</v>
          </cell>
          <cell r="F50">
            <v>4</v>
          </cell>
          <cell r="G50">
            <v>0</v>
          </cell>
          <cell r="H50">
            <v>3139.08</v>
          </cell>
          <cell r="I50">
            <v>-3139.08</v>
          </cell>
          <cell r="J50" t="str">
            <v>Compra de 4 títulos</v>
          </cell>
          <cell r="K50" t="str">
            <v>RENDA FIXA</v>
          </cell>
          <cell r="L50" t="str">
            <v>COMPRA</v>
          </cell>
        </row>
        <row r="51">
          <cell r="B51">
            <v>42277</v>
          </cell>
          <cell r="C51">
            <v>10</v>
          </cell>
          <cell r="D51" t="str">
            <v>NTNB</v>
          </cell>
          <cell r="E51">
            <v>1408.21</v>
          </cell>
          <cell r="F51">
            <v>3</v>
          </cell>
          <cell r="G51">
            <v>0</v>
          </cell>
          <cell r="H51">
            <v>4224.63</v>
          </cell>
          <cell r="I51">
            <v>-4224.63</v>
          </cell>
          <cell r="J51" t="str">
            <v>Compra de 3 títulos</v>
          </cell>
          <cell r="K51" t="str">
            <v>RENDA FIXA</v>
          </cell>
          <cell r="L51" t="str">
            <v>COMPRA</v>
          </cell>
        </row>
        <row r="52">
          <cell r="B52">
            <v>42277</v>
          </cell>
          <cell r="C52">
            <v>99</v>
          </cell>
          <cell r="D52" t="str">
            <v>SAÍDA</v>
          </cell>
          <cell r="E52">
            <v>20.55</v>
          </cell>
          <cell r="F52">
            <v>0</v>
          </cell>
          <cell r="G52">
            <v>0</v>
          </cell>
          <cell r="H52">
            <v>20.55</v>
          </cell>
          <cell r="I52">
            <v>-20.55</v>
          </cell>
          <cell r="J52" t="str">
            <v>Compra de 3 títulos</v>
          </cell>
          <cell r="K52" t="str">
            <v>RENDA FIXA</v>
          </cell>
          <cell r="L52" t="str">
            <v>TAXAS</v>
          </cell>
        </row>
        <row r="53">
          <cell r="B53">
            <v>42277</v>
          </cell>
          <cell r="C53">
            <v>4</v>
          </cell>
          <cell r="D53" t="str">
            <v>TAEE11</v>
          </cell>
          <cell r="E53">
            <v>42.77</v>
          </cell>
          <cell r="F53">
            <v>0</v>
          </cell>
          <cell r="G53">
            <v>0</v>
          </cell>
          <cell r="H53">
            <v>42.77</v>
          </cell>
          <cell r="I53">
            <v>42.77</v>
          </cell>
          <cell r="J53" t="str">
            <v>Rendimentos taesa</v>
          </cell>
          <cell r="K53" t="str">
            <v>AÇÕES</v>
          </cell>
          <cell r="L53" t="str">
            <v>DIVIDENDOS</v>
          </cell>
        </row>
        <row r="54">
          <cell r="B54">
            <v>42369</v>
          </cell>
          <cell r="C54">
            <v>4</v>
          </cell>
          <cell r="D54" t="str">
            <v>TAEE11</v>
          </cell>
          <cell r="E54">
            <v>32</v>
          </cell>
          <cell r="F54">
            <v>0</v>
          </cell>
          <cell r="G54">
            <v>0</v>
          </cell>
          <cell r="H54">
            <v>32</v>
          </cell>
          <cell r="I54">
            <v>32</v>
          </cell>
          <cell r="J54" t="str">
            <v>Rendimentos taesa</v>
          </cell>
          <cell r="K54" t="str">
            <v>AÇÕES</v>
          </cell>
          <cell r="L54" t="str">
            <v>DIVIDENDOS</v>
          </cell>
        </row>
        <row r="55">
          <cell r="B55">
            <v>42551</v>
          </cell>
          <cell r="C55">
            <v>4</v>
          </cell>
          <cell r="D55" t="str">
            <v>TAEE11</v>
          </cell>
          <cell r="E55">
            <v>120.69999999999999</v>
          </cell>
          <cell r="F55">
            <v>0</v>
          </cell>
          <cell r="G55">
            <v>0</v>
          </cell>
          <cell r="H55">
            <v>120.69999999999999</v>
          </cell>
          <cell r="I55">
            <v>120.69999999999999</v>
          </cell>
          <cell r="J55" t="str">
            <v>Rendimentos taesa</v>
          </cell>
          <cell r="K55" t="str">
            <v>AÇÕES</v>
          </cell>
          <cell r="L55" t="str">
            <v>DIVIDENDOS</v>
          </cell>
        </row>
        <row r="56">
          <cell r="B56">
            <v>42643</v>
          </cell>
          <cell r="C56">
            <v>4</v>
          </cell>
          <cell r="D56" t="str">
            <v>TAEE11</v>
          </cell>
          <cell r="E56">
            <v>50.51</v>
          </cell>
          <cell r="F56">
            <v>0</v>
          </cell>
          <cell r="G56">
            <v>0</v>
          </cell>
          <cell r="H56">
            <v>50.51</v>
          </cell>
          <cell r="I56">
            <v>50.51</v>
          </cell>
          <cell r="J56" t="str">
            <v>Rendimentos taesa</v>
          </cell>
          <cell r="K56" t="str">
            <v>AÇÕES</v>
          </cell>
          <cell r="L56" t="str">
            <v>DIVIDENDOS</v>
          </cell>
        </row>
        <row r="57">
          <cell r="B57">
            <v>42277</v>
          </cell>
          <cell r="C57">
            <v>4</v>
          </cell>
          <cell r="D57" t="str">
            <v>TAEE11</v>
          </cell>
          <cell r="E57">
            <v>47.22</v>
          </cell>
          <cell r="F57">
            <v>0</v>
          </cell>
          <cell r="G57">
            <v>-7.08</v>
          </cell>
          <cell r="H57">
            <v>40.14</v>
          </cell>
          <cell r="I57">
            <v>40.14</v>
          </cell>
          <cell r="J57" t="str">
            <v>Rendimentos taesa</v>
          </cell>
          <cell r="K57" t="str">
            <v>AÇÕES</v>
          </cell>
          <cell r="L57" t="str">
            <v>JSCP</v>
          </cell>
        </row>
        <row r="58">
          <cell r="B58">
            <v>42369</v>
          </cell>
          <cell r="C58">
            <v>4</v>
          </cell>
          <cell r="D58" t="str">
            <v>TAEE11</v>
          </cell>
          <cell r="E58">
            <v>23.78</v>
          </cell>
          <cell r="F58">
            <v>0</v>
          </cell>
          <cell r="G58">
            <v>-3.56</v>
          </cell>
          <cell r="H58">
            <v>20.22</v>
          </cell>
          <cell r="I58">
            <v>20.22</v>
          </cell>
          <cell r="J58" t="str">
            <v>Rendimentos taesa</v>
          </cell>
          <cell r="K58" t="str">
            <v>AÇÕES</v>
          </cell>
          <cell r="L58" t="str">
            <v>JSCP</v>
          </cell>
        </row>
        <row r="59">
          <cell r="B59">
            <v>42551</v>
          </cell>
          <cell r="C59">
            <v>4</v>
          </cell>
          <cell r="D59" t="str">
            <v>TAEE11</v>
          </cell>
          <cell r="E59">
            <v>37.26</v>
          </cell>
          <cell r="F59">
            <v>0</v>
          </cell>
          <cell r="G59">
            <v>-5.58</v>
          </cell>
          <cell r="H59">
            <v>31.68</v>
          </cell>
          <cell r="I59">
            <v>31.68</v>
          </cell>
          <cell r="J59" t="str">
            <v>Rendimentos taesa</v>
          </cell>
          <cell r="K59" t="str">
            <v>AÇÕES</v>
          </cell>
          <cell r="L59" t="str">
            <v>JSCP</v>
          </cell>
        </row>
        <row r="60">
          <cell r="B60">
            <v>42643</v>
          </cell>
          <cell r="C60">
            <v>4</v>
          </cell>
          <cell r="D60" t="str">
            <v>TAEE11</v>
          </cell>
          <cell r="E60">
            <v>7.11</v>
          </cell>
          <cell r="F60">
            <v>0</v>
          </cell>
          <cell r="G60">
            <v>-1.06</v>
          </cell>
          <cell r="H60">
            <v>6.05</v>
          </cell>
          <cell r="I60">
            <v>6.05</v>
          </cell>
          <cell r="J60" t="str">
            <v>Rendimentos taesa</v>
          </cell>
          <cell r="K60" t="str">
            <v>AÇÕES</v>
          </cell>
          <cell r="L60" t="str">
            <v>JSCP</v>
          </cell>
        </row>
        <row r="61">
          <cell r="B61">
            <v>42369</v>
          </cell>
          <cell r="C61">
            <v>1</v>
          </cell>
          <cell r="D61" t="str">
            <v>SHUL4</v>
          </cell>
          <cell r="E61">
            <v>71.25</v>
          </cell>
          <cell r="F61">
            <v>0</v>
          </cell>
          <cell r="G61">
            <v>-10.68</v>
          </cell>
          <cell r="H61">
            <v>60.57</v>
          </cell>
          <cell r="I61">
            <v>60.57</v>
          </cell>
          <cell r="J61" t="str">
            <v>Rendimento schulz</v>
          </cell>
          <cell r="K61" t="str">
            <v>AÇÕES</v>
          </cell>
          <cell r="L61" t="str">
            <v>JSCP</v>
          </cell>
        </row>
        <row r="62">
          <cell r="B62">
            <v>42551</v>
          </cell>
          <cell r="C62">
            <v>1</v>
          </cell>
          <cell r="D62" t="str">
            <v>SHUL4</v>
          </cell>
          <cell r="E62">
            <v>37.75</v>
          </cell>
          <cell r="F62">
            <v>0</v>
          </cell>
          <cell r="G62">
            <v>0</v>
          </cell>
          <cell r="H62">
            <v>37.75</v>
          </cell>
          <cell r="I62">
            <v>37.75</v>
          </cell>
          <cell r="J62" t="str">
            <v>Rendimento schulz</v>
          </cell>
          <cell r="K62" t="str">
            <v>AÇÕES</v>
          </cell>
          <cell r="L62" t="str">
            <v>DIVIDENDOS</v>
          </cell>
        </row>
        <row r="63">
          <cell r="B63">
            <v>42460</v>
          </cell>
          <cell r="C63">
            <v>3</v>
          </cell>
          <cell r="D63" t="str">
            <v>ITSA3</v>
          </cell>
          <cell r="E63">
            <v>25.65</v>
          </cell>
          <cell r="F63">
            <v>0</v>
          </cell>
          <cell r="G63">
            <v>0</v>
          </cell>
          <cell r="H63">
            <v>25.65</v>
          </cell>
          <cell r="I63">
            <v>25.65</v>
          </cell>
          <cell r="J63" t="str">
            <v>Rendimento itausa</v>
          </cell>
          <cell r="K63" t="str">
            <v>AÇÕES</v>
          </cell>
          <cell r="L63" t="str">
            <v>DIVIDENDOS</v>
          </cell>
        </row>
        <row r="64">
          <cell r="B64">
            <v>42551</v>
          </cell>
          <cell r="C64">
            <v>3</v>
          </cell>
          <cell r="D64" t="str">
            <v>ITSA3</v>
          </cell>
          <cell r="E64">
            <v>4.5</v>
          </cell>
          <cell r="F64">
            <v>0</v>
          </cell>
          <cell r="G64">
            <v>0</v>
          </cell>
          <cell r="H64">
            <v>4.5</v>
          </cell>
          <cell r="I64">
            <v>4.5</v>
          </cell>
          <cell r="J64" t="str">
            <v>Rendimento itausa</v>
          </cell>
          <cell r="K64" t="str">
            <v>AÇÕES</v>
          </cell>
          <cell r="L64" t="str">
            <v>DIVIDENDOS</v>
          </cell>
        </row>
        <row r="65">
          <cell r="B65">
            <v>42643</v>
          </cell>
          <cell r="C65">
            <v>3</v>
          </cell>
          <cell r="D65" t="str">
            <v>ITSA3</v>
          </cell>
          <cell r="E65">
            <v>4.95</v>
          </cell>
          <cell r="F65">
            <v>0</v>
          </cell>
          <cell r="G65">
            <v>0</v>
          </cell>
          <cell r="H65">
            <v>4.95</v>
          </cell>
          <cell r="I65">
            <v>4.95</v>
          </cell>
          <cell r="J65" t="str">
            <v>Rendimento itausa</v>
          </cell>
          <cell r="K65" t="str">
            <v>AÇÕES</v>
          </cell>
          <cell r="L65" t="str">
            <v>DIVIDENDOS</v>
          </cell>
        </row>
        <row r="66">
          <cell r="B66">
            <v>42460</v>
          </cell>
          <cell r="C66">
            <v>3</v>
          </cell>
          <cell r="D66" t="str">
            <v>ITSA3</v>
          </cell>
          <cell r="E66">
            <v>56.07</v>
          </cell>
          <cell r="F66">
            <v>0</v>
          </cell>
          <cell r="G66">
            <v>-8.4</v>
          </cell>
          <cell r="H66">
            <v>47.67</v>
          </cell>
          <cell r="I66">
            <v>47.67</v>
          </cell>
          <cell r="J66" t="str">
            <v>Rendimento itausa</v>
          </cell>
          <cell r="K66" t="str">
            <v>AÇÕES</v>
          </cell>
          <cell r="L66" t="str">
            <v>JSCP</v>
          </cell>
        </row>
        <row r="67">
          <cell r="B67">
            <v>42643</v>
          </cell>
          <cell r="C67">
            <v>3</v>
          </cell>
          <cell r="D67" t="str">
            <v>ITSA3</v>
          </cell>
          <cell r="E67">
            <v>26.07</v>
          </cell>
          <cell r="F67">
            <v>0</v>
          </cell>
          <cell r="G67">
            <v>-3.91</v>
          </cell>
          <cell r="H67">
            <v>22.16</v>
          </cell>
          <cell r="I67">
            <v>22.16</v>
          </cell>
          <cell r="J67" t="str">
            <v>Rendimento itausa</v>
          </cell>
          <cell r="K67" t="str">
            <v>AÇÕES</v>
          </cell>
          <cell r="L67" t="str">
            <v>JSCP</v>
          </cell>
        </row>
        <row r="68">
          <cell r="B68">
            <v>42551</v>
          </cell>
          <cell r="C68">
            <v>2</v>
          </cell>
          <cell r="D68" t="str">
            <v>CGRA4</v>
          </cell>
          <cell r="E68">
            <v>143.03</v>
          </cell>
          <cell r="F68">
            <v>0</v>
          </cell>
          <cell r="G68">
            <v>-21.45</v>
          </cell>
          <cell r="H68">
            <v>121.58</v>
          </cell>
          <cell r="I68">
            <v>121.58</v>
          </cell>
          <cell r="J68" t="str">
            <v>Rendimento grazziotin</v>
          </cell>
          <cell r="K68" t="str">
            <v>AÇÕES</v>
          </cell>
          <cell r="L68" t="str">
            <v>JSCP</v>
          </cell>
        </row>
        <row r="69">
          <cell r="B69">
            <v>42369</v>
          </cell>
          <cell r="C69">
            <v>6</v>
          </cell>
          <cell r="D69" t="str">
            <v>HGTX3</v>
          </cell>
          <cell r="E69">
            <v>18.64</v>
          </cell>
          <cell r="F69">
            <v>0</v>
          </cell>
          <cell r="G69">
            <v>0</v>
          </cell>
          <cell r="H69">
            <v>18.64</v>
          </cell>
          <cell r="I69">
            <v>18.64</v>
          </cell>
          <cell r="J69" t="str">
            <v>Rendimento hering</v>
          </cell>
          <cell r="K69" t="str">
            <v>AÇÕES</v>
          </cell>
          <cell r="L69" t="str">
            <v>DIVIDENDOS</v>
          </cell>
        </row>
        <row r="70">
          <cell r="B70">
            <v>42551</v>
          </cell>
          <cell r="C70">
            <v>6</v>
          </cell>
          <cell r="D70" t="str">
            <v>HGTX3</v>
          </cell>
          <cell r="E70">
            <v>24.86</v>
          </cell>
          <cell r="F70">
            <v>0</v>
          </cell>
          <cell r="G70">
            <v>0</v>
          </cell>
          <cell r="H70">
            <v>24.86</v>
          </cell>
          <cell r="I70">
            <v>24.86</v>
          </cell>
          <cell r="J70" t="str">
            <v>Rendimento hering</v>
          </cell>
          <cell r="K70" t="str">
            <v>AÇÕES</v>
          </cell>
          <cell r="L70" t="str">
            <v>DIVIDENDOS</v>
          </cell>
        </row>
        <row r="71">
          <cell r="B71">
            <v>42369</v>
          </cell>
          <cell r="C71">
            <v>6</v>
          </cell>
          <cell r="D71" t="str">
            <v>HGTX3</v>
          </cell>
          <cell r="E71">
            <v>21.25</v>
          </cell>
          <cell r="F71">
            <v>0</v>
          </cell>
          <cell r="G71">
            <v>-3.18</v>
          </cell>
          <cell r="H71">
            <v>18.07</v>
          </cell>
          <cell r="I71">
            <v>18.07</v>
          </cell>
          <cell r="J71" t="str">
            <v>Rendimento hering</v>
          </cell>
          <cell r="K71" t="str">
            <v>AÇÕES</v>
          </cell>
          <cell r="L71" t="str">
            <v>JSCP</v>
          </cell>
        </row>
        <row r="72">
          <cell r="B72">
            <v>42551</v>
          </cell>
          <cell r="C72">
            <v>6</v>
          </cell>
          <cell r="D72" t="str">
            <v>HGTX3</v>
          </cell>
          <cell r="E72">
            <v>26.16</v>
          </cell>
          <cell r="F72">
            <v>0</v>
          </cell>
          <cell r="G72">
            <v>-3.92</v>
          </cell>
          <cell r="H72">
            <v>22.24</v>
          </cell>
          <cell r="I72">
            <v>22.24</v>
          </cell>
          <cell r="J72" t="str">
            <v>Rendimento hering</v>
          </cell>
          <cell r="K72" t="str">
            <v>AÇÕES</v>
          </cell>
          <cell r="L72" t="str">
            <v>JSCP</v>
          </cell>
        </row>
        <row r="73">
          <cell r="B73">
            <v>42643</v>
          </cell>
          <cell r="C73">
            <v>7</v>
          </cell>
          <cell r="D73" t="str">
            <v>GRND3</v>
          </cell>
          <cell r="E73">
            <v>15.13</v>
          </cell>
          <cell r="F73">
            <v>0</v>
          </cell>
          <cell r="G73">
            <v>0</v>
          </cell>
          <cell r="H73">
            <v>15.13</v>
          </cell>
          <cell r="I73">
            <v>15.13</v>
          </cell>
          <cell r="J73" t="str">
            <v>Rendimento grendene</v>
          </cell>
          <cell r="K73" t="str">
            <v>AÇÕES</v>
          </cell>
          <cell r="L73" t="str">
            <v>DIVIDENDOS</v>
          </cell>
        </row>
        <row r="74">
          <cell r="B74">
            <v>42460</v>
          </cell>
          <cell r="C74">
            <v>9</v>
          </cell>
          <cell r="D74" t="str">
            <v>NTNF</v>
          </cell>
          <cell r="E74">
            <v>192.27</v>
          </cell>
          <cell r="F74">
            <v>0</v>
          </cell>
          <cell r="G74">
            <v>-27.48</v>
          </cell>
          <cell r="H74">
            <v>164.79000000000002</v>
          </cell>
          <cell r="I74">
            <v>164.79000000000002</v>
          </cell>
          <cell r="J74" t="str">
            <v>Rendimentos título semestral, líquido de IR</v>
          </cell>
          <cell r="K74" t="str">
            <v>RENDA FIXA</v>
          </cell>
          <cell r="L74" t="str">
            <v>JUROS</v>
          </cell>
        </row>
        <row r="75">
          <cell r="B75">
            <v>42551</v>
          </cell>
          <cell r="C75">
            <v>9</v>
          </cell>
          <cell r="D75" t="str">
            <v>NTNF</v>
          </cell>
          <cell r="E75">
            <v>190.36</v>
          </cell>
          <cell r="F75">
            <v>0</v>
          </cell>
          <cell r="G75">
            <v>-39.049999999999997</v>
          </cell>
          <cell r="H75">
            <v>151.31</v>
          </cell>
          <cell r="I75">
            <v>151.31</v>
          </cell>
          <cell r="J75" t="str">
            <v>Rendimentos título semestral, líquido de IR</v>
          </cell>
          <cell r="K75" t="str">
            <v>RENDA FIXA</v>
          </cell>
          <cell r="L75" t="str">
            <v>JUROS</v>
          </cell>
        </row>
        <row r="76">
          <cell r="B76">
            <v>42277</v>
          </cell>
          <cell r="C76">
            <v>99</v>
          </cell>
          <cell r="D76" t="str">
            <v>SAÍDA</v>
          </cell>
          <cell r="E76">
            <v>2.73</v>
          </cell>
          <cell r="F76">
            <v>0</v>
          </cell>
          <cell r="G76">
            <v>0</v>
          </cell>
          <cell r="H76">
            <v>2.73</v>
          </cell>
          <cell r="I76">
            <v>-2.73</v>
          </cell>
          <cell r="J76" t="str">
            <v>Custo Corretagem</v>
          </cell>
          <cell r="K76" t="str">
            <v>CUSTOS</v>
          </cell>
          <cell r="L76" t="str">
            <v>BMF</v>
          </cell>
        </row>
        <row r="77">
          <cell r="B77">
            <v>42460</v>
          </cell>
          <cell r="C77">
            <v>99</v>
          </cell>
          <cell r="D77" t="str">
            <v>SAÍDA</v>
          </cell>
          <cell r="E77">
            <v>1.19</v>
          </cell>
          <cell r="F77">
            <v>0</v>
          </cell>
          <cell r="G77">
            <v>0</v>
          </cell>
          <cell r="H77">
            <v>1.19</v>
          </cell>
          <cell r="I77">
            <v>-1.19</v>
          </cell>
          <cell r="J77" t="str">
            <v>Custo Corretagem</v>
          </cell>
          <cell r="K77" t="str">
            <v>CUSTOS</v>
          </cell>
          <cell r="L77" t="str">
            <v>BMF</v>
          </cell>
        </row>
        <row r="78">
          <cell r="B78">
            <v>42551</v>
          </cell>
          <cell r="C78">
            <v>99</v>
          </cell>
          <cell r="D78" t="str">
            <v>SAÍDA</v>
          </cell>
          <cell r="E78">
            <v>1.65</v>
          </cell>
          <cell r="F78">
            <v>0</v>
          </cell>
          <cell r="G78">
            <v>0</v>
          </cell>
          <cell r="H78">
            <v>1.65</v>
          </cell>
          <cell r="I78">
            <v>-1.65</v>
          </cell>
          <cell r="J78" t="str">
            <v>Custo Corretagem</v>
          </cell>
          <cell r="K78" t="str">
            <v>CUSTOS</v>
          </cell>
          <cell r="L78" t="str">
            <v>BMF</v>
          </cell>
        </row>
        <row r="79">
          <cell r="B79">
            <v>42460</v>
          </cell>
          <cell r="C79">
            <v>99</v>
          </cell>
          <cell r="D79" t="str">
            <v>SAÍDA</v>
          </cell>
          <cell r="E79">
            <v>30</v>
          </cell>
          <cell r="F79">
            <v>0</v>
          </cell>
          <cell r="G79">
            <v>0</v>
          </cell>
          <cell r="H79">
            <v>30</v>
          </cell>
          <cell r="I79">
            <v>-30</v>
          </cell>
          <cell r="J79" t="str">
            <v>Custo ordens</v>
          </cell>
          <cell r="K79" t="str">
            <v>CUSTOS</v>
          </cell>
          <cell r="L79" t="str">
            <v>ORDEM</v>
          </cell>
        </row>
        <row r="80">
          <cell r="B80">
            <v>42551</v>
          </cell>
          <cell r="C80">
            <v>99</v>
          </cell>
          <cell r="D80" t="str">
            <v>SAÍDA</v>
          </cell>
          <cell r="E80">
            <v>20</v>
          </cell>
          <cell r="F80">
            <v>0</v>
          </cell>
          <cell r="G80">
            <v>0</v>
          </cell>
          <cell r="H80">
            <v>20</v>
          </cell>
          <cell r="I80">
            <v>-20</v>
          </cell>
          <cell r="J80" t="str">
            <v>Custo ordens</v>
          </cell>
          <cell r="K80" t="str">
            <v>CUSTOS</v>
          </cell>
          <cell r="L80" t="str">
            <v>ORDEM</v>
          </cell>
        </row>
        <row r="81">
          <cell r="B81">
            <v>42643</v>
          </cell>
          <cell r="C81">
            <v>99</v>
          </cell>
          <cell r="D81" t="str">
            <v>SAÍDA</v>
          </cell>
          <cell r="E81">
            <v>18.96</v>
          </cell>
          <cell r="F81">
            <v>0</v>
          </cell>
          <cell r="G81">
            <v>0</v>
          </cell>
          <cell r="H81">
            <v>18.96</v>
          </cell>
          <cell r="I81">
            <v>-18.96</v>
          </cell>
          <cell r="J81" t="str">
            <v>Taxa Op. Tesouro Direto</v>
          </cell>
          <cell r="K81" t="str">
            <v>CUSTOS</v>
          </cell>
          <cell r="L81" t="str">
            <v>TAXAS</v>
          </cell>
        </row>
        <row r="82">
          <cell r="B82">
            <v>42369</v>
          </cell>
          <cell r="C82">
            <v>99</v>
          </cell>
          <cell r="D82" t="str">
            <v>SAÍDA</v>
          </cell>
          <cell r="E82">
            <v>10</v>
          </cell>
          <cell r="F82">
            <v>3</v>
          </cell>
          <cell r="G82">
            <v>0</v>
          </cell>
          <cell r="H82">
            <v>30</v>
          </cell>
          <cell r="I82">
            <v>-30</v>
          </cell>
          <cell r="J82" t="str">
            <v>Taxas de custódia acumuladas</v>
          </cell>
          <cell r="K82" t="str">
            <v>CUSTOS</v>
          </cell>
          <cell r="L82" t="str">
            <v>CUSTÓDIA</v>
          </cell>
        </row>
        <row r="83">
          <cell r="B83">
            <v>42460</v>
          </cell>
          <cell r="C83">
            <v>99</v>
          </cell>
          <cell r="D83" t="str">
            <v>SAÍDA</v>
          </cell>
          <cell r="E83">
            <v>10</v>
          </cell>
          <cell r="F83">
            <v>2</v>
          </cell>
          <cell r="G83">
            <v>0</v>
          </cell>
          <cell r="H83">
            <v>20</v>
          </cell>
          <cell r="I83">
            <v>-20</v>
          </cell>
          <cell r="J83" t="str">
            <v>Taxas de custódia acumuladas</v>
          </cell>
          <cell r="K83" t="str">
            <v>CUSTOS</v>
          </cell>
          <cell r="L83" t="str">
            <v>CUSTÓDIA</v>
          </cell>
        </row>
        <row r="84">
          <cell r="B84">
            <v>42551</v>
          </cell>
          <cell r="C84">
            <v>99</v>
          </cell>
          <cell r="D84" t="str">
            <v>SAÍDA</v>
          </cell>
          <cell r="E84">
            <v>10</v>
          </cell>
          <cell r="F84">
            <v>2</v>
          </cell>
          <cell r="G84">
            <v>0</v>
          </cell>
          <cell r="H84">
            <v>20</v>
          </cell>
          <cell r="I84">
            <v>-20</v>
          </cell>
          <cell r="J84" t="str">
            <v>Taxas de custódia acumuladas</v>
          </cell>
          <cell r="K84" t="str">
            <v>CUSTOS</v>
          </cell>
          <cell r="L84" t="str">
            <v>CUSTÓDIA</v>
          </cell>
        </row>
        <row r="85">
          <cell r="B85">
            <v>42643</v>
          </cell>
          <cell r="C85">
            <v>99</v>
          </cell>
          <cell r="D85" t="str">
            <v>SAÍDA</v>
          </cell>
          <cell r="E85">
            <v>10</v>
          </cell>
          <cell r="F85">
            <v>3</v>
          </cell>
          <cell r="G85">
            <v>0</v>
          </cell>
          <cell r="H85">
            <v>30</v>
          </cell>
          <cell r="I85">
            <v>-10</v>
          </cell>
          <cell r="J85" t="str">
            <v>Taxas de custódia acumuladas</v>
          </cell>
          <cell r="K85" t="str">
            <v>CUSTOS</v>
          </cell>
          <cell r="L85" t="str">
            <v>CUSTÓDIA</v>
          </cell>
        </row>
        <row r="86">
          <cell r="B86">
            <v>42735</v>
          </cell>
          <cell r="C86">
            <v>99</v>
          </cell>
          <cell r="D86" t="str">
            <v>SAÍDA</v>
          </cell>
          <cell r="E86">
            <v>10</v>
          </cell>
          <cell r="F86">
            <v>3</v>
          </cell>
          <cell r="G86">
            <v>0</v>
          </cell>
          <cell r="H86">
            <v>30</v>
          </cell>
          <cell r="I86">
            <v>-20</v>
          </cell>
          <cell r="J86" t="str">
            <v>Taxas de custódia acumuladas</v>
          </cell>
          <cell r="K86" t="str">
            <v>CUSTOS</v>
          </cell>
          <cell r="L86" t="str">
            <v>CUSTÓDIA</v>
          </cell>
        </row>
        <row r="87">
          <cell r="B87">
            <v>42735</v>
          </cell>
          <cell r="C87">
            <v>3</v>
          </cell>
          <cell r="D87" t="str">
            <v>ITSA3</v>
          </cell>
          <cell r="E87">
            <v>4.95</v>
          </cell>
          <cell r="F87">
            <v>0</v>
          </cell>
          <cell r="G87">
            <v>0</v>
          </cell>
          <cell r="H87">
            <v>4.95</v>
          </cell>
          <cell r="I87">
            <v>4.95</v>
          </cell>
          <cell r="J87" t="str">
            <v>Rendimento itausa</v>
          </cell>
          <cell r="K87" t="str">
            <v>AÇÕES</v>
          </cell>
          <cell r="L87" t="str">
            <v>DIVIDENDOS</v>
          </cell>
        </row>
        <row r="88">
          <cell r="B88">
            <v>42735</v>
          </cell>
          <cell r="C88" t="str">
            <v>JULIANA</v>
          </cell>
          <cell r="D88" t="str">
            <v>ENTRADA</v>
          </cell>
          <cell r="E88">
            <v>1400</v>
          </cell>
          <cell r="F88">
            <v>0</v>
          </cell>
          <cell r="G88">
            <v>0</v>
          </cell>
          <cell r="H88">
            <v>1400</v>
          </cell>
          <cell r="I88">
            <v>1400</v>
          </cell>
          <cell r="J88" t="str">
            <v>Aporte realizado aproximadamente em out/16</v>
          </cell>
          <cell r="K88" t="str">
            <v>CARTEIRA</v>
          </cell>
          <cell r="L88" t="str">
            <v>APORTES</v>
          </cell>
        </row>
        <row r="89">
          <cell r="B89">
            <v>42735</v>
          </cell>
          <cell r="C89" t="str">
            <v>JUNIOR</v>
          </cell>
          <cell r="D89" t="str">
            <v>ENTRADA</v>
          </cell>
          <cell r="E89">
            <v>4240</v>
          </cell>
          <cell r="F89">
            <v>0</v>
          </cell>
          <cell r="G89">
            <v>0</v>
          </cell>
          <cell r="H89">
            <v>4240</v>
          </cell>
          <cell r="I89">
            <v>4240</v>
          </cell>
          <cell r="J89" t="str">
            <v>Aporte realizado em out/16</v>
          </cell>
          <cell r="K89" t="str">
            <v>CARTEIRA</v>
          </cell>
          <cell r="L89" t="str">
            <v>APORTES</v>
          </cell>
        </row>
        <row r="90">
          <cell r="B90">
            <v>42735</v>
          </cell>
          <cell r="C90">
            <v>99</v>
          </cell>
          <cell r="D90" t="str">
            <v>SAÍDA</v>
          </cell>
          <cell r="E90">
            <v>240</v>
          </cell>
          <cell r="F90">
            <v>0</v>
          </cell>
          <cell r="G90">
            <v>0</v>
          </cell>
          <cell r="H90">
            <v>240</v>
          </cell>
          <cell r="I90">
            <v>-240</v>
          </cell>
          <cell r="J90" t="str">
            <v>Referente ao Album pago com caixa da cia</v>
          </cell>
          <cell r="K90" t="str">
            <v>DESPESAS</v>
          </cell>
          <cell r="L90" t="str">
            <v>DESPESAS</v>
          </cell>
        </row>
        <row r="91">
          <cell r="B91">
            <v>42735</v>
          </cell>
          <cell r="C91">
            <v>1</v>
          </cell>
          <cell r="D91" t="str">
            <v>SHUL4</v>
          </cell>
          <cell r="E91">
            <v>5.15</v>
          </cell>
          <cell r="F91">
            <v>300</v>
          </cell>
          <cell r="G91">
            <v>0</v>
          </cell>
          <cell r="H91">
            <v>1545</v>
          </cell>
          <cell r="I91">
            <v>-1545</v>
          </cell>
          <cell r="J91" t="str">
            <v>Compra de 400 papéis da schulz</v>
          </cell>
          <cell r="K91" t="str">
            <v>AÇÕES</v>
          </cell>
          <cell r="L91" t="str">
            <v>COMPRA</v>
          </cell>
        </row>
        <row r="92">
          <cell r="B92">
            <v>42735</v>
          </cell>
          <cell r="C92">
            <v>3</v>
          </cell>
          <cell r="D92" t="str">
            <v>ITSA3</v>
          </cell>
          <cell r="E92">
            <v>8.33</v>
          </cell>
          <cell r="F92">
            <v>300</v>
          </cell>
          <cell r="G92">
            <v>0</v>
          </cell>
          <cell r="H92">
            <v>2499</v>
          </cell>
          <cell r="I92">
            <v>-2499</v>
          </cell>
          <cell r="J92" t="str">
            <v>Compra de 400 papéis da itaúsa</v>
          </cell>
          <cell r="K92" t="str">
            <v>AÇÕES</v>
          </cell>
          <cell r="L92" t="str">
            <v>COMPRA</v>
          </cell>
        </row>
        <row r="93">
          <cell r="B93">
            <v>42735</v>
          </cell>
          <cell r="C93">
            <v>2</v>
          </cell>
          <cell r="D93" t="str">
            <v>CGRA4</v>
          </cell>
          <cell r="E93">
            <v>15.83</v>
          </cell>
          <cell r="F93">
            <v>100</v>
          </cell>
          <cell r="G93">
            <v>0</v>
          </cell>
          <cell r="H93">
            <v>1583</v>
          </cell>
          <cell r="I93">
            <v>-1583</v>
          </cell>
          <cell r="J93" t="str">
            <v>Compra de 400 papéis da grazziotin</v>
          </cell>
          <cell r="K93" t="str">
            <v>AÇÕES</v>
          </cell>
          <cell r="L93" t="str">
            <v>COMPRA</v>
          </cell>
        </row>
        <row r="94">
          <cell r="B94">
            <v>42735</v>
          </cell>
          <cell r="C94">
            <v>99</v>
          </cell>
          <cell r="D94" t="str">
            <v>SAÍDA</v>
          </cell>
          <cell r="E94">
            <v>30</v>
          </cell>
          <cell r="F94">
            <v>0</v>
          </cell>
          <cell r="G94">
            <v>0</v>
          </cell>
          <cell r="H94">
            <v>30</v>
          </cell>
          <cell r="I94">
            <v>-30</v>
          </cell>
          <cell r="J94" t="str">
            <v>Custo ordens</v>
          </cell>
          <cell r="K94" t="str">
            <v>CUSTOS</v>
          </cell>
          <cell r="L94" t="str">
            <v>ORDEM</v>
          </cell>
        </row>
        <row r="95">
          <cell r="B95">
            <v>42735</v>
          </cell>
          <cell r="C95">
            <v>99</v>
          </cell>
          <cell r="D95" t="str">
            <v>SAÍDA</v>
          </cell>
          <cell r="E95">
            <v>2.41</v>
          </cell>
          <cell r="F95">
            <v>0</v>
          </cell>
          <cell r="G95">
            <v>0</v>
          </cell>
          <cell r="H95">
            <v>2.41</v>
          </cell>
          <cell r="I95">
            <v>-2.41</v>
          </cell>
          <cell r="J95" t="str">
            <v>Custo Corretagem</v>
          </cell>
          <cell r="K95" t="str">
            <v>CUSTOS</v>
          </cell>
          <cell r="L95" t="str">
            <v>BMF</v>
          </cell>
        </row>
        <row r="96">
          <cell r="B96">
            <v>42735</v>
          </cell>
          <cell r="C96">
            <v>7</v>
          </cell>
          <cell r="D96" t="str">
            <v>GRND3</v>
          </cell>
          <cell r="E96">
            <v>25.3</v>
          </cell>
          <cell r="F96">
            <v>0</v>
          </cell>
          <cell r="G96">
            <v>0</v>
          </cell>
          <cell r="H96">
            <v>25.3</v>
          </cell>
          <cell r="I96">
            <v>25.3</v>
          </cell>
          <cell r="J96" t="str">
            <v>Rendimento grendene</v>
          </cell>
          <cell r="K96" t="str">
            <v>AÇÕES</v>
          </cell>
          <cell r="L96" t="str">
            <v>DIVIDENDOS</v>
          </cell>
        </row>
        <row r="97">
          <cell r="B97">
            <v>42735</v>
          </cell>
          <cell r="C97">
            <v>6</v>
          </cell>
          <cell r="D97" t="str">
            <v>HGTX3</v>
          </cell>
          <cell r="E97">
            <v>24.85</v>
          </cell>
          <cell r="F97">
            <v>0</v>
          </cell>
          <cell r="G97">
            <v>0</v>
          </cell>
          <cell r="H97">
            <v>24.85</v>
          </cell>
          <cell r="I97">
            <v>24.85</v>
          </cell>
          <cell r="J97" t="str">
            <v>Rendimento hering</v>
          </cell>
          <cell r="K97" t="str">
            <v>AÇÕES</v>
          </cell>
          <cell r="L97" t="str">
            <v>DIVIDENDOS</v>
          </cell>
        </row>
        <row r="98">
          <cell r="B98">
            <v>42735</v>
          </cell>
          <cell r="C98">
            <v>1</v>
          </cell>
          <cell r="D98" t="str">
            <v>SHUL4</v>
          </cell>
          <cell r="E98">
            <v>92.17</v>
          </cell>
          <cell r="F98">
            <v>0</v>
          </cell>
          <cell r="G98">
            <v>-13.28</v>
          </cell>
          <cell r="H98">
            <v>78.89</v>
          </cell>
          <cell r="I98">
            <v>78.349999999999994</v>
          </cell>
          <cell r="J98" t="str">
            <v>Rendimento schulz</v>
          </cell>
          <cell r="K98" t="str">
            <v>AÇÕES</v>
          </cell>
          <cell r="L98" t="str">
            <v>DIVIDENDOS</v>
          </cell>
        </row>
        <row r="99">
          <cell r="B99">
            <v>42735</v>
          </cell>
          <cell r="C99">
            <v>99</v>
          </cell>
          <cell r="D99" t="str">
            <v>SAÍDA</v>
          </cell>
          <cell r="E99">
            <v>10</v>
          </cell>
          <cell r="F99">
            <v>1</v>
          </cell>
          <cell r="G99">
            <v>0</v>
          </cell>
          <cell r="H99">
            <v>10</v>
          </cell>
          <cell r="I99">
            <v>-10</v>
          </cell>
          <cell r="J99" t="str">
            <v>Taxa de custódia novembro</v>
          </cell>
          <cell r="K99" t="str">
            <v>CUSTOS</v>
          </cell>
          <cell r="L99" t="str">
            <v>CUSTÓDIA</v>
          </cell>
        </row>
        <row r="100">
          <cell r="B100">
            <v>42735</v>
          </cell>
          <cell r="C100">
            <v>4</v>
          </cell>
          <cell r="D100" t="str">
            <v>TAEE11</v>
          </cell>
          <cell r="E100">
            <v>12.11</v>
          </cell>
          <cell r="F100">
            <v>0</v>
          </cell>
          <cell r="G100">
            <v>0</v>
          </cell>
          <cell r="H100">
            <v>12.11</v>
          </cell>
          <cell r="I100">
            <v>12.11</v>
          </cell>
          <cell r="J100" t="str">
            <v>Rendimento taesa</v>
          </cell>
          <cell r="K100" t="str">
            <v>AÇÕES</v>
          </cell>
          <cell r="L100" t="str">
            <v>DIVIDENDOS</v>
          </cell>
        </row>
        <row r="101">
          <cell r="B101">
            <v>42735</v>
          </cell>
          <cell r="C101">
            <v>4</v>
          </cell>
          <cell r="D101" t="str">
            <v>TAEE11</v>
          </cell>
          <cell r="E101">
            <v>42.68</v>
          </cell>
          <cell r="F101">
            <v>0</v>
          </cell>
          <cell r="G101">
            <v>-6.4</v>
          </cell>
          <cell r="H101">
            <v>36.28</v>
          </cell>
          <cell r="I101">
            <v>36.28</v>
          </cell>
          <cell r="J101" t="str">
            <v>Rendimento taesa</v>
          </cell>
          <cell r="K101" t="str">
            <v>AÇÕES</v>
          </cell>
          <cell r="L101" t="str">
            <v>JSCP</v>
          </cell>
        </row>
        <row r="102">
          <cell r="B102">
            <v>42735</v>
          </cell>
          <cell r="C102">
            <v>6</v>
          </cell>
          <cell r="D102" t="str">
            <v>HGTX3</v>
          </cell>
          <cell r="E102">
            <v>26.1</v>
          </cell>
          <cell r="F102">
            <v>0</v>
          </cell>
          <cell r="G102">
            <v>-3.91</v>
          </cell>
          <cell r="H102">
            <v>22.19</v>
          </cell>
          <cell r="I102">
            <v>22.19</v>
          </cell>
          <cell r="J102" t="str">
            <v>Rendimento hering</v>
          </cell>
          <cell r="K102" t="str">
            <v>AÇÕES</v>
          </cell>
          <cell r="L102" t="str">
            <v>JSCP</v>
          </cell>
        </row>
        <row r="103">
          <cell r="B103">
            <v>42825</v>
          </cell>
          <cell r="C103">
            <v>99</v>
          </cell>
          <cell r="D103" t="str">
            <v>SAÍDA</v>
          </cell>
          <cell r="E103">
            <v>19.22</v>
          </cell>
          <cell r="F103">
            <v>0</v>
          </cell>
          <cell r="G103">
            <v>0</v>
          </cell>
          <cell r="H103">
            <v>19.22</v>
          </cell>
          <cell r="I103">
            <v>-19.22</v>
          </cell>
          <cell r="J103" t="str">
            <v>Taxas Operação Tesouro Direto</v>
          </cell>
          <cell r="K103" t="str">
            <v>CUSTOS</v>
          </cell>
          <cell r="L103" t="str">
            <v>TAXAS</v>
          </cell>
        </row>
        <row r="104">
          <cell r="B104">
            <v>42825</v>
          </cell>
          <cell r="C104">
            <v>9</v>
          </cell>
          <cell r="D104" t="str">
            <v>NTNF</v>
          </cell>
          <cell r="E104">
            <v>187.18</v>
          </cell>
          <cell r="F104">
            <v>0</v>
          </cell>
          <cell r="G104">
            <v>-34.17</v>
          </cell>
          <cell r="H104">
            <v>153.01</v>
          </cell>
          <cell r="I104">
            <v>153.01</v>
          </cell>
          <cell r="J104" t="str">
            <v>Rendimentos título semestral, líquido de IR</v>
          </cell>
          <cell r="K104" t="str">
            <v>RENDA FIXA</v>
          </cell>
          <cell r="L104" t="str">
            <v>JUROS</v>
          </cell>
        </row>
        <row r="105">
          <cell r="B105">
            <v>42825</v>
          </cell>
          <cell r="C105">
            <v>99</v>
          </cell>
          <cell r="D105" t="str">
            <v>SAÍDA</v>
          </cell>
          <cell r="E105">
            <v>10</v>
          </cell>
          <cell r="F105">
            <v>1</v>
          </cell>
          <cell r="G105">
            <v>0</v>
          </cell>
          <cell r="H105">
            <v>10</v>
          </cell>
          <cell r="I105">
            <v>-10</v>
          </cell>
          <cell r="J105" t="str">
            <v>Taxa de custódia dezembro</v>
          </cell>
          <cell r="K105" t="str">
            <v>CUSTOS</v>
          </cell>
          <cell r="L105" t="str">
            <v>CUSTÓDIA</v>
          </cell>
        </row>
        <row r="106">
          <cell r="B106">
            <v>42825</v>
          </cell>
          <cell r="C106">
            <v>3</v>
          </cell>
          <cell r="D106" t="str">
            <v>ITSA3</v>
          </cell>
          <cell r="E106">
            <v>9.4499999999999993</v>
          </cell>
          <cell r="F106">
            <v>0</v>
          </cell>
          <cell r="G106">
            <v>0</v>
          </cell>
          <cell r="H106">
            <v>9.4499999999999993</v>
          </cell>
          <cell r="I106">
            <v>9.4499999999999993</v>
          </cell>
          <cell r="J106" t="str">
            <v>Rendimento itausa</v>
          </cell>
          <cell r="K106" t="str">
            <v>AÇÕES</v>
          </cell>
          <cell r="L106" t="str">
            <v>DIVIDENDOS</v>
          </cell>
        </row>
        <row r="107">
          <cell r="B107">
            <v>42825</v>
          </cell>
          <cell r="C107" t="str">
            <v>JULIANA</v>
          </cell>
          <cell r="D107" t="str">
            <v>ENTRADA</v>
          </cell>
          <cell r="E107">
            <v>5500</v>
          </cell>
          <cell r="F107">
            <v>0</v>
          </cell>
          <cell r="G107">
            <v>0</v>
          </cell>
          <cell r="H107">
            <v>5500</v>
          </cell>
          <cell r="I107">
            <v>5500</v>
          </cell>
          <cell r="J107" t="str">
            <v>Aporte realizado aproximadamente em jan/17</v>
          </cell>
          <cell r="K107" t="str">
            <v>CARTEIRA</v>
          </cell>
          <cell r="L107" t="str">
            <v>APORTES</v>
          </cell>
        </row>
        <row r="108">
          <cell r="B108">
            <v>42825</v>
          </cell>
          <cell r="C108" t="str">
            <v>JUNIOR</v>
          </cell>
          <cell r="D108" t="str">
            <v>ENTRADA</v>
          </cell>
          <cell r="E108">
            <v>1100</v>
          </cell>
          <cell r="F108">
            <v>0</v>
          </cell>
          <cell r="G108">
            <v>0</v>
          </cell>
          <cell r="H108">
            <v>1100</v>
          </cell>
          <cell r="I108">
            <v>1100</v>
          </cell>
          <cell r="J108" t="str">
            <v>Aporte realizado aproximadamente em jan/17</v>
          </cell>
          <cell r="K108" t="str">
            <v>CARTEIRA</v>
          </cell>
          <cell r="L108" t="str">
            <v>APORTES</v>
          </cell>
        </row>
        <row r="109">
          <cell r="B109">
            <v>42825</v>
          </cell>
          <cell r="C109">
            <v>12</v>
          </cell>
          <cell r="D109" t="str">
            <v>POUPANÇA</v>
          </cell>
          <cell r="E109">
            <v>1900</v>
          </cell>
          <cell r="F109">
            <v>0</v>
          </cell>
          <cell r="G109">
            <v>0</v>
          </cell>
          <cell r="H109">
            <v>1900</v>
          </cell>
          <cell r="I109">
            <v>1900</v>
          </cell>
          <cell r="J109" t="str">
            <v>Montante retirado Poupança</v>
          </cell>
          <cell r="K109" t="str">
            <v>RENDA FIXA</v>
          </cell>
          <cell r="L109" t="str">
            <v>RESGATE</v>
          </cell>
        </row>
        <row r="110">
          <cell r="B110">
            <v>42825</v>
          </cell>
          <cell r="C110">
            <v>3</v>
          </cell>
          <cell r="D110" t="str">
            <v>ITSA3</v>
          </cell>
          <cell r="E110">
            <v>8.6</v>
          </cell>
          <cell r="F110">
            <v>300</v>
          </cell>
          <cell r="G110">
            <v>0</v>
          </cell>
          <cell r="H110">
            <v>2580</v>
          </cell>
          <cell r="I110">
            <v>-2580</v>
          </cell>
          <cell r="J110" t="str">
            <v>Compra de 400 papéis da itaúsa</v>
          </cell>
          <cell r="K110" t="str">
            <v>AÇÕES</v>
          </cell>
          <cell r="L110" t="str">
            <v>COMPRA</v>
          </cell>
        </row>
        <row r="111">
          <cell r="B111">
            <v>42825</v>
          </cell>
          <cell r="C111">
            <v>4</v>
          </cell>
          <cell r="D111" t="str">
            <v>TAEE11</v>
          </cell>
          <cell r="E111">
            <v>21.99</v>
          </cell>
          <cell r="F111">
            <v>100</v>
          </cell>
          <cell r="G111">
            <v>0</v>
          </cell>
          <cell r="H111">
            <v>2199</v>
          </cell>
          <cell r="I111">
            <v>-2199</v>
          </cell>
          <cell r="J111" t="str">
            <v>Compra de 400 papéis da taesa</v>
          </cell>
          <cell r="K111" t="str">
            <v>AÇÕES</v>
          </cell>
          <cell r="L111" t="str">
            <v>COMPRA</v>
          </cell>
        </row>
        <row r="112">
          <cell r="B112">
            <v>42825</v>
          </cell>
          <cell r="C112">
            <v>1</v>
          </cell>
          <cell r="D112" t="str">
            <v>SHUL4</v>
          </cell>
          <cell r="E112">
            <v>5.14</v>
          </cell>
          <cell r="F112">
            <v>200</v>
          </cell>
          <cell r="G112">
            <v>0</v>
          </cell>
          <cell r="H112">
            <v>1028</v>
          </cell>
          <cell r="I112">
            <v>-1028</v>
          </cell>
          <cell r="J112" t="str">
            <v>Compra de 400 papéis da schulz</v>
          </cell>
          <cell r="K112" t="str">
            <v>AÇÕES</v>
          </cell>
          <cell r="L112" t="str">
            <v>COMPRA</v>
          </cell>
        </row>
        <row r="113">
          <cell r="B113">
            <v>42825</v>
          </cell>
          <cell r="C113">
            <v>13</v>
          </cell>
          <cell r="D113" t="str">
            <v>WEGE3</v>
          </cell>
          <cell r="E113">
            <v>15.29</v>
          </cell>
          <cell r="F113">
            <v>200</v>
          </cell>
          <cell r="G113">
            <v>0</v>
          </cell>
          <cell r="H113">
            <v>3058</v>
          </cell>
          <cell r="I113">
            <v>-3058</v>
          </cell>
          <cell r="J113" t="str">
            <v>Compra de 400 papéis da schulz</v>
          </cell>
          <cell r="K113" t="str">
            <v>AÇÕES</v>
          </cell>
          <cell r="L113" t="str">
            <v>COMPRA</v>
          </cell>
        </row>
        <row r="114">
          <cell r="B114">
            <v>42825</v>
          </cell>
          <cell r="C114">
            <v>99</v>
          </cell>
          <cell r="D114" t="str">
            <v>SAÍDA</v>
          </cell>
          <cell r="E114">
            <v>3.6800000000002902</v>
          </cell>
          <cell r="F114">
            <v>0</v>
          </cell>
          <cell r="G114">
            <v>0</v>
          </cell>
          <cell r="H114">
            <v>3.6800000000002902</v>
          </cell>
          <cell r="I114">
            <v>-3.6800000000002902</v>
          </cell>
          <cell r="J114" t="str">
            <v>Custo Corretagem</v>
          </cell>
          <cell r="K114" t="str">
            <v>CUSTOS</v>
          </cell>
          <cell r="L114" t="str">
            <v>BMF</v>
          </cell>
        </row>
        <row r="115">
          <cell r="B115">
            <v>42825</v>
          </cell>
          <cell r="C115">
            <v>99</v>
          </cell>
          <cell r="D115" t="str">
            <v>SAÍDA</v>
          </cell>
          <cell r="E115">
            <v>40</v>
          </cell>
          <cell r="F115">
            <v>0</v>
          </cell>
          <cell r="G115">
            <v>0</v>
          </cell>
          <cell r="H115">
            <v>40</v>
          </cell>
          <cell r="I115">
            <v>-40</v>
          </cell>
          <cell r="J115" t="str">
            <v>Custo ordens</v>
          </cell>
          <cell r="K115" t="str">
            <v>CUSTOS</v>
          </cell>
          <cell r="L115" t="str">
            <v>ORDEM</v>
          </cell>
        </row>
        <row r="116">
          <cell r="B116">
            <v>42825</v>
          </cell>
          <cell r="C116">
            <v>99</v>
          </cell>
          <cell r="D116" t="str">
            <v>SAÍDA</v>
          </cell>
          <cell r="E116">
            <v>10</v>
          </cell>
          <cell r="F116">
            <v>1</v>
          </cell>
          <cell r="G116">
            <v>0</v>
          </cell>
          <cell r="H116">
            <v>10</v>
          </cell>
          <cell r="I116">
            <v>-10</v>
          </cell>
          <cell r="J116" t="str">
            <v>Taxa de custódia fevereiro</v>
          </cell>
          <cell r="K116" t="str">
            <v>CUSTOS</v>
          </cell>
          <cell r="L116" t="str">
            <v>CUSTÓDIA</v>
          </cell>
        </row>
        <row r="117">
          <cell r="B117">
            <v>42825</v>
          </cell>
          <cell r="C117">
            <v>3</v>
          </cell>
          <cell r="D117" t="str">
            <v>ITSA3</v>
          </cell>
          <cell r="E117">
            <v>45.57</v>
          </cell>
          <cell r="F117">
            <v>0</v>
          </cell>
          <cell r="G117">
            <v>-6.8299999999999983</v>
          </cell>
          <cell r="H117">
            <v>38.74</v>
          </cell>
          <cell r="I117">
            <v>38.74</v>
          </cell>
          <cell r="J117" t="str">
            <v>Rendimento itausa</v>
          </cell>
          <cell r="K117" t="str">
            <v>AÇÕES</v>
          </cell>
          <cell r="L117" t="str">
            <v>JSCP</v>
          </cell>
        </row>
        <row r="118">
          <cell r="B118">
            <v>42825</v>
          </cell>
          <cell r="C118">
            <v>3</v>
          </cell>
          <cell r="D118" t="str">
            <v>ITSA3</v>
          </cell>
          <cell r="E118">
            <v>30.337799999999998</v>
          </cell>
          <cell r="F118">
            <v>0</v>
          </cell>
          <cell r="G118">
            <v>-4.627799999999997</v>
          </cell>
          <cell r="H118">
            <v>25.71</v>
          </cell>
          <cell r="I118">
            <v>25.71</v>
          </cell>
          <cell r="J118" t="str">
            <v>Rendimento itausa</v>
          </cell>
          <cell r="K118" t="str">
            <v>AÇÕES</v>
          </cell>
          <cell r="L118" t="str">
            <v>JSCP</v>
          </cell>
        </row>
        <row r="119">
          <cell r="B119">
            <v>42825</v>
          </cell>
          <cell r="C119">
            <v>3</v>
          </cell>
          <cell r="D119" t="str">
            <v>ITSA3</v>
          </cell>
          <cell r="E119">
            <v>143.53800000000001</v>
          </cell>
          <cell r="F119">
            <v>0</v>
          </cell>
          <cell r="G119">
            <v>-21.438000000000017</v>
          </cell>
          <cell r="H119">
            <v>122.1</v>
          </cell>
          <cell r="I119">
            <v>122.1</v>
          </cell>
          <cell r="J119" t="str">
            <v>Rendimento itausa</v>
          </cell>
          <cell r="K119" t="str">
            <v>AÇÕES</v>
          </cell>
          <cell r="L119" t="str">
            <v>JSCP</v>
          </cell>
        </row>
        <row r="120">
          <cell r="B120">
            <v>42825</v>
          </cell>
          <cell r="C120">
            <v>13</v>
          </cell>
          <cell r="D120" t="str">
            <v>WEGE3</v>
          </cell>
          <cell r="E120">
            <v>12.73</v>
          </cell>
          <cell r="F120">
            <v>0</v>
          </cell>
          <cell r="G120">
            <v>0</v>
          </cell>
          <cell r="H120">
            <v>12.73</v>
          </cell>
          <cell r="I120">
            <v>12.73</v>
          </cell>
          <cell r="J120" t="str">
            <v>Rendimento WEG</v>
          </cell>
          <cell r="K120" t="str">
            <v>AÇÕES</v>
          </cell>
          <cell r="L120" t="str">
            <v>DIVIDENDOS</v>
          </cell>
        </row>
        <row r="121">
          <cell r="B121">
            <v>42825</v>
          </cell>
          <cell r="C121">
            <v>3</v>
          </cell>
          <cell r="D121" t="str">
            <v>ITSA3</v>
          </cell>
          <cell r="E121">
            <v>13.95</v>
          </cell>
          <cell r="F121">
            <v>0</v>
          </cell>
          <cell r="G121">
            <v>0</v>
          </cell>
          <cell r="H121">
            <v>13.95</v>
          </cell>
          <cell r="I121">
            <v>13.95</v>
          </cell>
          <cell r="J121" t="str">
            <v>Rendimento itausa</v>
          </cell>
          <cell r="K121" t="str">
            <v>AÇÕES</v>
          </cell>
          <cell r="L121" t="str">
            <v>DIVIDENDOS</v>
          </cell>
        </row>
        <row r="122">
          <cell r="B122">
            <v>42825</v>
          </cell>
          <cell r="C122">
            <v>99</v>
          </cell>
          <cell r="D122" t="str">
            <v>SAÍDA</v>
          </cell>
          <cell r="E122">
            <v>10</v>
          </cell>
          <cell r="F122">
            <v>1</v>
          </cell>
          <cell r="G122">
            <v>0</v>
          </cell>
          <cell r="H122">
            <v>10</v>
          </cell>
          <cell r="I122">
            <v>-10</v>
          </cell>
          <cell r="J122" t="str">
            <v>Taxa de custódia março</v>
          </cell>
          <cell r="K122" t="str">
            <v>CUSTOS</v>
          </cell>
          <cell r="L122" t="str">
            <v>CUSTÓDIA</v>
          </cell>
        </row>
        <row r="123">
          <cell r="B123">
            <v>42825</v>
          </cell>
          <cell r="C123">
            <v>3</v>
          </cell>
          <cell r="D123" t="str">
            <v>ITSA3</v>
          </cell>
          <cell r="E123">
            <v>110.48235294117647</v>
          </cell>
          <cell r="F123">
            <v>0</v>
          </cell>
          <cell r="G123">
            <v>-16.572352941176501</v>
          </cell>
          <cell r="H123">
            <v>93.91</v>
          </cell>
          <cell r="I123">
            <v>93.91</v>
          </cell>
          <cell r="J123" t="str">
            <v>Rendimento itausa</v>
          </cell>
          <cell r="K123" t="str">
            <v>AÇÕES</v>
          </cell>
          <cell r="L123" t="str">
            <v>JSCP</v>
          </cell>
        </row>
        <row r="124">
          <cell r="B124">
            <v>42916</v>
          </cell>
          <cell r="C124">
            <v>2</v>
          </cell>
          <cell r="D124" t="str">
            <v>CGRA4</v>
          </cell>
          <cell r="E124">
            <v>344.65499999999997</v>
          </cell>
          <cell r="F124">
            <v>0</v>
          </cell>
          <cell r="G124">
            <v>-44.954999999999984</v>
          </cell>
          <cell r="H124">
            <v>299.7</v>
          </cell>
          <cell r="I124">
            <v>299.7</v>
          </cell>
          <cell r="J124" t="str">
            <v>Rendimento grazziotin</v>
          </cell>
          <cell r="K124" t="str">
            <v>AÇÕES</v>
          </cell>
          <cell r="L124" t="str">
            <v>JSCP</v>
          </cell>
        </row>
        <row r="125">
          <cell r="B125">
            <v>42916</v>
          </cell>
          <cell r="C125">
            <v>7</v>
          </cell>
          <cell r="D125" t="str">
            <v>GRND3</v>
          </cell>
          <cell r="E125">
            <v>6.18</v>
          </cell>
          <cell r="F125">
            <v>0</v>
          </cell>
          <cell r="G125">
            <v>0</v>
          </cell>
          <cell r="H125">
            <v>6.18</v>
          </cell>
          <cell r="I125">
            <v>6.18</v>
          </cell>
          <cell r="J125" t="str">
            <v>Rendimento grendene</v>
          </cell>
          <cell r="K125" t="str">
            <v>AÇÕES</v>
          </cell>
          <cell r="L125" t="str">
            <v>DIVIDENDOS</v>
          </cell>
        </row>
        <row r="126">
          <cell r="B126">
            <v>42916</v>
          </cell>
          <cell r="C126">
            <v>7</v>
          </cell>
          <cell r="D126" t="str">
            <v>GRND3</v>
          </cell>
          <cell r="E126">
            <v>42.262499999999996</v>
          </cell>
          <cell r="F126">
            <v>0</v>
          </cell>
          <cell r="G126">
            <v>-5.5124999999999957</v>
          </cell>
          <cell r="H126">
            <v>36.75</v>
          </cell>
          <cell r="I126">
            <v>36.75</v>
          </cell>
          <cell r="J126" t="str">
            <v>Rendimento grendene</v>
          </cell>
          <cell r="K126" t="str">
            <v>AÇÕES</v>
          </cell>
          <cell r="L126" t="str">
            <v>JSCP</v>
          </cell>
        </row>
        <row r="127">
          <cell r="B127">
            <v>42916</v>
          </cell>
          <cell r="C127">
            <v>5</v>
          </cell>
          <cell r="D127" t="str">
            <v>LREN3</v>
          </cell>
          <cell r="E127">
            <v>11.96</v>
          </cell>
          <cell r="F127">
            <v>0</v>
          </cell>
          <cell r="G127">
            <v>0</v>
          </cell>
          <cell r="H127">
            <v>11.96</v>
          </cell>
          <cell r="I127">
            <v>11.96</v>
          </cell>
          <cell r="J127" t="str">
            <v>Rendimento renner</v>
          </cell>
          <cell r="K127" t="str">
            <v>AÇÕES</v>
          </cell>
          <cell r="L127" t="str">
            <v>DIVIDENDOS</v>
          </cell>
        </row>
        <row r="128">
          <cell r="B128">
            <v>42916</v>
          </cell>
          <cell r="C128">
            <v>5</v>
          </cell>
          <cell r="D128" t="str">
            <v>LREN3</v>
          </cell>
          <cell r="E128">
            <v>5.4450000000000003</v>
          </cell>
          <cell r="F128">
            <v>0</v>
          </cell>
          <cell r="G128">
            <v>0.81674999999999998</v>
          </cell>
          <cell r="H128">
            <v>5.4450000000000003</v>
          </cell>
          <cell r="I128">
            <v>5.4450000000000003</v>
          </cell>
          <cell r="J128" t="str">
            <v>Rendimento renner</v>
          </cell>
          <cell r="K128" t="str">
            <v>AÇÕES</v>
          </cell>
          <cell r="L128" t="str">
            <v>JSCP</v>
          </cell>
        </row>
        <row r="129">
          <cell r="B129">
            <v>42916</v>
          </cell>
          <cell r="C129">
            <v>5</v>
          </cell>
          <cell r="D129" t="str">
            <v>LREN3</v>
          </cell>
          <cell r="E129">
            <v>5.94</v>
          </cell>
          <cell r="F129">
            <v>0</v>
          </cell>
          <cell r="G129">
            <v>0.89100000000000001</v>
          </cell>
          <cell r="H129">
            <v>5.94</v>
          </cell>
          <cell r="I129">
            <v>5.94</v>
          </cell>
          <cell r="J129" t="str">
            <v>Rendimento renner</v>
          </cell>
          <cell r="K129" t="str">
            <v>AÇÕES</v>
          </cell>
          <cell r="L129" t="str">
            <v>JSCP</v>
          </cell>
        </row>
        <row r="130">
          <cell r="B130">
            <v>42916</v>
          </cell>
          <cell r="C130">
            <v>5</v>
          </cell>
          <cell r="D130" t="str">
            <v>LREN3</v>
          </cell>
          <cell r="E130">
            <v>6.18</v>
          </cell>
          <cell r="F130">
            <v>0</v>
          </cell>
          <cell r="G130">
            <v>0.92699999999999994</v>
          </cell>
          <cell r="H130">
            <v>6.18</v>
          </cell>
          <cell r="I130">
            <v>6.18</v>
          </cell>
          <cell r="J130" t="str">
            <v>Rendimento renner</v>
          </cell>
          <cell r="K130" t="str">
            <v>AÇÕES</v>
          </cell>
          <cell r="L130" t="str">
            <v>JSCP</v>
          </cell>
        </row>
        <row r="131">
          <cell r="B131">
            <v>42916</v>
          </cell>
          <cell r="C131">
            <v>99</v>
          </cell>
          <cell r="D131" t="str">
            <v>SAÍDA</v>
          </cell>
          <cell r="E131">
            <v>10</v>
          </cell>
          <cell r="F131">
            <v>1</v>
          </cell>
          <cell r="G131">
            <v>0</v>
          </cell>
          <cell r="H131">
            <v>10</v>
          </cell>
          <cell r="I131">
            <v>-10</v>
          </cell>
          <cell r="J131" t="str">
            <v>Taxa de custódia abril</v>
          </cell>
          <cell r="K131" t="str">
            <v>CUSTOS</v>
          </cell>
          <cell r="L131" t="str">
            <v>CUSTÓDIA</v>
          </cell>
        </row>
        <row r="132">
          <cell r="B132">
            <v>42916</v>
          </cell>
          <cell r="C132" t="str">
            <v>JUNIOR</v>
          </cell>
          <cell r="D132" t="str">
            <v>ENTRADA</v>
          </cell>
          <cell r="E132">
            <v>5400</v>
          </cell>
          <cell r="F132">
            <v>0</v>
          </cell>
          <cell r="G132">
            <v>0</v>
          </cell>
          <cell r="H132">
            <v>5400</v>
          </cell>
          <cell r="I132">
            <v>5400</v>
          </cell>
          <cell r="J132" t="str">
            <v>Aporte realizado aproximadamente em maio/17</v>
          </cell>
          <cell r="K132" t="str">
            <v>CARTEIRA</v>
          </cell>
          <cell r="L132" t="str">
            <v>APORTES</v>
          </cell>
        </row>
        <row r="133">
          <cell r="B133">
            <v>42916</v>
          </cell>
          <cell r="C133">
            <v>4</v>
          </cell>
          <cell r="D133" t="str">
            <v>TAEE11</v>
          </cell>
          <cell r="E133">
            <v>101.43</v>
          </cell>
          <cell r="F133">
            <v>0</v>
          </cell>
          <cell r="G133">
            <v>0</v>
          </cell>
          <cell r="H133">
            <v>101.43</v>
          </cell>
          <cell r="I133">
            <v>101.43</v>
          </cell>
          <cell r="J133" t="str">
            <v>Rendimento taesa</v>
          </cell>
          <cell r="K133" t="str">
            <v>AÇÕES</v>
          </cell>
          <cell r="L133" t="str">
            <v>DIVIDENDOS</v>
          </cell>
        </row>
        <row r="134">
          <cell r="B134">
            <v>42916</v>
          </cell>
          <cell r="C134">
            <v>7</v>
          </cell>
          <cell r="D134" t="str">
            <v>GRND3</v>
          </cell>
          <cell r="E134">
            <v>22.97</v>
          </cell>
          <cell r="F134">
            <v>0</v>
          </cell>
          <cell r="G134">
            <v>0</v>
          </cell>
          <cell r="H134">
            <v>22.97</v>
          </cell>
          <cell r="I134">
            <v>22.97</v>
          </cell>
          <cell r="J134" t="str">
            <v>Rendimento grendene</v>
          </cell>
          <cell r="K134" t="str">
            <v>AÇÕES</v>
          </cell>
          <cell r="L134" t="str">
            <v>DIVIDENDOS</v>
          </cell>
        </row>
        <row r="135">
          <cell r="B135">
            <v>42916</v>
          </cell>
          <cell r="C135">
            <v>7</v>
          </cell>
          <cell r="D135" t="str">
            <v>GRND3</v>
          </cell>
          <cell r="E135">
            <v>9.9764705882352942</v>
          </cell>
          <cell r="F135">
            <v>0</v>
          </cell>
          <cell r="G135">
            <v>-1.4964705882352938</v>
          </cell>
          <cell r="H135">
            <v>8.48</v>
          </cell>
          <cell r="I135">
            <v>8.48</v>
          </cell>
          <cell r="J135" t="str">
            <v>Rendimento grendene</v>
          </cell>
          <cell r="K135" t="str">
            <v>AÇÕES</v>
          </cell>
          <cell r="L135" t="str">
            <v>JSCP</v>
          </cell>
        </row>
        <row r="136">
          <cell r="B136">
            <v>42916</v>
          </cell>
          <cell r="C136">
            <v>1</v>
          </cell>
          <cell r="D136" t="str">
            <v>SHUL4</v>
          </cell>
          <cell r="E136">
            <v>69.099999999999994</v>
          </cell>
          <cell r="F136">
            <v>0</v>
          </cell>
          <cell r="G136">
            <v>0</v>
          </cell>
          <cell r="H136">
            <v>69.099999999999994</v>
          </cell>
          <cell r="I136">
            <v>69.099999999999994</v>
          </cell>
          <cell r="J136" t="str">
            <v>Rendimento schulz</v>
          </cell>
          <cell r="K136" t="str">
            <v>AÇÕES</v>
          </cell>
          <cell r="L136" t="str">
            <v>DIVIDENDOS</v>
          </cell>
        </row>
        <row r="137">
          <cell r="B137">
            <v>42916</v>
          </cell>
          <cell r="C137">
            <v>6</v>
          </cell>
          <cell r="D137" t="str">
            <v>HGTX3</v>
          </cell>
          <cell r="E137">
            <v>46.61</v>
          </cell>
          <cell r="F137">
            <v>0</v>
          </cell>
          <cell r="G137">
            <v>0</v>
          </cell>
          <cell r="H137">
            <v>46.61</v>
          </cell>
          <cell r="I137">
            <v>46.61</v>
          </cell>
          <cell r="J137" t="str">
            <v>Rendimento hering</v>
          </cell>
          <cell r="K137" t="str">
            <v>AÇÕES</v>
          </cell>
          <cell r="L137" t="str">
            <v>DIVIDENDOS</v>
          </cell>
        </row>
        <row r="138">
          <cell r="B138">
            <v>42916</v>
          </cell>
          <cell r="C138">
            <v>4</v>
          </cell>
          <cell r="D138" t="str">
            <v>TAEE11</v>
          </cell>
          <cell r="E138">
            <v>58.07</v>
          </cell>
          <cell r="F138">
            <v>0</v>
          </cell>
          <cell r="G138">
            <v>0</v>
          </cell>
          <cell r="H138">
            <v>58.07</v>
          </cell>
          <cell r="I138">
            <v>58.07</v>
          </cell>
          <cell r="J138" t="str">
            <v>Rendimento taesa</v>
          </cell>
          <cell r="K138" t="str">
            <v>AÇÕES</v>
          </cell>
          <cell r="L138" t="str">
            <v>DIVIDENDOS</v>
          </cell>
        </row>
        <row r="139">
          <cell r="B139">
            <v>42916</v>
          </cell>
          <cell r="C139">
            <v>4</v>
          </cell>
          <cell r="D139" t="str">
            <v>TAEE11</v>
          </cell>
          <cell r="E139">
            <v>45.352941176470587</v>
          </cell>
          <cell r="F139">
            <v>0</v>
          </cell>
          <cell r="G139">
            <v>-6.8029411764705898</v>
          </cell>
          <cell r="H139">
            <v>38.549999999999997</v>
          </cell>
          <cell r="I139">
            <v>38.549999999999997</v>
          </cell>
          <cell r="J139" t="str">
            <v>Rendimento taesa</v>
          </cell>
          <cell r="K139" t="str">
            <v>AÇÕES</v>
          </cell>
          <cell r="L139" t="str">
            <v>JSCP</v>
          </cell>
        </row>
        <row r="140">
          <cell r="B140">
            <v>42916</v>
          </cell>
          <cell r="C140">
            <v>14</v>
          </cell>
          <cell r="D140" t="str">
            <v>BBSE3</v>
          </cell>
          <cell r="E140">
            <v>29.8</v>
          </cell>
          <cell r="F140">
            <v>100</v>
          </cell>
          <cell r="G140">
            <v>0</v>
          </cell>
          <cell r="H140">
            <v>2980</v>
          </cell>
          <cell r="I140">
            <v>-2980</v>
          </cell>
          <cell r="J140" t="str">
            <v>Compra de 100 papéis do bb seguridades</v>
          </cell>
          <cell r="K140" t="str">
            <v>AÇÕES</v>
          </cell>
          <cell r="L140" t="str">
            <v>COMPRA</v>
          </cell>
        </row>
        <row r="141">
          <cell r="B141">
            <v>42916</v>
          </cell>
          <cell r="C141">
            <v>15</v>
          </cell>
          <cell r="D141" t="str">
            <v>VALE5</v>
          </cell>
          <cell r="E141">
            <v>25.81</v>
          </cell>
          <cell r="F141">
            <v>100</v>
          </cell>
          <cell r="G141">
            <v>0</v>
          </cell>
          <cell r="H141">
            <v>2581</v>
          </cell>
          <cell r="I141">
            <v>-2581</v>
          </cell>
          <cell r="J141" t="str">
            <v>Compra de 100 papéis da vale</v>
          </cell>
          <cell r="K141" t="str">
            <v>AÇÕES</v>
          </cell>
          <cell r="L141" t="str">
            <v>COMPRA</v>
          </cell>
        </row>
        <row r="142">
          <cell r="B142">
            <v>42916</v>
          </cell>
          <cell r="C142">
            <v>99</v>
          </cell>
          <cell r="D142" t="str">
            <v>SAÍDA</v>
          </cell>
          <cell r="E142">
            <v>3.6800000000002902</v>
          </cell>
          <cell r="F142">
            <v>0</v>
          </cell>
          <cell r="G142">
            <v>0</v>
          </cell>
          <cell r="H142">
            <v>2.19</v>
          </cell>
          <cell r="I142">
            <v>-2.19</v>
          </cell>
          <cell r="J142" t="str">
            <v>Custo Corretagem</v>
          </cell>
          <cell r="K142" t="str">
            <v>CUSTOS</v>
          </cell>
          <cell r="L142" t="str">
            <v>BMF</v>
          </cell>
        </row>
        <row r="143">
          <cell r="B143">
            <v>42916</v>
          </cell>
          <cell r="C143">
            <v>99</v>
          </cell>
          <cell r="D143" t="str">
            <v>SAÍDA</v>
          </cell>
          <cell r="E143">
            <v>20</v>
          </cell>
          <cell r="F143">
            <v>0</v>
          </cell>
          <cell r="G143">
            <v>0</v>
          </cell>
          <cell r="H143">
            <v>20</v>
          </cell>
          <cell r="I143">
            <v>-20</v>
          </cell>
          <cell r="J143" t="str">
            <v>Custo ordens</v>
          </cell>
          <cell r="K143" t="str">
            <v>CUSTOS</v>
          </cell>
          <cell r="L143" t="str">
            <v>ORDEM</v>
          </cell>
        </row>
        <row r="144">
          <cell r="B144">
            <v>42916</v>
          </cell>
          <cell r="C144">
            <v>99</v>
          </cell>
          <cell r="D144" t="str">
            <v>SAÍDA</v>
          </cell>
          <cell r="E144">
            <v>10</v>
          </cell>
          <cell r="F144">
            <v>1</v>
          </cell>
          <cell r="G144">
            <v>0</v>
          </cell>
          <cell r="H144">
            <v>10</v>
          </cell>
          <cell r="I144">
            <v>-10</v>
          </cell>
          <cell r="J144" t="str">
            <v>Taxa de custódia abril</v>
          </cell>
          <cell r="K144" t="str">
            <v>CUSTOS</v>
          </cell>
          <cell r="L144" t="str">
            <v>CUSTÓDIA</v>
          </cell>
        </row>
        <row r="145">
          <cell r="B145">
            <v>43008</v>
          </cell>
          <cell r="C145">
            <v>6</v>
          </cell>
          <cell r="D145" t="str">
            <v>HGTX3</v>
          </cell>
          <cell r="E145">
            <v>26.670588235294119</v>
          </cell>
          <cell r="F145">
            <v>0</v>
          </cell>
          <cell r="G145">
            <v>-4.0005882352941171</v>
          </cell>
          <cell r="H145">
            <v>22.67</v>
          </cell>
          <cell r="I145">
            <v>22.67</v>
          </cell>
          <cell r="J145" t="str">
            <v>Rendimento hering</v>
          </cell>
          <cell r="K145" t="str">
            <v>AÇÕES</v>
          </cell>
          <cell r="L145" t="str">
            <v>JSCP</v>
          </cell>
        </row>
        <row r="146">
          <cell r="B146">
            <v>43008</v>
          </cell>
          <cell r="C146">
            <v>1</v>
          </cell>
          <cell r="D146" t="str">
            <v>ITSA3</v>
          </cell>
          <cell r="E146">
            <v>13.95</v>
          </cell>
          <cell r="F146">
            <v>0</v>
          </cell>
          <cell r="G146">
            <v>0</v>
          </cell>
          <cell r="H146">
            <v>13.95</v>
          </cell>
          <cell r="I146">
            <v>13.95</v>
          </cell>
          <cell r="J146" t="str">
            <v>Rendimento itausa</v>
          </cell>
          <cell r="K146" t="str">
            <v>AÇÕES</v>
          </cell>
          <cell r="L146" t="str">
            <v>DIVIDENDOS</v>
          </cell>
        </row>
        <row r="147">
          <cell r="B147">
            <v>43008</v>
          </cell>
          <cell r="C147">
            <v>99</v>
          </cell>
          <cell r="D147" t="str">
            <v>SAÍDA</v>
          </cell>
          <cell r="E147">
            <v>19.22</v>
          </cell>
          <cell r="F147">
            <v>0</v>
          </cell>
          <cell r="G147">
            <v>0</v>
          </cell>
          <cell r="H147">
            <v>24.1</v>
          </cell>
          <cell r="I147">
            <v>-24.1</v>
          </cell>
          <cell r="J147" t="str">
            <v>Taxas Operação Tesouro Direto</v>
          </cell>
          <cell r="K147" t="str">
            <v>CUSTOS</v>
          </cell>
          <cell r="L147" t="str">
            <v>TAXAS</v>
          </cell>
        </row>
        <row r="148">
          <cell r="B148">
            <v>43008</v>
          </cell>
          <cell r="C148">
            <v>9</v>
          </cell>
          <cell r="D148" t="str">
            <v>NTNF</v>
          </cell>
          <cell r="E148">
            <v>185.3</v>
          </cell>
          <cell r="F148">
            <v>0</v>
          </cell>
          <cell r="G148">
            <v>-34.17</v>
          </cell>
          <cell r="H148">
            <v>151.13</v>
          </cell>
          <cell r="I148">
            <v>151.13</v>
          </cell>
          <cell r="J148" t="str">
            <v>Rendimentos título semestral, líquido de IR</v>
          </cell>
          <cell r="K148" t="str">
            <v>RENDA FIXA</v>
          </cell>
          <cell r="L148" t="str">
            <v>JUROS</v>
          </cell>
        </row>
        <row r="149">
          <cell r="B149">
            <v>42916</v>
          </cell>
          <cell r="C149" t="str">
            <v>MARIANA</v>
          </cell>
          <cell r="D149" t="str">
            <v>ENTRADA</v>
          </cell>
          <cell r="E149">
            <v>10000</v>
          </cell>
          <cell r="F149">
            <v>0</v>
          </cell>
          <cell r="G149">
            <v>0</v>
          </cell>
          <cell r="H149">
            <v>10000</v>
          </cell>
          <cell r="I149">
            <v>10000</v>
          </cell>
          <cell r="J149" t="str">
            <v>Aporte realizado</v>
          </cell>
          <cell r="K149" t="str">
            <v>CARTEIRA</v>
          </cell>
          <cell r="L149" t="str">
            <v>APORTES</v>
          </cell>
        </row>
        <row r="150">
          <cell r="B150">
            <v>42916</v>
          </cell>
          <cell r="C150" t="str">
            <v>JUNIOR</v>
          </cell>
          <cell r="D150" t="str">
            <v>ENTRADA</v>
          </cell>
          <cell r="E150">
            <v>10000</v>
          </cell>
          <cell r="F150">
            <v>0</v>
          </cell>
          <cell r="G150">
            <v>0</v>
          </cell>
          <cell r="H150">
            <v>10000</v>
          </cell>
          <cell r="I150">
            <v>10000</v>
          </cell>
          <cell r="J150" t="str">
            <v>Aporte realizado</v>
          </cell>
          <cell r="K150" t="str">
            <v>CARTEIRA</v>
          </cell>
          <cell r="L150" t="str">
            <v>APORTES</v>
          </cell>
        </row>
        <row r="151">
          <cell r="B151">
            <v>42916</v>
          </cell>
          <cell r="C151" t="str">
            <v>JULIANA</v>
          </cell>
          <cell r="D151" t="str">
            <v>ENTRADA</v>
          </cell>
          <cell r="E151">
            <v>10000</v>
          </cell>
          <cell r="F151">
            <v>0</v>
          </cell>
          <cell r="G151">
            <v>0</v>
          </cell>
          <cell r="H151">
            <v>10000</v>
          </cell>
          <cell r="I151">
            <v>10000</v>
          </cell>
          <cell r="J151" t="str">
            <v>Aporte realizado</v>
          </cell>
          <cell r="K151" t="str">
            <v>CARTEIRA</v>
          </cell>
          <cell r="L151" t="str">
            <v>APORTES</v>
          </cell>
        </row>
        <row r="152">
          <cell r="B152">
            <v>42916</v>
          </cell>
          <cell r="C152">
            <v>3</v>
          </cell>
          <cell r="D152" t="str">
            <v>ITSA3</v>
          </cell>
          <cell r="E152">
            <v>8.6999999999999993</v>
          </cell>
          <cell r="F152">
            <v>500</v>
          </cell>
          <cell r="G152">
            <v>0</v>
          </cell>
          <cell r="H152">
            <v>4350</v>
          </cell>
          <cell r="I152">
            <v>-4350</v>
          </cell>
          <cell r="J152" t="str">
            <v>Compra de 500 papéis da itaúsa</v>
          </cell>
          <cell r="K152" t="str">
            <v>AÇÕES</v>
          </cell>
          <cell r="L152" t="str">
            <v>COMPRA</v>
          </cell>
        </row>
        <row r="153">
          <cell r="B153">
            <v>42916</v>
          </cell>
          <cell r="C153">
            <v>4</v>
          </cell>
          <cell r="D153" t="str">
            <v>TAEE11</v>
          </cell>
          <cell r="E153">
            <v>21.83</v>
          </cell>
          <cell r="F153">
            <v>200</v>
          </cell>
          <cell r="G153">
            <v>0</v>
          </cell>
          <cell r="H153">
            <v>4366</v>
          </cell>
          <cell r="I153">
            <v>-4366</v>
          </cell>
          <cell r="J153" t="str">
            <v>Compra de 200 papéis da taesa</v>
          </cell>
          <cell r="K153" t="str">
            <v>AÇÕES</v>
          </cell>
          <cell r="L153" t="str">
            <v>COMPRA</v>
          </cell>
        </row>
        <row r="154">
          <cell r="B154">
            <v>42916</v>
          </cell>
          <cell r="C154">
            <v>14</v>
          </cell>
          <cell r="D154" t="str">
            <v>BBSE3</v>
          </cell>
          <cell r="E154">
            <v>28.65</v>
          </cell>
          <cell r="F154">
            <v>100</v>
          </cell>
          <cell r="G154">
            <v>0</v>
          </cell>
          <cell r="H154">
            <v>2865</v>
          </cell>
          <cell r="I154">
            <v>-2865</v>
          </cell>
          <cell r="J154" t="str">
            <v>Compra de 100 papéis do bb seguridades</v>
          </cell>
          <cell r="K154" t="str">
            <v>AÇÕES</v>
          </cell>
          <cell r="L154" t="str">
            <v>COMPRA</v>
          </cell>
        </row>
        <row r="155">
          <cell r="B155">
            <v>42916</v>
          </cell>
          <cell r="C155">
            <v>15</v>
          </cell>
          <cell r="D155" t="str">
            <v>VALE5</v>
          </cell>
          <cell r="E155">
            <v>24.6</v>
          </cell>
          <cell r="F155">
            <v>100</v>
          </cell>
          <cell r="G155">
            <v>0</v>
          </cell>
          <cell r="H155">
            <v>2460</v>
          </cell>
          <cell r="I155">
            <v>-2460</v>
          </cell>
          <cell r="J155" t="str">
            <v>Compra de 100 papéis da vale</v>
          </cell>
          <cell r="K155" t="str">
            <v>AÇÕES</v>
          </cell>
          <cell r="L155" t="str">
            <v>COMPRA</v>
          </cell>
        </row>
        <row r="156">
          <cell r="B156">
            <v>42916</v>
          </cell>
          <cell r="C156">
            <v>1</v>
          </cell>
          <cell r="D156" t="str">
            <v>SHUL4</v>
          </cell>
          <cell r="E156">
            <v>6.1</v>
          </cell>
          <cell r="F156">
            <v>900</v>
          </cell>
          <cell r="G156">
            <v>0</v>
          </cell>
          <cell r="H156">
            <v>5483</v>
          </cell>
          <cell r="I156">
            <v>-5483</v>
          </cell>
          <cell r="J156" t="str">
            <v>Compra de 900 papéis da schulz</v>
          </cell>
          <cell r="K156" t="str">
            <v>AÇÕES</v>
          </cell>
          <cell r="L156" t="str">
            <v>COMPRA</v>
          </cell>
        </row>
        <row r="157">
          <cell r="B157">
            <v>43008</v>
          </cell>
          <cell r="C157">
            <v>1</v>
          </cell>
          <cell r="D157" t="str">
            <v>OMGE3</v>
          </cell>
          <cell r="E157">
            <v>15.6</v>
          </cell>
          <cell r="F157">
            <v>384</v>
          </cell>
          <cell r="G157">
            <v>0</v>
          </cell>
          <cell r="H157">
            <v>5990.4</v>
          </cell>
          <cell r="I157">
            <v>-5990.4</v>
          </cell>
          <cell r="J157" t="str">
            <v>Compra de 384 papéis da OMEGA</v>
          </cell>
          <cell r="K157" t="str">
            <v>AÇÕES</v>
          </cell>
          <cell r="L157" t="str">
            <v>COMPRA</v>
          </cell>
        </row>
        <row r="158">
          <cell r="B158">
            <v>42916</v>
          </cell>
          <cell r="C158">
            <v>99</v>
          </cell>
          <cell r="D158" t="str">
            <v>SAÍDA</v>
          </cell>
          <cell r="E158">
            <v>19.11</v>
          </cell>
          <cell r="F158">
            <v>0</v>
          </cell>
          <cell r="G158">
            <v>0</v>
          </cell>
          <cell r="H158">
            <v>19.11</v>
          </cell>
          <cell r="I158">
            <v>-19.11</v>
          </cell>
          <cell r="J158" t="str">
            <v>Custo Corretagem</v>
          </cell>
          <cell r="K158" t="str">
            <v>CUSTOS</v>
          </cell>
          <cell r="L158" t="str">
            <v>BMF</v>
          </cell>
        </row>
        <row r="159">
          <cell r="B159">
            <v>42916</v>
          </cell>
          <cell r="C159">
            <v>99</v>
          </cell>
          <cell r="D159" t="str">
            <v>SAÍDA</v>
          </cell>
          <cell r="E159">
            <v>18.899999999999999</v>
          </cell>
          <cell r="F159">
            <v>5</v>
          </cell>
          <cell r="G159">
            <v>0</v>
          </cell>
          <cell r="H159">
            <v>94.5</v>
          </cell>
          <cell r="I159">
            <v>-94.5</v>
          </cell>
          <cell r="J159" t="str">
            <v>Custo ordens</v>
          </cell>
          <cell r="K159" t="str">
            <v>CUSTOS</v>
          </cell>
          <cell r="L159" t="str">
            <v>ORDEM</v>
          </cell>
        </row>
        <row r="160">
          <cell r="B160">
            <v>43008</v>
          </cell>
          <cell r="C160">
            <v>99</v>
          </cell>
          <cell r="D160" t="str">
            <v>SAÍDA</v>
          </cell>
          <cell r="E160">
            <v>10</v>
          </cell>
          <cell r="F160">
            <v>1</v>
          </cell>
          <cell r="G160">
            <v>0</v>
          </cell>
          <cell r="H160">
            <v>10</v>
          </cell>
          <cell r="I160">
            <v>-10</v>
          </cell>
          <cell r="J160" t="str">
            <v>Taxa de custódia julho</v>
          </cell>
          <cell r="K160" t="str">
            <v>CUSTOS</v>
          </cell>
          <cell r="L160" t="str">
            <v>CUSTÓDIA</v>
          </cell>
        </row>
        <row r="161">
          <cell r="B161">
            <v>43008</v>
          </cell>
          <cell r="C161">
            <v>1</v>
          </cell>
          <cell r="D161" t="str">
            <v>IRBR3</v>
          </cell>
          <cell r="E161">
            <v>28.68</v>
          </cell>
          <cell r="F161">
            <v>100</v>
          </cell>
          <cell r="G161">
            <v>0</v>
          </cell>
          <cell r="H161">
            <v>2868</v>
          </cell>
          <cell r="I161">
            <v>-2868</v>
          </cell>
          <cell r="J161" t="str">
            <v>Compra de 384 papéis da OMEGA</v>
          </cell>
          <cell r="K161" t="str">
            <v>AÇÕES</v>
          </cell>
          <cell r="L161" t="str">
            <v>COMPRA</v>
          </cell>
        </row>
        <row r="162">
          <cell r="B162">
            <v>43008</v>
          </cell>
          <cell r="C162">
            <v>99</v>
          </cell>
          <cell r="D162" t="str">
            <v>SAÍDA</v>
          </cell>
          <cell r="E162">
            <v>8.1199999999999992</v>
          </cell>
          <cell r="F162">
            <v>0</v>
          </cell>
          <cell r="G162">
            <v>0</v>
          </cell>
          <cell r="H162">
            <v>8.1199999999999992</v>
          </cell>
          <cell r="I162">
            <v>-8.1199999999999992</v>
          </cell>
          <cell r="J162" t="str">
            <v>Custo Corretagem</v>
          </cell>
          <cell r="K162" t="str">
            <v>CUSTOS</v>
          </cell>
          <cell r="L162" t="str">
            <v>BMF</v>
          </cell>
        </row>
        <row r="163">
          <cell r="B163">
            <v>43008</v>
          </cell>
          <cell r="C163" t="str">
            <v>JULIANA</v>
          </cell>
          <cell r="D163" t="str">
            <v>ENTRADA</v>
          </cell>
          <cell r="E163">
            <v>2000</v>
          </cell>
          <cell r="F163">
            <v>0</v>
          </cell>
          <cell r="G163">
            <v>0</v>
          </cell>
          <cell r="H163">
            <v>2000</v>
          </cell>
          <cell r="I163">
            <v>2000</v>
          </cell>
          <cell r="J163" t="str">
            <v>Aporte realizado</v>
          </cell>
          <cell r="K163" t="str">
            <v>CARTEIRA</v>
          </cell>
          <cell r="L163" t="str">
            <v>APORTES</v>
          </cell>
        </row>
        <row r="164">
          <cell r="B164">
            <v>43008</v>
          </cell>
          <cell r="C164">
            <v>13</v>
          </cell>
          <cell r="D164" t="str">
            <v>WEGE3</v>
          </cell>
          <cell r="E164">
            <v>12.117647058823531</v>
          </cell>
          <cell r="F164">
            <v>0</v>
          </cell>
          <cell r="G164">
            <v>-1.8176470588235301</v>
          </cell>
          <cell r="H164">
            <v>10.3</v>
          </cell>
          <cell r="I164">
            <v>10.3</v>
          </cell>
          <cell r="J164" t="str">
            <v>Rendimento weg</v>
          </cell>
          <cell r="K164" t="str">
            <v>AÇÕES</v>
          </cell>
          <cell r="L164" t="str">
            <v>JSCP</v>
          </cell>
        </row>
        <row r="165">
          <cell r="B165">
            <v>43008</v>
          </cell>
          <cell r="C165">
            <v>13</v>
          </cell>
          <cell r="D165" t="str">
            <v>WEGE3</v>
          </cell>
          <cell r="E165">
            <v>13.058823529411764</v>
          </cell>
          <cell r="F165">
            <v>0</v>
          </cell>
          <cell r="G165">
            <v>-1.9588235294117649</v>
          </cell>
          <cell r="H165">
            <v>11.1</v>
          </cell>
          <cell r="I165">
            <v>11.1</v>
          </cell>
          <cell r="J165" t="str">
            <v>Rendimento hering</v>
          </cell>
          <cell r="K165" t="str">
            <v>AÇÕES</v>
          </cell>
          <cell r="L165" t="str">
            <v>JSCP</v>
          </cell>
        </row>
        <row r="166">
          <cell r="B166">
            <v>43008</v>
          </cell>
          <cell r="C166">
            <v>3</v>
          </cell>
          <cell r="D166" t="str">
            <v>ITSA3</v>
          </cell>
          <cell r="E166">
            <v>73.470588235294116</v>
          </cell>
          <cell r="F166">
            <v>0</v>
          </cell>
          <cell r="G166">
            <v>-11.020588235294113</v>
          </cell>
          <cell r="H166">
            <v>62.45</v>
          </cell>
          <cell r="I166">
            <v>62.45</v>
          </cell>
          <cell r="J166" t="str">
            <v>Rendimento itausa</v>
          </cell>
          <cell r="K166" t="str">
            <v>AÇÕES</v>
          </cell>
          <cell r="L166" t="str">
            <v>JSCP</v>
          </cell>
        </row>
        <row r="167">
          <cell r="B167">
            <v>43008</v>
          </cell>
          <cell r="C167">
            <v>4</v>
          </cell>
          <cell r="D167" t="str">
            <v>TAEE11</v>
          </cell>
          <cell r="E167">
            <v>40.188235294117646</v>
          </cell>
          <cell r="F167">
            <v>0</v>
          </cell>
          <cell r="G167">
            <v>-6.0282352941176498</v>
          </cell>
          <cell r="H167">
            <v>34.159999999999997</v>
          </cell>
          <cell r="I167">
            <v>34.159999999999997</v>
          </cell>
          <cell r="J167" t="str">
            <v>Rendimento taesa</v>
          </cell>
          <cell r="K167" t="str">
            <v>AÇÕES</v>
          </cell>
          <cell r="L167" t="str">
            <v>JSCP</v>
          </cell>
        </row>
        <row r="168">
          <cell r="B168">
            <v>43008</v>
          </cell>
          <cell r="C168">
            <v>7</v>
          </cell>
          <cell r="D168" t="str">
            <v>GRND3</v>
          </cell>
          <cell r="E168">
            <v>18.48</v>
          </cell>
          <cell r="F168">
            <v>0</v>
          </cell>
          <cell r="G168">
            <v>0</v>
          </cell>
          <cell r="H168">
            <v>18.48</v>
          </cell>
          <cell r="I168">
            <v>18.48</v>
          </cell>
          <cell r="J168" t="str">
            <v>Rendimento grendene</v>
          </cell>
          <cell r="K168" t="str">
            <v>AÇÕES</v>
          </cell>
          <cell r="L168" t="str">
            <v>DIVIDENDOS</v>
          </cell>
        </row>
        <row r="169">
          <cell r="B169">
            <v>43008</v>
          </cell>
          <cell r="C169">
            <v>13</v>
          </cell>
          <cell r="D169" t="str">
            <v>WEGE3</v>
          </cell>
          <cell r="E169">
            <v>10.6</v>
          </cell>
          <cell r="F169">
            <v>0</v>
          </cell>
          <cell r="G169">
            <v>0</v>
          </cell>
          <cell r="H169">
            <v>10.6</v>
          </cell>
          <cell r="I169">
            <v>10.6</v>
          </cell>
          <cell r="J169" t="str">
            <v>Rendimento weg</v>
          </cell>
          <cell r="K169" t="str">
            <v>AÇÕES</v>
          </cell>
          <cell r="L169" t="str">
            <v>DIVIDENDOS</v>
          </cell>
        </row>
        <row r="170">
          <cell r="B170">
            <v>43008</v>
          </cell>
          <cell r="C170">
            <v>6</v>
          </cell>
          <cell r="D170" t="str">
            <v>HGTX3</v>
          </cell>
          <cell r="E170">
            <v>31</v>
          </cell>
          <cell r="F170">
            <v>0</v>
          </cell>
          <cell r="G170">
            <v>0</v>
          </cell>
          <cell r="H170">
            <v>31</v>
          </cell>
          <cell r="I170">
            <v>31</v>
          </cell>
          <cell r="J170" t="str">
            <v>Rendimento hering</v>
          </cell>
          <cell r="K170" t="str">
            <v>AÇÕES</v>
          </cell>
          <cell r="L170" t="str">
            <v>DIVIDENDOS</v>
          </cell>
        </row>
        <row r="171">
          <cell r="B171">
            <v>43008</v>
          </cell>
          <cell r="C171">
            <v>14</v>
          </cell>
          <cell r="D171" t="str">
            <v>BBSE3</v>
          </cell>
          <cell r="E171">
            <v>78.09</v>
          </cell>
          <cell r="F171">
            <v>0</v>
          </cell>
          <cell r="G171">
            <v>0</v>
          </cell>
          <cell r="H171">
            <v>78.09</v>
          </cell>
          <cell r="I171">
            <v>78.09</v>
          </cell>
          <cell r="J171" t="str">
            <v>Rendimento bb seguridade</v>
          </cell>
          <cell r="K171" t="str">
            <v>AÇÕES</v>
          </cell>
          <cell r="L171" t="str">
            <v>DIVIDENDOS</v>
          </cell>
        </row>
        <row r="172">
          <cell r="B172">
            <v>43008</v>
          </cell>
          <cell r="C172">
            <v>4</v>
          </cell>
          <cell r="D172" t="str">
            <v>TAEE11</v>
          </cell>
          <cell r="E172">
            <v>0.39</v>
          </cell>
          <cell r="F172">
            <v>0</v>
          </cell>
          <cell r="G172">
            <v>0</v>
          </cell>
          <cell r="H172">
            <v>0.39</v>
          </cell>
          <cell r="I172">
            <v>0.39</v>
          </cell>
          <cell r="J172" t="str">
            <v>Rendimento taesa</v>
          </cell>
          <cell r="K172" t="str">
            <v>AÇÕES</v>
          </cell>
          <cell r="L172" t="str">
            <v>DIVIDENDOS</v>
          </cell>
        </row>
        <row r="173">
          <cell r="B173">
            <v>43008</v>
          </cell>
          <cell r="C173">
            <v>14</v>
          </cell>
          <cell r="D173" t="str">
            <v>BBSE3</v>
          </cell>
          <cell r="E173">
            <v>78.09</v>
          </cell>
          <cell r="F173">
            <v>0</v>
          </cell>
          <cell r="G173">
            <v>0</v>
          </cell>
          <cell r="H173">
            <v>78.09</v>
          </cell>
          <cell r="I173">
            <v>78.09</v>
          </cell>
          <cell r="J173" t="str">
            <v>Rendimento bb seguridade</v>
          </cell>
          <cell r="K173" t="str">
            <v>AÇÕES</v>
          </cell>
          <cell r="L173" t="str">
            <v>DIVIDENDOS</v>
          </cell>
        </row>
        <row r="174">
          <cell r="B174">
            <v>43008</v>
          </cell>
          <cell r="C174">
            <v>14</v>
          </cell>
          <cell r="D174" t="str">
            <v>BBSE3</v>
          </cell>
          <cell r="E174">
            <v>0.83</v>
          </cell>
          <cell r="F174">
            <v>0</v>
          </cell>
          <cell r="G174">
            <v>0</v>
          </cell>
          <cell r="H174">
            <v>0.83</v>
          </cell>
          <cell r="I174">
            <v>0.83</v>
          </cell>
          <cell r="J174" t="str">
            <v>Rendimento bb seguridade</v>
          </cell>
          <cell r="K174" t="str">
            <v>AÇÕES</v>
          </cell>
          <cell r="L174" t="str">
            <v>DIVIDENDOS</v>
          </cell>
        </row>
        <row r="175">
          <cell r="B175">
            <v>43008</v>
          </cell>
          <cell r="C175">
            <v>14</v>
          </cell>
          <cell r="D175" t="str">
            <v>ITSA3</v>
          </cell>
          <cell r="E175">
            <v>39.505882352941178</v>
          </cell>
          <cell r="F175">
            <v>0</v>
          </cell>
          <cell r="G175">
            <v>-5.9258823529411799</v>
          </cell>
          <cell r="H175">
            <v>33.58</v>
          </cell>
          <cell r="I175">
            <v>33.58</v>
          </cell>
          <cell r="J175" t="str">
            <v>Rendimento itausa</v>
          </cell>
          <cell r="K175" t="str">
            <v>AÇÕES</v>
          </cell>
          <cell r="L175" t="str">
            <v>JSCP</v>
          </cell>
        </row>
        <row r="176">
          <cell r="B176">
            <v>43008</v>
          </cell>
          <cell r="C176">
            <v>4</v>
          </cell>
          <cell r="D176" t="str">
            <v>TAEE11</v>
          </cell>
          <cell r="E176">
            <v>0.39</v>
          </cell>
          <cell r="F176">
            <v>0</v>
          </cell>
          <cell r="G176">
            <v>0</v>
          </cell>
          <cell r="H176">
            <v>0.39</v>
          </cell>
          <cell r="I176">
            <v>0.39</v>
          </cell>
          <cell r="J176" t="str">
            <v>Rendimento taesa</v>
          </cell>
          <cell r="K176" t="str">
            <v>AÇÕES</v>
          </cell>
          <cell r="L176" t="str">
            <v>DIVIDENDOS</v>
          </cell>
        </row>
        <row r="177">
          <cell r="B177">
            <v>43008</v>
          </cell>
          <cell r="C177">
            <v>4</v>
          </cell>
          <cell r="D177" t="str">
            <v>TAEE11</v>
          </cell>
          <cell r="E177">
            <v>40.188235294117646</v>
          </cell>
          <cell r="F177">
            <v>0</v>
          </cell>
          <cell r="G177">
            <v>-6.0282352941176498</v>
          </cell>
          <cell r="H177">
            <v>34.159999999999997</v>
          </cell>
          <cell r="I177">
            <v>34.159999999999997</v>
          </cell>
          <cell r="J177" t="str">
            <v>Rendimento taesa</v>
          </cell>
          <cell r="K177" t="str">
            <v>AÇÕES</v>
          </cell>
          <cell r="L177" t="str">
            <v>JSCP</v>
          </cell>
        </row>
        <row r="178">
          <cell r="B178">
            <v>43008</v>
          </cell>
          <cell r="C178">
            <v>4</v>
          </cell>
          <cell r="D178" t="str">
            <v>ITSA3</v>
          </cell>
          <cell r="E178">
            <v>7.5</v>
          </cell>
          <cell r="F178">
            <v>0</v>
          </cell>
          <cell r="G178">
            <v>0</v>
          </cell>
          <cell r="H178">
            <v>7.5</v>
          </cell>
          <cell r="I178">
            <v>7.5</v>
          </cell>
          <cell r="J178" t="str">
            <v>Rendimento itausa</v>
          </cell>
          <cell r="K178" t="str">
            <v>AÇÕES</v>
          </cell>
          <cell r="L178" t="str">
            <v>DIVIDENDOS</v>
          </cell>
        </row>
        <row r="179">
          <cell r="B179">
            <v>43100</v>
          </cell>
          <cell r="C179">
            <v>3</v>
          </cell>
          <cell r="D179" t="str">
            <v>TAEE11</v>
          </cell>
          <cell r="E179">
            <v>25.81</v>
          </cell>
          <cell r="F179">
            <v>0</v>
          </cell>
          <cell r="G179">
            <v>0</v>
          </cell>
          <cell r="H179">
            <v>30.89</v>
          </cell>
          <cell r="I179">
            <v>30.89</v>
          </cell>
          <cell r="J179" t="str">
            <v>Rendimento taesa</v>
          </cell>
          <cell r="K179" t="str">
            <v>AÇÕES</v>
          </cell>
          <cell r="L179" t="str">
            <v>DIVIDENDOS</v>
          </cell>
        </row>
        <row r="180">
          <cell r="B180">
            <v>43100</v>
          </cell>
          <cell r="C180">
            <v>1</v>
          </cell>
          <cell r="D180" t="str">
            <v>TAEE11</v>
          </cell>
          <cell r="E180">
            <v>27.231999999999999</v>
          </cell>
          <cell r="F180">
            <v>0</v>
          </cell>
          <cell r="G180">
            <v>-3.5519999999999996</v>
          </cell>
          <cell r="H180">
            <v>23.68</v>
          </cell>
          <cell r="I180">
            <v>23.68</v>
          </cell>
          <cell r="J180" t="str">
            <v>Rendimento irb</v>
          </cell>
          <cell r="K180" t="str">
            <v>AÇÕES</v>
          </cell>
          <cell r="L180" t="str">
            <v>JSCP</v>
          </cell>
        </row>
        <row r="181">
          <cell r="B181">
            <v>43100</v>
          </cell>
          <cell r="C181">
            <v>1</v>
          </cell>
          <cell r="D181" t="str">
            <v>SHUL4</v>
          </cell>
          <cell r="E181">
            <v>93.713499999999982</v>
          </cell>
          <cell r="F181">
            <v>0</v>
          </cell>
          <cell r="G181">
            <v>23.996500000000012</v>
          </cell>
          <cell r="H181">
            <v>117.71</v>
          </cell>
          <cell r="I181">
            <v>81.489999999999995</v>
          </cell>
          <cell r="J181" t="str">
            <v>Rendimento schulz</v>
          </cell>
          <cell r="K181" t="str">
            <v>AÇÕES</v>
          </cell>
          <cell r="L181" t="str">
            <v>JSCP</v>
          </cell>
        </row>
        <row r="182">
          <cell r="B182">
            <v>43008</v>
          </cell>
          <cell r="C182" t="str">
            <v>MARIANA</v>
          </cell>
          <cell r="D182" t="str">
            <v>SAÍDA</v>
          </cell>
          <cell r="E182">
            <v>300</v>
          </cell>
          <cell r="F182">
            <v>0</v>
          </cell>
          <cell r="G182">
            <v>0</v>
          </cell>
          <cell r="H182">
            <v>300</v>
          </cell>
          <cell r="I182">
            <v>-300</v>
          </cell>
          <cell r="J182" t="str">
            <v>Presente Gabriel e Suzana</v>
          </cell>
          <cell r="K182" t="str">
            <v>CARTEIRA</v>
          </cell>
          <cell r="L182" t="str">
            <v>REDUÇÃO CAPITAL</v>
          </cell>
        </row>
        <row r="183">
          <cell r="B183">
            <v>43008</v>
          </cell>
          <cell r="C183" t="str">
            <v>JULIANA</v>
          </cell>
          <cell r="D183" t="str">
            <v>SAÍDA</v>
          </cell>
          <cell r="E183">
            <v>300</v>
          </cell>
          <cell r="F183">
            <v>0</v>
          </cell>
          <cell r="G183">
            <v>0</v>
          </cell>
          <cell r="H183">
            <v>300</v>
          </cell>
          <cell r="I183">
            <v>-300</v>
          </cell>
          <cell r="J183" t="str">
            <v>Presente Gabriel e Suzana</v>
          </cell>
          <cell r="K183" t="str">
            <v>CARTEIRA</v>
          </cell>
          <cell r="L183" t="str">
            <v>REDUÇÃO CAPITAL</v>
          </cell>
        </row>
        <row r="184">
          <cell r="B184">
            <v>43008</v>
          </cell>
          <cell r="C184" t="str">
            <v>JUNIOR</v>
          </cell>
          <cell r="D184" t="str">
            <v>SAÍDA</v>
          </cell>
          <cell r="E184">
            <v>300</v>
          </cell>
          <cell r="F184">
            <v>0</v>
          </cell>
          <cell r="G184">
            <v>0</v>
          </cell>
          <cell r="H184">
            <v>300</v>
          </cell>
          <cell r="I184">
            <v>-300</v>
          </cell>
          <cell r="J184" t="str">
            <v>Presente Gabriel e Suzana</v>
          </cell>
          <cell r="K184" t="str">
            <v>CARTEIRA</v>
          </cell>
          <cell r="L184" t="str">
            <v>REDUÇÃO CAPITAL</v>
          </cell>
        </row>
        <row r="185">
          <cell r="B185">
            <v>43008</v>
          </cell>
          <cell r="C185" t="str">
            <v>GABRIEL E SUZANA</v>
          </cell>
          <cell r="D185" t="str">
            <v>ENTRADA</v>
          </cell>
          <cell r="E185">
            <v>900</v>
          </cell>
          <cell r="F185">
            <v>0</v>
          </cell>
          <cell r="G185">
            <v>0</v>
          </cell>
          <cell r="H185">
            <v>900</v>
          </cell>
          <cell r="I185">
            <v>900</v>
          </cell>
          <cell r="J185" t="str">
            <v>Aporte realizado</v>
          </cell>
          <cell r="K185" t="str">
            <v>CARTEIRA</v>
          </cell>
          <cell r="L185" t="str">
            <v>APORTES</v>
          </cell>
        </row>
        <row r="186">
          <cell r="B186">
            <v>43008</v>
          </cell>
          <cell r="C186">
            <v>99</v>
          </cell>
          <cell r="D186" t="str">
            <v>SAÍDA</v>
          </cell>
          <cell r="E186">
            <v>600</v>
          </cell>
          <cell r="F186">
            <v>0</v>
          </cell>
          <cell r="G186">
            <v>0</v>
          </cell>
          <cell r="H186">
            <v>600</v>
          </cell>
          <cell r="I186">
            <v>-600</v>
          </cell>
          <cell r="J186" t="str">
            <v>Despesas</v>
          </cell>
          <cell r="K186" t="str">
            <v>DESPESAS</v>
          </cell>
          <cell r="L186" t="str">
            <v>DESPESAS</v>
          </cell>
        </row>
        <row r="187">
          <cell r="B187">
            <v>43100</v>
          </cell>
          <cell r="C187">
            <v>3</v>
          </cell>
          <cell r="D187" t="str">
            <v>ITSA3</v>
          </cell>
          <cell r="E187">
            <v>13.95</v>
          </cell>
          <cell r="F187">
            <v>0</v>
          </cell>
          <cell r="G187">
            <v>0</v>
          </cell>
          <cell r="H187">
            <v>13.95</v>
          </cell>
          <cell r="I187">
            <v>13.95</v>
          </cell>
          <cell r="J187" t="str">
            <v>Rendimento itausa</v>
          </cell>
          <cell r="K187" t="str">
            <v>AÇÕES</v>
          </cell>
          <cell r="L187" t="str">
            <v>DIVIDENDOS</v>
          </cell>
        </row>
        <row r="188">
          <cell r="B188">
            <v>43100</v>
          </cell>
          <cell r="C188">
            <v>99</v>
          </cell>
          <cell r="D188" t="str">
            <v>SAÍDA</v>
          </cell>
          <cell r="E188">
            <v>10</v>
          </cell>
          <cell r="F188">
            <v>1</v>
          </cell>
          <cell r="G188">
            <v>0</v>
          </cell>
          <cell r="H188">
            <v>10</v>
          </cell>
          <cell r="I188">
            <v>-10</v>
          </cell>
          <cell r="J188" t="str">
            <v>Taxa de custódia setembro</v>
          </cell>
          <cell r="K188" t="str">
            <v>CUSTOS</v>
          </cell>
          <cell r="L188" t="str">
            <v>CUSTÓDIA</v>
          </cell>
        </row>
        <row r="189">
          <cell r="B189">
            <v>43100</v>
          </cell>
          <cell r="C189">
            <v>3</v>
          </cell>
          <cell r="D189" t="str">
            <v>HGTX3</v>
          </cell>
          <cell r="E189">
            <v>30.89</v>
          </cell>
          <cell r="F189">
            <v>0</v>
          </cell>
          <cell r="G189">
            <v>0</v>
          </cell>
          <cell r="H189">
            <v>30.89</v>
          </cell>
          <cell r="I189">
            <v>30.89</v>
          </cell>
          <cell r="J189" t="str">
            <v>Rendimento hering</v>
          </cell>
          <cell r="K189" t="str">
            <v>AÇÕES</v>
          </cell>
          <cell r="L189" t="str">
            <v>DIVIDENDOS</v>
          </cell>
        </row>
        <row r="190">
          <cell r="B190">
            <v>43100</v>
          </cell>
          <cell r="C190">
            <v>99</v>
          </cell>
          <cell r="D190" t="str">
            <v>SAÍDA</v>
          </cell>
          <cell r="E190">
            <v>10</v>
          </cell>
          <cell r="F190">
            <v>1</v>
          </cell>
          <cell r="G190">
            <v>0</v>
          </cell>
          <cell r="H190">
            <v>10</v>
          </cell>
          <cell r="I190">
            <v>-10</v>
          </cell>
          <cell r="J190" t="str">
            <v>Taxa de custódia outubro</v>
          </cell>
          <cell r="K190" t="str">
            <v>CUSTOS</v>
          </cell>
          <cell r="L190" t="str">
            <v>CUSTÓDIA</v>
          </cell>
        </row>
        <row r="191">
          <cell r="B191">
            <v>43100</v>
          </cell>
          <cell r="C191">
            <v>1</v>
          </cell>
          <cell r="D191" t="str">
            <v>IRBR3</v>
          </cell>
          <cell r="E191">
            <v>56.890499999999996</v>
          </cell>
          <cell r="F191">
            <v>0</v>
          </cell>
          <cell r="G191">
            <v>-7.420499999999997</v>
          </cell>
          <cell r="H191">
            <v>49.47</v>
          </cell>
          <cell r="I191">
            <v>49.47</v>
          </cell>
          <cell r="J191" t="str">
            <v>Rendimento irb</v>
          </cell>
          <cell r="K191" t="str">
            <v>AÇÕES</v>
          </cell>
          <cell r="L191" t="str">
            <v>JSCP</v>
          </cell>
        </row>
        <row r="192">
          <cell r="B192">
            <v>43100</v>
          </cell>
          <cell r="C192">
            <v>3</v>
          </cell>
          <cell r="D192" t="str">
            <v>GRND3</v>
          </cell>
          <cell r="E192">
            <v>24.43</v>
          </cell>
          <cell r="F192">
            <v>0</v>
          </cell>
          <cell r="G192">
            <v>0</v>
          </cell>
          <cell r="H192">
            <v>30.89</v>
          </cell>
          <cell r="I192">
            <v>30.89</v>
          </cell>
          <cell r="J192" t="str">
            <v>Rendimento grendene</v>
          </cell>
          <cell r="K192" t="str">
            <v>AÇÕES</v>
          </cell>
          <cell r="L192" t="str">
            <v>DIVIDENDOS</v>
          </cell>
        </row>
        <row r="193">
          <cell r="B193">
            <v>43100</v>
          </cell>
          <cell r="C193">
            <v>3</v>
          </cell>
          <cell r="D193" t="str">
            <v>TAEE11</v>
          </cell>
          <cell r="E193">
            <v>25.81</v>
          </cell>
          <cell r="F193">
            <v>0</v>
          </cell>
          <cell r="G193">
            <v>0</v>
          </cell>
          <cell r="H193">
            <v>30.89</v>
          </cell>
          <cell r="I193">
            <v>30.89</v>
          </cell>
          <cell r="J193" t="str">
            <v>Rendimento taesa</v>
          </cell>
          <cell r="K193" t="str">
            <v>AÇÕES</v>
          </cell>
          <cell r="L193" t="str">
            <v>DIVIDENDOS</v>
          </cell>
        </row>
        <row r="194">
          <cell r="B194">
            <v>43100</v>
          </cell>
          <cell r="C194">
            <v>1</v>
          </cell>
          <cell r="D194" t="str">
            <v>TAEE11</v>
          </cell>
          <cell r="E194">
            <v>27.231999999999999</v>
          </cell>
          <cell r="F194">
            <v>0</v>
          </cell>
          <cell r="G194">
            <v>-3.5519999999999996</v>
          </cell>
          <cell r="H194">
            <v>23.68</v>
          </cell>
          <cell r="I194">
            <v>23.68</v>
          </cell>
          <cell r="J194" t="str">
            <v>Rendimento irb</v>
          </cell>
          <cell r="K194" t="str">
            <v>AÇÕES</v>
          </cell>
          <cell r="L194" t="str">
            <v>JSCP</v>
          </cell>
        </row>
        <row r="195">
          <cell r="B195">
            <v>43100</v>
          </cell>
          <cell r="C195">
            <v>1</v>
          </cell>
          <cell r="D195" t="str">
            <v>SHUL4</v>
          </cell>
          <cell r="E195">
            <v>135.36649999999997</v>
          </cell>
          <cell r="F195">
            <v>0</v>
          </cell>
          <cell r="G195">
            <v>-17.65649999999998</v>
          </cell>
          <cell r="H195">
            <v>117.71</v>
          </cell>
          <cell r="I195">
            <v>117.71</v>
          </cell>
          <cell r="J195" t="str">
            <v>Rendimento schulz</v>
          </cell>
          <cell r="K195" t="str">
            <v>AÇÕES</v>
          </cell>
          <cell r="L195" t="str">
            <v>JSCP</v>
          </cell>
        </row>
        <row r="196">
          <cell r="B196">
            <v>43100</v>
          </cell>
          <cell r="C196">
            <v>99</v>
          </cell>
          <cell r="D196" t="str">
            <v>SAÍDA</v>
          </cell>
          <cell r="E196">
            <v>10</v>
          </cell>
          <cell r="F196">
            <v>1</v>
          </cell>
          <cell r="G196">
            <v>0</v>
          </cell>
          <cell r="H196">
            <v>10</v>
          </cell>
          <cell r="I196">
            <v>-10</v>
          </cell>
          <cell r="J196" t="str">
            <v>Taxa de custódia novembro</v>
          </cell>
          <cell r="K196" t="str">
            <v>CUSTOS</v>
          </cell>
          <cell r="L196" t="str">
            <v>CUSTÓDIA</v>
          </cell>
        </row>
        <row r="197">
          <cell r="B197">
            <v>43100</v>
          </cell>
          <cell r="C197">
            <v>3</v>
          </cell>
          <cell r="D197" t="str">
            <v>TAEE11</v>
          </cell>
          <cell r="E197">
            <v>25.81</v>
          </cell>
          <cell r="F197">
            <v>0</v>
          </cell>
          <cell r="G197">
            <v>0</v>
          </cell>
          <cell r="H197">
            <v>30.89</v>
          </cell>
          <cell r="I197">
            <v>30.89</v>
          </cell>
          <cell r="J197" t="str">
            <v>Rendimento taesa</v>
          </cell>
          <cell r="K197" t="str">
            <v>AÇÕES</v>
          </cell>
          <cell r="L197" t="str">
            <v>DIVIDENDOS</v>
          </cell>
        </row>
        <row r="198">
          <cell r="B198">
            <v>43100</v>
          </cell>
          <cell r="C198">
            <v>1</v>
          </cell>
          <cell r="D198" t="str">
            <v>TAEE11</v>
          </cell>
          <cell r="E198">
            <v>27.231999999999999</v>
          </cell>
          <cell r="F198">
            <v>0</v>
          </cell>
          <cell r="G198">
            <v>-3.5519999999999996</v>
          </cell>
          <cell r="H198">
            <v>23.68</v>
          </cell>
          <cell r="I198">
            <v>23.68</v>
          </cell>
          <cell r="J198" t="str">
            <v>Rendimento irb</v>
          </cell>
          <cell r="K198" t="str">
            <v>AÇÕES</v>
          </cell>
          <cell r="L198" t="str">
            <v>JSCP</v>
          </cell>
        </row>
        <row r="199">
          <cell r="B199">
            <v>43100</v>
          </cell>
          <cell r="C199">
            <v>1</v>
          </cell>
          <cell r="D199" t="str">
            <v>SHUL4</v>
          </cell>
          <cell r="E199">
            <v>135.36649999999997</v>
          </cell>
          <cell r="F199">
            <v>0</v>
          </cell>
          <cell r="G199">
            <v>-17.65649999999998</v>
          </cell>
          <cell r="H199">
            <v>117.71</v>
          </cell>
          <cell r="I199">
            <v>117.71</v>
          </cell>
          <cell r="J199" t="str">
            <v>Rendimento schulz</v>
          </cell>
          <cell r="K199" t="str">
            <v>AÇÕES</v>
          </cell>
          <cell r="L199" t="str">
            <v>JSCP</v>
          </cell>
        </row>
        <row r="200">
          <cell r="B200">
            <v>43100</v>
          </cell>
          <cell r="C200">
            <v>99</v>
          </cell>
          <cell r="D200" t="str">
            <v>SAÍDA</v>
          </cell>
          <cell r="E200">
            <v>10</v>
          </cell>
          <cell r="F200">
            <v>1</v>
          </cell>
          <cell r="G200">
            <v>0</v>
          </cell>
          <cell r="H200">
            <v>10</v>
          </cell>
          <cell r="I200">
            <v>-10</v>
          </cell>
          <cell r="J200" t="str">
            <v>Taxa de custódia novembro</v>
          </cell>
          <cell r="K200" t="str">
            <v>CUSTOS</v>
          </cell>
          <cell r="L200" t="str">
            <v>CUSTÓDIA</v>
          </cell>
        </row>
        <row r="201">
          <cell r="B201">
            <v>43100</v>
          </cell>
          <cell r="C201">
            <v>1</v>
          </cell>
          <cell r="D201" t="str">
            <v>SHUL4</v>
          </cell>
          <cell r="E201">
            <v>93.713499999999982</v>
          </cell>
          <cell r="F201">
            <v>0</v>
          </cell>
          <cell r="G201">
            <v>-12.223499999999987</v>
          </cell>
          <cell r="H201">
            <v>81.489999999999995</v>
          </cell>
          <cell r="I201">
            <v>81.489999999999995</v>
          </cell>
          <cell r="J201" t="str">
            <v>Rendimento schulz</v>
          </cell>
          <cell r="K201" t="str">
            <v>AÇÕES</v>
          </cell>
          <cell r="L201" t="str">
            <v>JSCP</v>
          </cell>
        </row>
        <row r="202">
          <cell r="B202">
            <v>43100</v>
          </cell>
          <cell r="C202" t="str">
            <v>JUNIOR</v>
          </cell>
          <cell r="D202" t="str">
            <v>ENTRADA</v>
          </cell>
          <cell r="E202">
            <v>6200</v>
          </cell>
          <cell r="F202">
            <v>0</v>
          </cell>
          <cell r="G202">
            <v>0</v>
          </cell>
          <cell r="H202">
            <v>6200</v>
          </cell>
          <cell r="I202">
            <v>6200</v>
          </cell>
          <cell r="J202" t="str">
            <v>Aporte realizado</v>
          </cell>
          <cell r="K202" t="str">
            <v>CARTEIRA</v>
          </cell>
          <cell r="L202" t="str">
            <v>APORTES</v>
          </cell>
        </row>
        <row r="203">
          <cell r="B203">
            <v>43100</v>
          </cell>
          <cell r="C203">
            <v>3</v>
          </cell>
          <cell r="D203" t="str">
            <v>HGTX3</v>
          </cell>
          <cell r="E203">
            <v>30.89</v>
          </cell>
          <cell r="F203">
            <v>0</v>
          </cell>
          <cell r="G203">
            <v>-8.8300000000000018</v>
          </cell>
          <cell r="H203">
            <v>22.06</v>
          </cell>
          <cell r="I203">
            <v>22.06</v>
          </cell>
          <cell r="J203" t="str">
            <v>Rendimento hering</v>
          </cell>
          <cell r="K203" t="str">
            <v>AÇÕES</v>
          </cell>
          <cell r="L203" t="str">
            <v>JSCP</v>
          </cell>
        </row>
        <row r="204">
          <cell r="B204">
            <v>43100</v>
          </cell>
          <cell r="C204">
            <v>1</v>
          </cell>
          <cell r="D204" t="str">
            <v>OMGE3</v>
          </cell>
          <cell r="E204">
            <v>17.02</v>
          </cell>
          <cell r="F204">
            <v>300</v>
          </cell>
          <cell r="G204">
            <v>0</v>
          </cell>
          <cell r="H204">
            <v>5107</v>
          </cell>
          <cell r="I204">
            <v>-5107</v>
          </cell>
          <cell r="J204" t="str">
            <v>Compra de 384 papéis da OMEGA</v>
          </cell>
          <cell r="K204" t="str">
            <v>AÇÕES</v>
          </cell>
          <cell r="L204" t="str">
            <v>COMPRA</v>
          </cell>
        </row>
        <row r="205">
          <cell r="B205">
            <v>43008</v>
          </cell>
          <cell r="C205">
            <v>99</v>
          </cell>
          <cell r="D205" t="str">
            <v>SAÍDA</v>
          </cell>
          <cell r="E205">
            <v>8.1199999999999992</v>
          </cell>
          <cell r="F205">
            <v>0</v>
          </cell>
          <cell r="G205">
            <v>0</v>
          </cell>
          <cell r="H205">
            <v>11.85</v>
          </cell>
          <cell r="I205">
            <v>-11.85</v>
          </cell>
          <cell r="J205" t="str">
            <v>Custo Corretagem</v>
          </cell>
          <cell r="K205" t="str">
            <v>CUSTOS</v>
          </cell>
          <cell r="L205" t="str">
            <v>BMF</v>
          </cell>
        </row>
        <row r="206">
          <cell r="B206">
            <v>43190</v>
          </cell>
          <cell r="C206">
            <v>99</v>
          </cell>
          <cell r="D206" t="str">
            <v>SAÍDA</v>
          </cell>
          <cell r="E206">
            <v>16.22</v>
          </cell>
          <cell r="F206">
            <v>0</v>
          </cell>
          <cell r="G206">
            <v>0</v>
          </cell>
          <cell r="H206">
            <v>16.22</v>
          </cell>
          <cell r="I206">
            <v>-16.22</v>
          </cell>
          <cell r="J206" t="str">
            <v>Taxas Operação Tesouro Direto</v>
          </cell>
          <cell r="K206" t="str">
            <v>CUSTOS</v>
          </cell>
          <cell r="L206" t="str">
            <v>TAXAS</v>
          </cell>
        </row>
        <row r="207">
          <cell r="B207">
            <v>43190</v>
          </cell>
          <cell r="C207">
            <v>8</v>
          </cell>
          <cell r="D207" t="str">
            <v>LTN</v>
          </cell>
          <cell r="E207">
            <v>3990</v>
          </cell>
          <cell r="F207">
            <v>4</v>
          </cell>
          <cell r="G207">
            <v>-163.47</v>
          </cell>
          <cell r="H207">
            <v>3826.53</v>
          </cell>
          <cell r="I207">
            <v>3826.53</v>
          </cell>
          <cell r="J207" t="str">
            <v>Liquidação Títulos  4 títulos</v>
          </cell>
          <cell r="K207" t="str">
            <v>RENDA FIXA</v>
          </cell>
          <cell r="L207" t="str">
            <v>RESGATE</v>
          </cell>
        </row>
        <row r="208">
          <cell r="B208">
            <v>43190</v>
          </cell>
          <cell r="C208">
            <v>9</v>
          </cell>
          <cell r="D208" t="str">
            <v>NTNF</v>
          </cell>
          <cell r="E208">
            <v>184.96</v>
          </cell>
          <cell r="F208">
            <v>0</v>
          </cell>
          <cell r="G208">
            <v>-29.28</v>
          </cell>
          <cell r="H208">
            <v>155.68</v>
          </cell>
          <cell r="I208">
            <v>155.68</v>
          </cell>
          <cell r="J208" t="str">
            <v>Rendimentos título semestral, líquido de IR</v>
          </cell>
          <cell r="K208" t="str">
            <v>RENDA FIXA</v>
          </cell>
          <cell r="L208" t="str">
            <v>JUROS</v>
          </cell>
        </row>
        <row r="209">
          <cell r="B209">
            <v>43190</v>
          </cell>
          <cell r="C209">
            <v>11</v>
          </cell>
          <cell r="D209" t="str">
            <v>CDI/CDB</v>
          </cell>
          <cell r="E209">
            <v>7329.75</v>
          </cell>
          <cell r="F209">
            <v>0</v>
          </cell>
          <cell r="G209">
            <v>0</v>
          </cell>
          <cell r="H209">
            <v>7329.75</v>
          </cell>
          <cell r="I209">
            <v>7329.75</v>
          </cell>
          <cell r="J209" t="str">
            <v>Montante aplicado CDB Itau (3 anos)</v>
          </cell>
          <cell r="K209" t="str">
            <v>RENDA FIXA</v>
          </cell>
          <cell r="L209" t="str">
            <v>RESGATE</v>
          </cell>
        </row>
        <row r="210">
          <cell r="B210">
            <v>43190</v>
          </cell>
          <cell r="C210">
            <v>15</v>
          </cell>
          <cell r="D210" t="str">
            <v>VALE5</v>
          </cell>
          <cell r="E210">
            <v>33.46</v>
          </cell>
          <cell r="F210">
            <v>0</v>
          </cell>
          <cell r="G210">
            <v>0</v>
          </cell>
          <cell r="H210">
            <v>33.46</v>
          </cell>
          <cell r="I210">
            <v>33.46</v>
          </cell>
          <cell r="J210" t="str">
            <v>Frações papel vale3</v>
          </cell>
          <cell r="K210" t="str">
            <v>AÇÕES</v>
          </cell>
          <cell r="L210" t="str">
            <v>DIVIDENDOS</v>
          </cell>
        </row>
        <row r="211">
          <cell r="B211">
            <v>43190</v>
          </cell>
          <cell r="C211">
            <v>99</v>
          </cell>
          <cell r="D211" t="str">
            <v>SAÍDA</v>
          </cell>
          <cell r="E211">
            <v>20</v>
          </cell>
          <cell r="F211">
            <v>2</v>
          </cell>
          <cell r="G211">
            <v>0</v>
          </cell>
          <cell r="H211">
            <v>20</v>
          </cell>
          <cell r="I211">
            <v>-20</v>
          </cell>
          <cell r="J211" t="str">
            <v>Taxa de custódia jan/fev</v>
          </cell>
          <cell r="K211" t="str">
            <v>CUSTOS</v>
          </cell>
          <cell r="L211" t="str">
            <v>CUSTÓDIA</v>
          </cell>
        </row>
        <row r="212">
          <cell r="B212">
            <v>43190</v>
          </cell>
          <cell r="C212">
            <v>3</v>
          </cell>
          <cell r="D212" t="str">
            <v>ITSA3</v>
          </cell>
          <cell r="E212">
            <v>7.5</v>
          </cell>
          <cell r="F212">
            <v>0</v>
          </cell>
          <cell r="G212">
            <v>0</v>
          </cell>
          <cell r="H212">
            <v>7.5</v>
          </cell>
          <cell r="I212">
            <v>7.5</v>
          </cell>
          <cell r="J212" t="str">
            <v>Rendimento itausa</v>
          </cell>
          <cell r="K212" t="str">
            <v>AÇÕES</v>
          </cell>
          <cell r="L212" t="str">
            <v>DIVIDENDOS</v>
          </cell>
        </row>
        <row r="213">
          <cell r="B213">
            <v>43190</v>
          </cell>
          <cell r="C213">
            <v>14</v>
          </cell>
          <cell r="D213" t="str">
            <v>BBSE3</v>
          </cell>
          <cell r="E213">
            <v>95.509999999999991</v>
          </cell>
          <cell r="F213">
            <v>0</v>
          </cell>
          <cell r="G213">
            <v>0</v>
          </cell>
          <cell r="H213">
            <v>95.509999999999991</v>
          </cell>
          <cell r="I213">
            <v>95.509999999999991</v>
          </cell>
          <cell r="J213" t="str">
            <v>Rendimento bb seguridades</v>
          </cell>
          <cell r="K213" t="str">
            <v>AÇÕES</v>
          </cell>
          <cell r="L213" t="str">
            <v>DIVIDENDOS</v>
          </cell>
        </row>
        <row r="214">
          <cell r="B214">
            <v>43190</v>
          </cell>
          <cell r="C214">
            <v>3</v>
          </cell>
          <cell r="D214" t="str">
            <v>ITSA3</v>
          </cell>
          <cell r="E214">
            <v>102.53</v>
          </cell>
          <cell r="F214">
            <v>0</v>
          </cell>
          <cell r="G214">
            <v>0</v>
          </cell>
          <cell r="H214">
            <v>102.53</v>
          </cell>
          <cell r="I214">
            <v>102.53</v>
          </cell>
          <cell r="J214" t="str">
            <v>Rendimento itausa</v>
          </cell>
          <cell r="K214" t="str">
            <v>AÇÕES</v>
          </cell>
          <cell r="L214" t="str">
            <v>DIVIDENDOS</v>
          </cell>
        </row>
        <row r="215">
          <cell r="B215">
            <v>43190</v>
          </cell>
          <cell r="C215">
            <v>3</v>
          </cell>
          <cell r="D215" t="str">
            <v>ITSA3</v>
          </cell>
          <cell r="E215">
            <v>152.77749999999997</v>
          </cell>
          <cell r="F215">
            <v>0</v>
          </cell>
          <cell r="G215">
            <v>-19.927499999999981</v>
          </cell>
          <cell r="H215">
            <v>132.85</v>
          </cell>
          <cell r="I215">
            <v>132.85</v>
          </cell>
          <cell r="J215" t="str">
            <v>Rendimento itausa</v>
          </cell>
          <cell r="K215" t="str">
            <v>AÇÕES</v>
          </cell>
          <cell r="L215" t="str">
            <v>JSCP</v>
          </cell>
        </row>
        <row r="216">
          <cell r="B216">
            <v>43190</v>
          </cell>
          <cell r="C216">
            <v>3</v>
          </cell>
          <cell r="D216" t="str">
            <v>ITSA3</v>
          </cell>
          <cell r="E216">
            <v>339.99749999999995</v>
          </cell>
          <cell r="F216">
            <v>0</v>
          </cell>
          <cell r="G216">
            <v>-44.347499999999968</v>
          </cell>
          <cell r="H216">
            <v>295.64999999999998</v>
          </cell>
          <cell r="I216">
            <v>295.64999999999998</v>
          </cell>
          <cell r="J216" t="str">
            <v>Rendimento itausa</v>
          </cell>
          <cell r="K216" t="str">
            <v>AÇÕES</v>
          </cell>
          <cell r="L216" t="str">
            <v>JSCP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OK</v>
          </cell>
          <cell r="B3" t="str">
            <v>EMPRESA</v>
          </cell>
          <cell r="C3" t="str">
            <v>SCHULZ</v>
          </cell>
          <cell r="D3">
            <v>1</v>
          </cell>
          <cell r="F3">
            <v>38717</v>
          </cell>
          <cell r="G3">
            <v>38807</v>
          </cell>
          <cell r="H3">
            <v>38898</v>
          </cell>
          <cell r="I3">
            <v>38990</v>
          </cell>
          <cell r="J3">
            <v>39082</v>
          </cell>
          <cell r="K3">
            <v>39172</v>
          </cell>
          <cell r="L3">
            <v>39263</v>
          </cell>
          <cell r="M3">
            <v>39355</v>
          </cell>
          <cell r="N3">
            <v>39447</v>
          </cell>
          <cell r="O3">
            <v>39538</v>
          </cell>
          <cell r="P3">
            <v>39629</v>
          </cell>
          <cell r="Q3">
            <v>39721</v>
          </cell>
          <cell r="R3">
            <v>39813</v>
          </cell>
          <cell r="S3">
            <v>39903</v>
          </cell>
          <cell r="T3">
            <v>39994</v>
          </cell>
          <cell r="U3">
            <v>40086</v>
          </cell>
          <cell r="V3">
            <v>40178</v>
          </cell>
          <cell r="W3">
            <v>40268</v>
          </cell>
          <cell r="X3">
            <v>40359</v>
          </cell>
          <cell r="Y3">
            <v>40451</v>
          </cell>
          <cell r="Z3">
            <v>40543</v>
          </cell>
          <cell r="AA3">
            <v>40633</v>
          </cell>
          <cell r="AB3">
            <v>40724</v>
          </cell>
          <cell r="AC3">
            <v>40816</v>
          </cell>
          <cell r="AD3">
            <v>40908</v>
          </cell>
          <cell r="AE3">
            <v>40999</v>
          </cell>
          <cell r="AF3">
            <v>41090</v>
          </cell>
          <cell r="AG3">
            <v>41182</v>
          </cell>
          <cell r="AH3">
            <v>41274</v>
          </cell>
          <cell r="AI3">
            <v>41364</v>
          </cell>
          <cell r="AJ3">
            <v>41455</v>
          </cell>
          <cell r="AK3">
            <v>41547</v>
          </cell>
          <cell r="AL3">
            <v>41639</v>
          </cell>
          <cell r="AM3">
            <v>41729</v>
          </cell>
          <cell r="AN3">
            <v>41820</v>
          </cell>
          <cell r="AO3">
            <v>41912</v>
          </cell>
          <cell r="AP3">
            <v>42004</v>
          </cell>
          <cell r="AQ3">
            <v>42094</v>
          </cell>
          <cell r="AR3">
            <v>42185</v>
          </cell>
          <cell r="AS3">
            <v>42277</v>
          </cell>
          <cell r="AT3">
            <v>42369</v>
          </cell>
          <cell r="AU3">
            <v>42460</v>
          </cell>
          <cell r="AV3">
            <v>42551</v>
          </cell>
          <cell r="AW3">
            <v>42643</v>
          </cell>
          <cell r="AX3">
            <v>42735</v>
          </cell>
          <cell r="AY3">
            <v>42825</v>
          </cell>
          <cell r="AZ3">
            <v>42916</v>
          </cell>
          <cell r="BA3">
            <v>43008</v>
          </cell>
          <cell r="BB3">
            <v>43100</v>
          </cell>
          <cell r="BC3">
            <v>43190</v>
          </cell>
          <cell r="BD3">
            <v>43281</v>
          </cell>
          <cell r="BE3">
            <v>43373</v>
          </cell>
          <cell r="BF3">
            <v>43465</v>
          </cell>
          <cell r="BG3">
            <v>43555</v>
          </cell>
          <cell r="BH3">
            <v>43646</v>
          </cell>
          <cell r="BI3">
            <v>43738</v>
          </cell>
          <cell r="BJ3">
            <v>43830</v>
          </cell>
          <cell r="BK3">
            <v>43921</v>
          </cell>
          <cell r="BL3">
            <v>44012</v>
          </cell>
          <cell r="BM3">
            <v>44104</v>
          </cell>
          <cell r="BN3">
            <v>44196</v>
          </cell>
          <cell r="BO3">
            <v>44286</v>
          </cell>
          <cell r="BP3">
            <v>44377</v>
          </cell>
          <cell r="BQ3">
            <v>44469</v>
          </cell>
          <cell r="BR3">
            <v>44561</v>
          </cell>
          <cell r="BS3">
            <v>44651</v>
          </cell>
          <cell r="BT3">
            <v>44742</v>
          </cell>
          <cell r="BU3">
            <v>44834</v>
          </cell>
          <cell r="BV3">
            <v>44926</v>
          </cell>
          <cell r="BW3">
            <v>45016</v>
          </cell>
          <cell r="BX3">
            <v>45107</v>
          </cell>
          <cell r="BY3">
            <v>45199</v>
          </cell>
          <cell r="BZ3">
            <v>45291</v>
          </cell>
          <cell r="CA3">
            <v>45382</v>
          </cell>
          <cell r="CB3">
            <v>45473</v>
          </cell>
          <cell r="CC3">
            <v>45565</v>
          </cell>
          <cell r="CD3">
            <v>45657</v>
          </cell>
          <cell r="CE3">
            <v>45747</v>
          </cell>
          <cell r="CF3">
            <v>45838</v>
          </cell>
          <cell r="CG3">
            <v>45930</v>
          </cell>
          <cell r="CH3">
            <v>46022</v>
          </cell>
          <cell r="CJ3">
            <v>39082</v>
          </cell>
          <cell r="CK3">
            <v>39447</v>
          </cell>
          <cell r="CL3">
            <v>39813</v>
          </cell>
          <cell r="CM3">
            <v>40178</v>
          </cell>
          <cell r="CN3">
            <v>40543</v>
          </cell>
          <cell r="CO3">
            <v>40908</v>
          </cell>
          <cell r="CP3">
            <v>41274</v>
          </cell>
          <cell r="CQ3">
            <v>41639</v>
          </cell>
          <cell r="CR3">
            <v>42004</v>
          </cell>
          <cell r="CS3">
            <v>42369</v>
          </cell>
          <cell r="CT3">
            <v>42735</v>
          </cell>
          <cell r="CU3">
            <v>43100</v>
          </cell>
          <cell r="CV3">
            <v>43465</v>
          </cell>
          <cell r="CW3">
            <v>43830</v>
          </cell>
          <cell r="CX3">
            <v>44196</v>
          </cell>
          <cell r="CY3">
            <v>44561</v>
          </cell>
          <cell r="CZ3">
            <v>44926</v>
          </cell>
          <cell r="DA3">
            <v>45291</v>
          </cell>
          <cell r="DB3">
            <v>45657</v>
          </cell>
          <cell r="DC3">
            <v>46022</v>
          </cell>
        </row>
      </sheetData>
      <sheetData sheetId="12" refreshError="1"/>
      <sheetData sheetId="13" refreshError="1"/>
      <sheetData sheetId="14" refreshError="1"/>
      <sheetData sheetId="15" refreshError="1"/>
      <sheetData sheetId="16" refreshError="1"/>
      <sheetData sheetId="17" refreshError="1"/>
      <sheetData sheetId="18">
        <row r="3">
          <cell r="E3" t="str">
            <v>Balance Sheet</v>
          </cell>
          <cell r="F3" t="str">
            <v>COD</v>
          </cell>
          <cell r="G3" t="str">
            <v>Income Statement</v>
          </cell>
          <cell r="H3" t="str">
            <v>COD</v>
          </cell>
          <cell r="I3" t="str">
            <v xml:space="preserve">Cash Flow </v>
          </cell>
          <cell r="J3" t="str">
            <v>COD</v>
          </cell>
        </row>
        <row r="4">
          <cell r="E4" t="str">
            <v>Cash and Equivalents</v>
          </cell>
          <cell r="F4" t="str">
            <v>CE</v>
          </cell>
          <cell r="G4" t="str">
            <v>Gross Revenues</v>
          </cell>
          <cell r="H4" t="str">
            <v>GR</v>
          </cell>
          <cell r="I4" t="str">
            <v>Net Income</v>
          </cell>
          <cell r="J4" t="str">
            <v>NIFC</v>
          </cell>
        </row>
        <row r="5">
          <cell r="E5" t="str">
            <v>Accounts Receivable</v>
          </cell>
          <cell r="F5" t="str">
            <v>AR</v>
          </cell>
          <cell r="G5" t="str">
            <v>Sales Taxes</v>
          </cell>
          <cell r="H5" t="str">
            <v>ST</v>
          </cell>
          <cell r="I5" t="str">
            <v>Depreciation, Amortizations</v>
          </cell>
          <cell r="J5" t="str">
            <v>DPAFC</v>
          </cell>
        </row>
        <row r="6">
          <cell r="E6" t="str">
            <v>Inventory</v>
          </cell>
          <cell r="F6" t="str">
            <v>INV</v>
          </cell>
          <cell r="G6" t="str">
            <v>Net Revenues</v>
          </cell>
          <cell r="H6" t="str">
            <v>NR</v>
          </cell>
          <cell r="I6" t="str">
            <v>Change in Working Capital</v>
          </cell>
          <cell r="J6" t="str">
            <v>CWC</v>
          </cell>
        </row>
        <row r="7">
          <cell r="E7" t="str">
            <v>Other Current Assets</v>
          </cell>
          <cell r="F7" t="str">
            <v>OCA</v>
          </cell>
          <cell r="G7" t="str">
            <v>COGS</v>
          </cell>
          <cell r="H7" t="str">
            <v>COGS</v>
          </cell>
          <cell r="I7" t="str">
            <v>Other Long Term Assets</v>
          </cell>
          <cell r="J7" t="str">
            <v>OLTAS</v>
          </cell>
        </row>
        <row r="8">
          <cell r="E8" t="str">
            <v>Investments</v>
          </cell>
          <cell r="F8" t="str">
            <v>IVSTM</v>
          </cell>
          <cell r="G8" t="str">
            <v>Other Op.</v>
          </cell>
          <cell r="H8" t="str">
            <v>OIS</v>
          </cell>
          <cell r="I8" t="str">
            <v>Capital Expenditures</v>
          </cell>
          <cell r="J8" t="str">
            <v>CAPEX</v>
          </cell>
        </row>
        <row r="9">
          <cell r="E9" t="str">
            <v>Net Property, Plant &amp; Equipment</v>
          </cell>
          <cell r="F9" t="str">
            <v>NPPE</v>
          </cell>
          <cell r="G9" t="str">
            <v>Gross Profit</v>
          </cell>
          <cell r="H9" t="str">
            <v>GP</v>
          </cell>
          <cell r="I9" t="str">
            <v>Net Debt</v>
          </cell>
          <cell r="J9" t="str">
            <v>ND</v>
          </cell>
        </row>
        <row r="10">
          <cell r="E10" t="str">
            <v>Deffered</v>
          </cell>
          <cell r="F10" t="str">
            <v>DF</v>
          </cell>
          <cell r="G10" t="str">
            <v>SG&amp;A</v>
          </cell>
          <cell r="H10" t="str">
            <v>SGA</v>
          </cell>
          <cell r="I10" t="str">
            <v>Dividend Paid</v>
          </cell>
          <cell r="J10" t="str">
            <v>DIVP</v>
          </cell>
        </row>
        <row r="11">
          <cell r="E11" t="str">
            <v>Intangible</v>
          </cell>
          <cell r="F11" t="str">
            <v>ITGB</v>
          </cell>
          <cell r="G11" t="str">
            <v>EBITDA</v>
          </cell>
          <cell r="H11" t="str">
            <v>EBITDA</v>
          </cell>
          <cell r="I11" t="str">
            <v>Additional Equity</v>
          </cell>
          <cell r="J11" t="str">
            <v>ADDE</v>
          </cell>
        </row>
        <row r="12">
          <cell r="E12" t="str">
            <v>Other Long-Term Assets</v>
          </cell>
          <cell r="F12" t="str">
            <v>OLTA</v>
          </cell>
          <cell r="G12" t="str">
            <v>Depreciation, Amortization</v>
          </cell>
          <cell r="H12" t="str">
            <v>DPA</v>
          </cell>
          <cell r="I12" t="str">
            <v>Capital Reduction</v>
          </cell>
          <cell r="J12" t="str">
            <v>CAPR</v>
          </cell>
        </row>
        <row r="13">
          <cell r="E13" t="str">
            <v>Accounts Payable</v>
          </cell>
          <cell r="F13" t="str">
            <v>AP</v>
          </cell>
          <cell r="G13" t="str">
            <v>EBIT</v>
          </cell>
          <cell r="H13" t="str">
            <v>EBIT</v>
          </cell>
          <cell r="I13" t="str">
            <v>Other Financing Activities</v>
          </cell>
          <cell r="J13" t="str">
            <v>OFA</v>
          </cell>
        </row>
        <row r="14">
          <cell r="E14" t="str">
            <v>Dividends/Interest on Equity Payble</v>
          </cell>
          <cell r="F14" t="str">
            <v>DV</v>
          </cell>
          <cell r="G14" t="str">
            <v>Equivalence Results</v>
          </cell>
          <cell r="H14" t="str">
            <v>ER</v>
          </cell>
          <cell r="I14" t="str">
            <v>Cash Flow from Operations</v>
          </cell>
          <cell r="J14" t="str">
            <v>CFO</v>
          </cell>
        </row>
        <row r="15">
          <cell r="E15" t="str">
            <v>Short-Term Debt</v>
          </cell>
          <cell r="F15" t="str">
            <v>STD</v>
          </cell>
          <cell r="G15" t="str">
            <v>Financial Expenses</v>
          </cell>
          <cell r="H15" t="str">
            <v>FE</v>
          </cell>
          <cell r="I15" t="str">
            <v>Cash Flow from Investing Activities</v>
          </cell>
          <cell r="J15" t="str">
            <v>CFIA</v>
          </cell>
        </row>
        <row r="16">
          <cell r="E16" t="str">
            <v>Other Current Liabilities</v>
          </cell>
          <cell r="F16" t="str">
            <v>OCL</v>
          </cell>
          <cell r="G16" t="str">
            <v>Interest Income</v>
          </cell>
          <cell r="H16" t="str">
            <v>II</v>
          </cell>
          <cell r="I16" t="str">
            <v>Free Cash Flow</v>
          </cell>
          <cell r="J16" t="str">
            <v>FCF</v>
          </cell>
        </row>
        <row r="17">
          <cell r="E17" t="str">
            <v>Long-Term Debt</v>
          </cell>
          <cell r="F17" t="str">
            <v>LTD</v>
          </cell>
          <cell r="G17" t="str">
            <v>Interest Expense</v>
          </cell>
          <cell r="H17" t="str">
            <v>IE</v>
          </cell>
          <cell r="I17" t="str">
            <v>Cash at Beginning of Period</v>
          </cell>
          <cell r="J17" t="str">
            <v>CBP</v>
          </cell>
        </row>
        <row r="18">
          <cell r="E18" t="str">
            <v>Other Long-Term Liabilities</v>
          </cell>
          <cell r="F18" t="str">
            <v>OLTL</v>
          </cell>
          <cell r="G18" t="str">
            <v>Other Financial Expense</v>
          </cell>
          <cell r="H18" t="str">
            <v>OFE</v>
          </cell>
          <cell r="I18" t="str">
            <v>Investment</v>
          </cell>
          <cell r="J18" t="str">
            <v>INVSTM</v>
          </cell>
        </row>
        <row r="19">
          <cell r="E19" t="str">
            <v>Common Stockholders' Equity</v>
          </cell>
          <cell r="F19" t="str">
            <v>CSE</v>
          </cell>
          <cell r="G19" t="str">
            <v>Other Income</v>
          </cell>
          <cell r="H19" t="str">
            <v>OI</v>
          </cell>
          <cell r="I19" t="str">
            <v>Cash at End of Period</v>
          </cell>
          <cell r="J19" t="str">
            <v>CEP</v>
          </cell>
        </row>
        <row r="20">
          <cell r="E20" t="str">
            <v>Legal Reserve</v>
          </cell>
          <cell r="F20" t="str">
            <v>LR</v>
          </cell>
          <cell r="G20" t="str">
            <v>Other Expense</v>
          </cell>
          <cell r="H20" t="str">
            <v>OE</v>
          </cell>
          <cell r="I20" t="str">
            <v>Cash Flow from Financing Activities</v>
          </cell>
          <cell r="J20" t="str">
            <v>CFFA</v>
          </cell>
        </row>
        <row r="21">
          <cell r="E21" t="str">
            <v>Accumulated Earnings</v>
          </cell>
          <cell r="F21" t="str">
            <v>AE</v>
          </cell>
          <cell r="G21" t="str">
            <v>Accrued Interest Repayments</v>
          </cell>
          <cell r="H21" t="str">
            <v>AIR</v>
          </cell>
        </row>
        <row r="22">
          <cell r="E22" t="str">
            <v>Other</v>
          </cell>
          <cell r="F22" t="str">
            <v>OBS</v>
          </cell>
          <cell r="G22" t="str">
            <v>Pre-Tax Income</v>
          </cell>
          <cell r="H22" t="str">
            <v>PTI</v>
          </cell>
        </row>
        <row r="23">
          <cell r="E23" t="str">
            <v>CHECK</v>
          </cell>
          <cell r="F23" t="str">
            <v>CHK</v>
          </cell>
          <cell r="G23" t="str">
            <v>Income Tax</v>
          </cell>
          <cell r="H23" t="str">
            <v>IT</v>
          </cell>
        </row>
        <row r="24">
          <cell r="G24" t="str">
            <v>Others</v>
          </cell>
          <cell r="H24" t="str">
            <v>OTH</v>
          </cell>
        </row>
        <row r="25">
          <cell r="G25" t="str">
            <v>Social Contribution</v>
          </cell>
          <cell r="H25" t="str">
            <v>SC</v>
          </cell>
        </row>
        <row r="26">
          <cell r="G26" t="str">
            <v>Tax on Interest Income</v>
          </cell>
          <cell r="H26" t="str">
            <v>TII</v>
          </cell>
        </row>
        <row r="27">
          <cell r="G27" t="str">
            <v>Net Income</v>
          </cell>
          <cell r="H27" t="str">
            <v>NI</v>
          </cell>
        </row>
      </sheetData>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umário"/>
      <sheetName val="Projeções 2021"/>
      <sheetName val="Portfólio"/>
      <sheetName val="Contratação"/>
      <sheetName val="Geração"/>
      <sheetName val="Disponibilidade"/>
      <sheetName val="Lucro Bruto de Energia Ajustado"/>
      <sheetName val="EBITDA Ajustado"/>
      <sheetName val="Pipoca 17 e 16"/>
      <sheetName val="Dívida Líquida"/>
      <sheetName val="Amortização"/>
      <sheetName val="DRE"/>
      <sheetName val="Ativo"/>
      <sheetName val="Passivo"/>
    </sheetNames>
    <sheetDataSet>
      <sheetData sheetId="0"/>
      <sheetData sheetId="1">
        <row r="8">
          <cell r="C8" t="str">
            <v>2T21</v>
          </cell>
        </row>
        <row r="9">
          <cell r="C9" t="str">
            <v>1T21</v>
          </cell>
        </row>
        <row r="10">
          <cell r="C10" t="str">
            <v>4T20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3329_"/>
      <sheetName val="DUPLICATAS_NI_3975"/>
      <sheetName val="DUPLICATAS_GE_NI4042"/>
      <sheetName val="DUPLICATAS_NI_4219-LUCENT"/>
      <sheetName val="3975-FRETE_ENTREGA"/>
      <sheetName val="NI-4031_(2)"/>
    </sheetNames>
    <sheetDataSet>
      <sheetData sheetId="0"/>
      <sheetData sheetId="1"/>
      <sheetData sheetId="2"/>
      <sheetData sheetId="3"/>
      <sheetData sheetId="4"/>
      <sheetData sheetId="5" refreshError="1">
        <row r="5">
          <cell r="E5">
            <v>1.0650999999999999</v>
          </cell>
        </row>
        <row r="6">
          <cell r="E6">
            <v>-6.469999999999998E-2</v>
          </cell>
        </row>
        <row r="10">
          <cell r="E10">
            <v>27000</v>
          </cell>
          <cell r="H10">
            <v>560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 val="PLANILHA_CUSTOS"/>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Históricos"/>
      <sheetName val="Sobre Recursos Naturais"/>
      <sheetName val="2024"/>
      <sheetName val="Produção de Energia - Ago. 2024"/>
      <sheetName val="Produção de Energia - Jul. 2024"/>
      <sheetName val="Produção de Energia - Jun. 2024"/>
      <sheetName val="Produção de Energia - Mai. 2024"/>
      <sheetName val="Produção de Energia - Abr. 2024"/>
      <sheetName val="Produção de Energia - Mar. 2024"/>
      <sheetName val="Produção de Energia - Fev. 2024"/>
      <sheetName val="Produção de Energia - Jan. 2024"/>
      <sheetName val="2023"/>
      <sheetName val="Produção de Energia - Ago. 2023"/>
      <sheetName val="Produção de Energia - Jul. 2023"/>
      <sheetName val="Produção de Energia - Jun. 2023"/>
      <sheetName val="Produção de Energia - Mai. 2023"/>
      <sheetName val="Produção de Energia - Abr. 2023"/>
      <sheetName val="Produção de Energia - Mar. 2023"/>
      <sheetName val="Produção de Energia - Fev. 2023"/>
      <sheetName val="Produção de Energia - Jan. 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2">
          <cell r="K12">
            <v>268.67369294799994</v>
          </cell>
          <cell r="P12">
            <v>1203.6386668729997</v>
          </cell>
        </row>
        <row r="13">
          <cell r="K13">
            <v>353.70822493499998</v>
          </cell>
          <cell r="P13">
            <v>2341.243212261435</v>
          </cell>
        </row>
        <row r="14">
          <cell r="K14">
            <v>56.49332962350001</v>
          </cell>
          <cell r="P14">
            <v>553.99630619563425</v>
          </cell>
        </row>
        <row r="15">
          <cell r="K15">
            <v>147.39970869200002</v>
          </cell>
          <cell r="P15">
            <v>983.20846442899995</v>
          </cell>
        </row>
        <row r="22">
          <cell r="F22">
            <v>473.16332060799994</v>
          </cell>
        </row>
        <row r="23">
          <cell r="F23">
            <v>730.95044291999989</v>
          </cell>
        </row>
        <row r="24">
          <cell r="F24">
            <v>109.350164249</v>
          </cell>
        </row>
        <row r="25">
          <cell r="F25">
            <v>305.66179288300009</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4"/>
      <sheetName val="Energy Production - Feb. 2024"/>
      <sheetName val="Energy Production - Jan. 2024"/>
      <sheetName val="2023"/>
      <sheetName val="Energy Production - Feb. 2023"/>
      <sheetName val="Energy Production - Jan. 2023"/>
    </sheetNames>
    <sheetDataSet>
      <sheetData sheetId="0"/>
      <sheetData sheetId="1"/>
      <sheetData sheetId="2"/>
      <sheetData sheetId="3"/>
      <sheetData sheetId="4">
        <row r="12">
          <cell r="E12">
            <v>143.17211351399999</v>
          </cell>
          <cell r="P12">
            <v>326.89882267399997</v>
          </cell>
        </row>
        <row r="13">
          <cell r="E13">
            <v>265.48174879050003</v>
          </cell>
          <cell r="P13">
            <v>455.96476490300006</v>
          </cell>
        </row>
        <row r="14">
          <cell r="E14">
            <v>93.018160505777388</v>
          </cell>
          <cell r="P14">
            <v>187.94382208577738</v>
          </cell>
        </row>
        <row r="15">
          <cell r="E15">
            <v>125.674228532</v>
          </cell>
          <cell r="P15">
            <v>260.34357681699998</v>
          </cell>
        </row>
        <row r="22">
          <cell r="D22">
            <v>326.89882267399997</v>
          </cell>
        </row>
        <row r="23">
          <cell r="D23">
            <v>455.96476490300006</v>
          </cell>
        </row>
        <row r="24">
          <cell r="D24">
            <v>187.94382208577738</v>
          </cell>
        </row>
        <row r="25">
          <cell r="D25">
            <v>260.34357681699998</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4"/>
      <sheetName val="Energy Production - Jan. 2024"/>
      <sheetName val="2023"/>
      <sheetName val="Energy Production - Jan. 2023"/>
    </sheetNames>
    <sheetDataSet>
      <sheetData sheetId="0"/>
      <sheetData sheetId="1"/>
      <sheetData sheetId="2"/>
      <sheetData sheetId="3">
        <row r="12">
          <cell r="D12">
            <v>183.72670915999996</v>
          </cell>
          <cell r="P12">
            <v>183.72670915999996</v>
          </cell>
        </row>
        <row r="13">
          <cell r="D13">
            <v>190.47576995293602</v>
          </cell>
          <cell r="P13">
            <v>190.47576995293602</v>
          </cell>
        </row>
        <row r="14">
          <cell r="D14">
            <v>94.925661579999982</v>
          </cell>
          <cell r="P14">
            <v>94.925661579999982</v>
          </cell>
        </row>
        <row r="15">
          <cell r="D15">
            <v>134.66934828500001</v>
          </cell>
          <cell r="P15">
            <v>134.66934828500001</v>
          </cell>
        </row>
      </sheetData>
    </sheetDataSet>
  </externalBook>
</externalLink>
</file>

<file path=xl/theme/theme1.xml><?xml version="1.0" encoding="utf-8"?>
<a:theme xmlns:a="http://schemas.openxmlformats.org/drawingml/2006/main" name="Office Theme">
  <a:themeElements>
    <a:clrScheme name="Custom 1">
      <a:dk1>
        <a:srgbClr val="000000"/>
      </a:dk1>
      <a:lt1>
        <a:srgbClr val="FFFFFF"/>
      </a:lt1>
      <a:dk2>
        <a:srgbClr val="434343"/>
      </a:dk2>
      <a:lt2>
        <a:srgbClr val="A9A9A9"/>
      </a:lt2>
      <a:accent1>
        <a:srgbClr val="FF5245"/>
      </a:accent1>
      <a:accent2>
        <a:srgbClr val="F3EADF"/>
      </a:accent2>
      <a:accent3>
        <a:srgbClr val="181818"/>
      </a:accent3>
      <a:accent4>
        <a:srgbClr val="32CAA0"/>
      </a:accent4>
      <a:accent5>
        <a:srgbClr val="FFD964"/>
      </a:accent5>
      <a:accent6>
        <a:srgbClr val="D33532"/>
      </a:accent6>
      <a:hlink>
        <a:srgbClr val="0000FF"/>
      </a:hlink>
      <a:folHlink>
        <a:srgbClr val="FF00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13182-7B62-424D-AC91-16DD588EF176}">
  <sheetPr>
    <tabColor theme="1"/>
  </sheetPr>
  <dimension ref="A1:BB44"/>
  <sheetViews>
    <sheetView showGridLines="0" zoomScaleNormal="100" workbookViewId="0">
      <pane xSplit="3" ySplit="8" topLeftCell="AJ9" activePane="bottomRight" state="frozen"/>
      <selection pane="topRight" activeCell="B5" sqref="B5"/>
      <selection pane="bottomLeft" activeCell="B5" sqref="B5"/>
      <selection pane="bottomRight" activeCell="AR8" sqref="AR8"/>
    </sheetView>
  </sheetViews>
  <sheetFormatPr defaultColWidth="10.54296875" defaultRowHeight="14.5" customHeight="1" x14ac:dyDescent="0.35"/>
  <cols>
    <col min="1" max="1" width="2.54296875" style="106" customWidth="1"/>
    <col min="2" max="2" width="42.81640625" style="106" customWidth="1"/>
    <col min="3" max="3" width="15.81640625" style="107" customWidth="1"/>
    <col min="4" max="4" width="2.54296875" style="107" customWidth="1"/>
    <col min="5" max="44" width="10.54296875" style="140" customWidth="1"/>
    <col min="45" max="45" width="2.54296875" style="107" customWidth="1"/>
    <col min="46" max="54" width="10.54296875" style="140"/>
    <col min="55" max="16384" width="10.54296875" style="107"/>
  </cols>
  <sheetData>
    <row r="1" spans="1:54" ht="14.5" customHeight="1" x14ac:dyDescent="0.35">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T1" s="107"/>
      <c r="AU1" s="107"/>
      <c r="AV1" s="107"/>
      <c r="AW1" s="107"/>
      <c r="AX1" s="107"/>
      <c r="AY1" s="107"/>
      <c r="AZ1" s="107"/>
      <c r="BA1" s="107"/>
      <c r="BB1" s="107"/>
    </row>
    <row r="2" spans="1:54" ht="14.5" customHeight="1" x14ac:dyDescent="0.35">
      <c r="E2" s="107"/>
      <c r="F2" s="107"/>
      <c r="G2" s="107"/>
      <c r="H2" s="107"/>
      <c r="I2" s="107"/>
      <c r="J2" s="107"/>
      <c r="K2" s="107"/>
      <c r="L2" s="107"/>
      <c r="M2" s="107"/>
      <c r="N2" s="107"/>
      <c r="O2" s="107"/>
      <c r="P2" s="107"/>
      <c r="Q2" s="107"/>
      <c r="R2" s="107"/>
      <c r="S2" s="107"/>
      <c r="T2" s="107"/>
      <c r="U2" s="107"/>
      <c r="V2" s="107"/>
      <c r="W2" s="107"/>
      <c r="X2" s="107"/>
      <c r="Y2" s="107"/>
      <c r="Z2" s="107"/>
      <c r="AA2" s="107"/>
      <c r="AB2" s="107"/>
      <c r="AC2" s="108"/>
      <c r="AD2" s="107"/>
      <c r="AE2" s="107"/>
      <c r="AF2" s="107"/>
      <c r="AG2" s="107"/>
      <c r="AH2" s="107"/>
      <c r="AI2" s="107"/>
      <c r="AJ2" s="107"/>
      <c r="AK2" s="107"/>
      <c r="AL2" s="107"/>
      <c r="AM2" s="107"/>
      <c r="AN2" s="107"/>
      <c r="AO2" s="107"/>
      <c r="AP2" s="107"/>
      <c r="AQ2" s="107"/>
      <c r="AR2" s="107"/>
      <c r="AT2" s="107"/>
      <c r="AU2" s="107"/>
      <c r="AV2" s="107"/>
      <c r="AW2" s="107"/>
      <c r="AX2" s="107"/>
      <c r="AY2" s="107"/>
      <c r="AZ2" s="107"/>
      <c r="BA2" s="107"/>
      <c r="BB2" s="107"/>
    </row>
    <row r="3" spans="1:54" ht="14.5" customHeight="1" x14ac:dyDescent="0.35">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T3" s="107"/>
      <c r="AU3" s="107"/>
      <c r="AV3" s="107"/>
      <c r="AW3" s="107"/>
      <c r="AX3" s="107"/>
      <c r="AY3" s="107"/>
      <c r="AZ3" s="107"/>
      <c r="BA3" s="107"/>
      <c r="BB3" s="107"/>
    </row>
    <row r="4" spans="1:54" ht="14.5" customHeight="1" x14ac:dyDescent="0.35">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T4" s="107"/>
      <c r="AU4" s="107"/>
      <c r="AV4" s="107"/>
      <c r="AW4" s="107"/>
      <c r="AX4" s="107"/>
      <c r="AY4" s="107"/>
      <c r="AZ4" s="107"/>
      <c r="BA4" s="107"/>
      <c r="BB4" s="107"/>
    </row>
    <row r="5" spans="1:54" ht="14.5" customHeight="1" x14ac:dyDescent="0.35">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T5" s="107"/>
      <c r="AU5" s="107"/>
      <c r="AV5" s="107"/>
      <c r="AW5" s="107"/>
      <c r="AX5" s="107"/>
      <c r="AY5" s="107"/>
      <c r="AZ5" s="107"/>
      <c r="BA5" s="107"/>
      <c r="BB5" s="107"/>
    </row>
    <row r="6" spans="1:54" ht="14.5" customHeight="1" x14ac:dyDescent="0.35">
      <c r="C6" s="109" t="s">
        <v>186</v>
      </c>
      <c r="D6" s="110"/>
      <c r="E6" s="111">
        <v>42460</v>
      </c>
      <c r="F6" s="111">
        <f>EOMONTH(E6,3)</f>
        <v>42551</v>
      </c>
      <c r="G6" s="111">
        <f t="shared" ref="G6:AJ6" si="0">EOMONTH(F6,3)</f>
        <v>42643</v>
      </c>
      <c r="H6" s="111">
        <f t="shared" si="0"/>
        <v>42735</v>
      </c>
      <c r="I6" s="111">
        <f>EOMONTH(H6,3)</f>
        <v>42825</v>
      </c>
      <c r="J6" s="111">
        <f t="shared" ref="J6" si="1">EOMONTH(I6,3)</f>
        <v>42916</v>
      </c>
      <c r="K6" s="111">
        <f t="shared" si="0"/>
        <v>43008</v>
      </c>
      <c r="L6" s="111">
        <f t="shared" si="0"/>
        <v>43100</v>
      </c>
      <c r="M6" s="111">
        <f>EOMONTH(L6,3)</f>
        <v>43190</v>
      </c>
      <c r="N6" s="111">
        <f t="shared" si="0"/>
        <v>43281</v>
      </c>
      <c r="O6" s="111">
        <f t="shared" si="0"/>
        <v>43373</v>
      </c>
      <c r="P6" s="111">
        <f t="shared" si="0"/>
        <v>43465</v>
      </c>
      <c r="Q6" s="111">
        <f>EOMONTH(P6,3)</f>
        <v>43555</v>
      </c>
      <c r="R6" s="111">
        <f t="shared" si="0"/>
        <v>43646</v>
      </c>
      <c r="S6" s="111">
        <f>EOMONTH(R6,3)</f>
        <v>43738</v>
      </c>
      <c r="T6" s="111">
        <f t="shared" si="0"/>
        <v>43830</v>
      </c>
      <c r="U6" s="111">
        <f>EOMONTH(T6,3)</f>
        <v>43921</v>
      </c>
      <c r="V6" s="111">
        <f t="shared" si="0"/>
        <v>44012</v>
      </c>
      <c r="W6" s="111">
        <f t="shared" si="0"/>
        <v>44104</v>
      </c>
      <c r="X6" s="111">
        <f t="shared" si="0"/>
        <v>44196</v>
      </c>
      <c r="Y6" s="111">
        <f>EOMONTH(X6,3)</f>
        <v>44286</v>
      </c>
      <c r="Z6" s="111">
        <f t="shared" si="0"/>
        <v>44377</v>
      </c>
      <c r="AA6" s="111">
        <f t="shared" si="0"/>
        <v>44469</v>
      </c>
      <c r="AB6" s="111">
        <f t="shared" si="0"/>
        <v>44561</v>
      </c>
      <c r="AC6" s="111">
        <f>EOMONTH(AB6,3)</f>
        <v>44651</v>
      </c>
      <c r="AD6" s="111">
        <f t="shared" si="0"/>
        <v>44742</v>
      </c>
      <c r="AE6" s="111">
        <f t="shared" si="0"/>
        <v>44834</v>
      </c>
      <c r="AF6" s="111">
        <f t="shared" si="0"/>
        <v>44926</v>
      </c>
      <c r="AG6" s="111">
        <f>EOMONTH(AF6,3)</f>
        <v>45016</v>
      </c>
      <c r="AH6" s="111">
        <f t="shared" si="0"/>
        <v>45107</v>
      </c>
      <c r="AI6" s="111">
        <f t="shared" si="0"/>
        <v>45199</v>
      </c>
      <c r="AJ6" s="111">
        <f t="shared" si="0"/>
        <v>45291</v>
      </c>
      <c r="AK6" s="111">
        <f>EOMONTH(AJ6,3)</f>
        <v>45382</v>
      </c>
      <c r="AL6" s="111">
        <f>EOMONTH(AK6,3)</f>
        <v>45473</v>
      </c>
      <c r="AM6" s="111">
        <f>EOMONTH(AL6,1)</f>
        <v>45504</v>
      </c>
      <c r="AN6" s="111">
        <f>EOMONTH(AM6,1)</f>
        <v>45535</v>
      </c>
      <c r="AO6" s="111">
        <f>EOMONTH(AN6,1)</f>
        <v>45565</v>
      </c>
      <c r="AP6" s="111">
        <f>EOMONTH(AO6,1)</f>
        <v>45596</v>
      </c>
      <c r="AQ6" s="111">
        <f>EOMONTH(AP6,1)</f>
        <v>45626</v>
      </c>
      <c r="AR6" s="111">
        <f>EOMONTH(AQ6,1)</f>
        <v>45657</v>
      </c>
      <c r="AT6" s="112"/>
      <c r="AU6" s="112"/>
      <c r="AV6" s="112"/>
      <c r="AW6" s="112"/>
      <c r="AX6" s="112"/>
      <c r="AY6" s="112"/>
      <c r="AZ6" s="112"/>
      <c r="BA6" s="112"/>
      <c r="BB6" s="112"/>
    </row>
    <row r="7" spans="1:54" ht="14.5" customHeight="1" x14ac:dyDescent="0.35">
      <c r="C7" s="109" t="s">
        <v>187</v>
      </c>
      <c r="D7" s="110"/>
      <c r="E7" s="109">
        <f>YEAR(E6)</f>
        <v>2016</v>
      </c>
      <c r="F7" s="109">
        <f t="shared" ref="F7:AJ7" si="2">YEAR(F6)</f>
        <v>2016</v>
      </c>
      <c r="G7" s="109">
        <f t="shared" si="2"/>
        <v>2016</v>
      </c>
      <c r="H7" s="109">
        <f t="shared" si="2"/>
        <v>2016</v>
      </c>
      <c r="I7" s="109">
        <f t="shared" si="2"/>
        <v>2017</v>
      </c>
      <c r="J7" s="109">
        <f t="shared" si="2"/>
        <v>2017</v>
      </c>
      <c r="K7" s="109">
        <f t="shared" si="2"/>
        <v>2017</v>
      </c>
      <c r="L7" s="109">
        <f t="shared" si="2"/>
        <v>2017</v>
      </c>
      <c r="M7" s="109">
        <f t="shared" si="2"/>
        <v>2018</v>
      </c>
      <c r="N7" s="109">
        <f t="shared" si="2"/>
        <v>2018</v>
      </c>
      <c r="O7" s="109">
        <f t="shared" si="2"/>
        <v>2018</v>
      </c>
      <c r="P7" s="109">
        <f t="shared" si="2"/>
        <v>2018</v>
      </c>
      <c r="Q7" s="109">
        <f t="shared" si="2"/>
        <v>2019</v>
      </c>
      <c r="R7" s="109">
        <f t="shared" si="2"/>
        <v>2019</v>
      </c>
      <c r="S7" s="109">
        <f>YEAR(S6)</f>
        <v>2019</v>
      </c>
      <c r="T7" s="109">
        <f t="shared" si="2"/>
        <v>2019</v>
      </c>
      <c r="U7" s="109">
        <f t="shared" si="2"/>
        <v>2020</v>
      </c>
      <c r="V7" s="109">
        <f t="shared" si="2"/>
        <v>2020</v>
      </c>
      <c r="W7" s="109">
        <f t="shared" si="2"/>
        <v>2020</v>
      </c>
      <c r="X7" s="109">
        <f t="shared" si="2"/>
        <v>2020</v>
      </c>
      <c r="Y7" s="109">
        <f t="shared" si="2"/>
        <v>2021</v>
      </c>
      <c r="Z7" s="109">
        <f t="shared" si="2"/>
        <v>2021</v>
      </c>
      <c r="AA7" s="109">
        <f t="shared" si="2"/>
        <v>2021</v>
      </c>
      <c r="AB7" s="109">
        <f t="shared" si="2"/>
        <v>2021</v>
      </c>
      <c r="AC7" s="109">
        <f t="shared" si="2"/>
        <v>2022</v>
      </c>
      <c r="AD7" s="109">
        <f t="shared" si="2"/>
        <v>2022</v>
      </c>
      <c r="AE7" s="109">
        <f t="shared" si="2"/>
        <v>2022</v>
      </c>
      <c r="AF7" s="109">
        <f t="shared" si="2"/>
        <v>2022</v>
      </c>
      <c r="AG7" s="109">
        <f t="shared" si="2"/>
        <v>2023</v>
      </c>
      <c r="AH7" s="109">
        <f t="shared" si="2"/>
        <v>2023</v>
      </c>
      <c r="AI7" s="109">
        <f t="shared" si="2"/>
        <v>2023</v>
      </c>
      <c r="AJ7" s="109">
        <f t="shared" si="2"/>
        <v>2023</v>
      </c>
      <c r="AK7" s="109">
        <f t="shared" ref="AK7:AP7" si="3">YEAR(AK6)</f>
        <v>2024</v>
      </c>
      <c r="AL7" s="109">
        <f t="shared" si="3"/>
        <v>2024</v>
      </c>
      <c r="AM7" s="109">
        <f t="shared" si="3"/>
        <v>2024</v>
      </c>
      <c r="AN7" s="109">
        <f t="shared" si="3"/>
        <v>2024</v>
      </c>
      <c r="AO7" s="109">
        <f t="shared" si="3"/>
        <v>2024</v>
      </c>
      <c r="AP7" s="109">
        <f t="shared" si="3"/>
        <v>2024</v>
      </c>
      <c r="AQ7" s="109">
        <f t="shared" ref="AQ7:AR7" si="4">YEAR(AQ6)</f>
        <v>2024</v>
      </c>
      <c r="AR7" s="109">
        <f t="shared" si="4"/>
        <v>2024</v>
      </c>
      <c r="AT7" s="113"/>
      <c r="AU7" s="113"/>
      <c r="AV7" s="113"/>
      <c r="AW7" s="113"/>
      <c r="AX7" s="113"/>
      <c r="AY7" s="113"/>
      <c r="AZ7" s="113"/>
      <c r="BA7" s="113"/>
      <c r="BB7" s="113"/>
    </row>
    <row r="8" spans="1:54" s="118" customFormat="1" ht="14.5" customHeight="1" x14ac:dyDescent="0.35">
      <c r="A8" s="114"/>
      <c r="B8" s="115" t="s">
        <v>188</v>
      </c>
      <c r="C8" s="116" t="s">
        <v>189</v>
      </c>
      <c r="D8" s="116"/>
      <c r="E8" s="117" t="str">
        <f>MONTH(E$6)/3&amp;"Q"&amp;E$7</f>
        <v>1Q2016</v>
      </c>
      <c r="F8" s="116" t="str">
        <f t="shared" ref="F8:AJ8" si="5">MONTH(F$6)/3&amp;"Q"&amp;F$7</f>
        <v>2Q2016</v>
      </c>
      <c r="G8" s="116" t="str">
        <f t="shared" si="5"/>
        <v>3Q2016</v>
      </c>
      <c r="H8" s="116" t="str">
        <f t="shared" si="5"/>
        <v>4Q2016</v>
      </c>
      <c r="I8" s="116" t="str">
        <f t="shared" si="5"/>
        <v>1Q2017</v>
      </c>
      <c r="J8" s="116" t="str">
        <f t="shared" si="5"/>
        <v>2Q2017</v>
      </c>
      <c r="K8" s="116" t="str">
        <f t="shared" si="5"/>
        <v>3Q2017</v>
      </c>
      <c r="L8" s="116" t="str">
        <f t="shared" si="5"/>
        <v>4Q2017</v>
      </c>
      <c r="M8" s="116" t="str">
        <f t="shared" si="5"/>
        <v>1Q2018</v>
      </c>
      <c r="N8" s="116" t="str">
        <f t="shared" si="5"/>
        <v>2Q2018</v>
      </c>
      <c r="O8" s="116" t="str">
        <f t="shared" si="5"/>
        <v>3Q2018</v>
      </c>
      <c r="P8" s="116" t="str">
        <f t="shared" si="5"/>
        <v>4Q2018</v>
      </c>
      <c r="Q8" s="116" t="str">
        <f t="shared" si="5"/>
        <v>1Q2019</v>
      </c>
      <c r="R8" s="116" t="str">
        <f t="shared" si="5"/>
        <v>2Q2019</v>
      </c>
      <c r="S8" s="116" t="str">
        <f t="shared" si="5"/>
        <v>3Q2019</v>
      </c>
      <c r="T8" s="116" t="str">
        <f t="shared" si="5"/>
        <v>4Q2019</v>
      </c>
      <c r="U8" s="116" t="str">
        <f t="shared" si="5"/>
        <v>1Q2020</v>
      </c>
      <c r="V8" s="116" t="str">
        <f t="shared" si="5"/>
        <v>2Q2020</v>
      </c>
      <c r="W8" s="116" t="str">
        <f t="shared" si="5"/>
        <v>3Q2020</v>
      </c>
      <c r="X8" s="116" t="str">
        <f t="shared" si="5"/>
        <v>4Q2020</v>
      </c>
      <c r="Y8" s="116" t="str">
        <f t="shared" si="5"/>
        <v>1Q2021</v>
      </c>
      <c r="Z8" s="116" t="str">
        <f t="shared" si="5"/>
        <v>2Q2021</v>
      </c>
      <c r="AA8" s="116" t="str">
        <f t="shared" si="5"/>
        <v>3Q2021</v>
      </c>
      <c r="AB8" s="116" t="str">
        <f t="shared" si="5"/>
        <v>4Q2021</v>
      </c>
      <c r="AC8" s="116" t="str">
        <f t="shared" si="5"/>
        <v>1Q2022</v>
      </c>
      <c r="AD8" s="116" t="str">
        <f t="shared" si="5"/>
        <v>2Q2022</v>
      </c>
      <c r="AE8" s="116" t="str">
        <f t="shared" si="5"/>
        <v>3Q2022</v>
      </c>
      <c r="AF8" s="116" t="str">
        <f t="shared" si="5"/>
        <v>4Q2022</v>
      </c>
      <c r="AG8" s="116" t="str">
        <f t="shared" si="5"/>
        <v>1Q2023</v>
      </c>
      <c r="AH8" s="116" t="str">
        <f t="shared" si="5"/>
        <v>2Q2023</v>
      </c>
      <c r="AI8" s="116" t="str">
        <f t="shared" si="5"/>
        <v>3Q2023</v>
      </c>
      <c r="AJ8" s="116" t="str">
        <f t="shared" si="5"/>
        <v>4Q2023</v>
      </c>
      <c r="AK8" s="116" t="str">
        <f>MONTH(AK$6)/3&amp;"Q"&amp;AK$7</f>
        <v>1Q2024</v>
      </c>
      <c r="AL8" s="116" t="str">
        <f>MONTH(AL$6)/3&amp;"Q"&amp;AL$7</f>
        <v>2Q2024</v>
      </c>
      <c r="AM8" s="116" t="str">
        <f>MONTH(AM$6)&amp;"/"&amp;AM$7</f>
        <v>7/2024</v>
      </c>
      <c r="AN8" s="116" t="str">
        <f>MONTH(AN$6)&amp;"/"&amp;AN$7</f>
        <v>8/2024</v>
      </c>
      <c r="AO8" s="116" t="str">
        <f>MONTH(AO$6)&amp;"/"&amp;AO$7</f>
        <v>9/2024</v>
      </c>
      <c r="AP8" s="116" t="str">
        <f>MONTH(AP$6)&amp;"/"&amp;AP$7</f>
        <v>10/2024</v>
      </c>
      <c r="AQ8" s="116" t="str">
        <f>MONTH(AQ$6)&amp;"/"&amp;AQ$7</f>
        <v>11/2024</v>
      </c>
      <c r="AR8" s="116" t="str">
        <f>MONTH(AR$6)&amp;"/"&amp;AR$7</f>
        <v>12/2024</v>
      </c>
      <c r="AT8" s="116">
        <v>2016</v>
      </c>
      <c r="AU8" s="116">
        <f>AT8+1</f>
        <v>2017</v>
      </c>
      <c r="AV8" s="116">
        <f t="shared" ref="AV8:BB8" si="6">AU8+1</f>
        <v>2018</v>
      </c>
      <c r="AW8" s="116">
        <f t="shared" si="6"/>
        <v>2019</v>
      </c>
      <c r="AX8" s="116">
        <f t="shared" si="6"/>
        <v>2020</v>
      </c>
      <c r="AY8" s="116">
        <f t="shared" si="6"/>
        <v>2021</v>
      </c>
      <c r="AZ8" s="116">
        <f t="shared" si="6"/>
        <v>2022</v>
      </c>
      <c r="BA8" s="116">
        <f t="shared" si="6"/>
        <v>2023</v>
      </c>
      <c r="BB8" s="116">
        <f t="shared" si="6"/>
        <v>2024</v>
      </c>
    </row>
    <row r="9" spans="1:54" s="124" customFormat="1" ht="14.5" customHeight="1" x14ac:dyDescent="0.35">
      <c r="A9" s="119"/>
      <c r="B9" s="120" t="s">
        <v>190</v>
      </c>
      <c r="C9" s="121" t="s">
        <v>191</v>
      </c>
      <c r="D9" s="121"/>
      <c r="E9" s="122">
        <f t="shared" ref="E9:AJ9" si="7">SUM(E10,E18,E27,E33)</f>
        <v>158.08389066054005</v>
      </c>
      <c r="F9" s="122">
        <f t="shared" si="7"/>
        <v>126.170754177525</v>
      </c>
      <c r="G9" s="122">
        <f t="shared" si="7"/>
        <v>160.71569167542074</v>
      </c>
      <c r="H9" s="122">
        <f t="shared" si="7"/>
        <v>199.8839014306609</v>
      </c>
      <c r="I9" s="122">
        <f t="shared" si="7"/>
        <v>149.65486708184696</v>
      </c>
      <c r="J9" s="122">
        <f t="shared" si="7"/>
        <v>183.537031652</v>
      </c>
      <c r="K9" s="122">
        <f t="shared" si="7"/>
        <v>248.31757268099997</v>
      </c>
      <c r="L9" s="122">
        <f t="shared" si="7"/>
        <v>748.12455484327108</v>
      </c>
      <c r="M9" s="122">
        <f t="shared" si="7"/>
        <v>442.6993007789614</v>
      </c>
      <c r="N9" s="122">
        <f t="shared" si="7"/>
        <v>322.02260940537178</v>
      </c>
      <c r="O9" s="122">
        <f t="shared" si="7"/>
        <v>639.86953781707894</v>
      </c>
      <c r="P9" s="122">
        <f t="shared" si="7"/>
        <v>698.88906921133105</v>
      </c>
      <c r="Q9" s="122">
        <f t="shared" si="7"/>
        <v>519.86374973245177</v>
      </c>
      <c r="R9" s="122">
        <f t="shared" si="7"/>
        <v>641.87588504078303</v>
      </c>
      <c r="S9" s="122">
        <f t="shared" si="7"/>
        <v>1313.2281135351539</v>
      </c>
      <c r="T9" s="122">
        <f t="shared" si="7"/>
        <v>1364.812955400904</v>
      </c>
      <c r="U9" s="122">
        <f t="shared" si="7"/>
        <v>634.8834067824514</v>
      </c>
      <c r="V9" s="122">
        <f t="shared" si="7"/>
        <v>780.72509664150027</v>
      </c>
      <c r="W9" s="122">
        <f t="shared" si="7"/>
        <v>1359.8219571900004</v>
      </c>
      <c r="X9" s="122">
        <f t="shared" si="7"/>
        <v>1694.1234131992546</v>
      </c>
      <c r="Y9" s="122">
        <f t="shared" si="7"/>
        <v>1547.0547042224998</v>
      </c>
      <c r="Z9" s="122">
        <f t="shared" si="7"/>
        <v>1501.8490602675001</v>
      </c>
      <c r="AA9" s="122">
        <f t="shared" si="7"/>
        <v>1978.3281197177998</v>
      </c>
      <c r="AB9" s="122">
        <f t="shared" si="7"/>
        <v>2022.2739886544996</v>
      </c>
      <c r="AC9" s="122">
        <f t="shared" si="7"/>
        <v>1523.8442755102885</v>
      </c>
      <c r="AD9" s="122">
        <f t="shared" si="7"/>
        <v>1266.5929436338863</v>
      </c>
      <c r="AE9" s="122">
        <f t="shared" si="7"/>
        <v>1946.9910554951143</v>
      </c>
      <c r="AF9" s="122">
        <f t="shared" si="7"/>
        <v>2067.8882848667281</v>
      </c>
      <c r="AG9" s="122">
        <f t="shared" si="7"/>
        <v>1803.1955226084876</v>
      </c>
      <c r="AH9" s="122">
        <f t="shared" si="7"/>
        <v>1659.7774753163778</v>
      </c>
      <c r="AI9" s="122">
        <f t="shared" si="7"/>
        <v>2546.9848717645</v>
      </c>
      <c r="AJ9" s="122">
        <f t="shared" si="7"/>
        <v>2625.5781729454989</v>
      </c>
      <c r="AK9" s="122">
        <f t="shared" ref="AK9:AP9" si="8">SUM(AK10,AK18,AK27,AK33)</f>
        <v>1730.0103554579996</v>
      </c>
      <c r="AL9" s="122">
        <f t="shared" si="8"/>
        <v>2094.8340945320838</v>
      </c>
      <c r="AM9" s="122">
        <f t="shared" si="8"/>
        <v>852.13490137977703</v>
      </c>
      <c r="AN9" s="122">
        <f t="shared" si="8"/>
        <v>990.87117162300001</v>
      </c>
      <c r="AO9" s="122">
        <f t="shared" si="8"/>
        <v>1005.2839999999999</v>
      </c>
      <c r="AP9" s="122">
        <f t="shared" si="8"/>
        <v>945.38224200599984</v>
      </c>
      <c r="AQ9" s="122">
        <f t="shared" ref="AQ9:AR9" si="9">SUM(AQ10,AQ18,AQ27,AQ33)</f>
        <v>894.29405306040996</v>
      </c>
      <c r="AR9" s="122">
        <f t="shared" si="9"/>
        <v>879.80000000000007</v>
      </c>
      <c r="AS9" s="123"/>
      <c r="AT9" s="122">
        <f>SUMIF($7:$7,AT$8,9:9)</f>
        <v>644.85423794414669</v>
      </c>
      <c r="AU9" s="122">
        <f>SUMIF($7:$7,AU$8,9:9)</f>
        <v>1329.634026258118</v>
      </c>
      <c r="AV9" s="122">
        <f>SUMIF($7:$7,AV$8,9:9)</f>
        <v>2103.4805172127431</v>
      </c>
      <c r="AW9" s="122">
        <f>SUMIF($7:$7,AW$8,9:9)</f>
        <v>3839.7807037092925</v>
      </c>
      <c r="AX9" s="122">
        <f>SUMIF($7:$7,AX$8,9:9)</f>
        <v>4469.5538738132072</v>
      </c>
      <c r="AY9" s="122">
        <f>SUMIF($7:$7,AY$8,9:9)</f>
        <v>7049.5058728622998</v>
      </c>
      <c r="AZ9" s="122">
        <f>SUMIF($7:$7,AZ$8,9:9)</f>
        <v>6805.3165595060173</v>
      </c>
      <c r="BA9" s="122">
        <f>SUMIF($7:$7,BA$8,9:9)</f>
        <v>8635.5360426348652</v>
      </c>
      <c r="BB9" s="122">
        <f>SUMIF($7:$7,BB$8,9:9)</f>
        <v>9392.6108180592691</v>
      </c>
    </row>
    <row r="10" spans="1:54" s="124" customFormat="1" ht="14.5" customHeight="1" x14ac:dyDescent="0.35">
      <c r="A10" s="119"/>
      <c r="B10" s="125" t="s">
        <v>16</v>
      </c>
      <c r="C10" s="126" t="s">
        <v>191</v>
      </c>
      <c r="D10" s="126"/>
      <c r="E10" s="127">
        <f>SUM(E11,E14)</f>
        <v>55.737256688540008</v>
      </c>
      <c r="F10" s="127">
        <f t="shared" ref="F10:AI10" si="10">SUM(F11,F14)</f>
        <v>54.425551699524974</v>
      </c>
      <c r="G10" s="127">
        <f t="shared" si="10"/>
        <v>95.237136185000011</v>
      </c>
      <c r="H10" s="127">
        <f t="shared" si="10"/>
        <v>102.14303929599998</v>
      </c>
      <c r="I10" s="127">
        <f t="shared" si="10"/>
        <v>42.540075533959516</v>
      </c>
      <c r="J10" s="127">
        <f t="shared" si="10"/>
        <v>96.743046366000016</v>
      </c>
      <c r="K10" s="127">
        <f t="shared" si="10"/>
        <v>178.64646894999998</v>
      </c>
      <c r="L10" s="127">
        <f t="shared" si="10"/>
        <v>638.29956112327102</v>
      </c>
      <c r="M10" s="127">
        <f t="shared" si="10"/>
        <v>309.74107019076951</v>
      </c>
      <c r="N10" s="127">
        <f t="shared" si="10"/>
        <v>224.34350090837182</v>
      </c>
      <c r="O10" s="127">
        <f t="shared" si="10"/>
        <v>566.25063049407891</v>
      </c>
      <c r="P10" s="127">
        <f t="shared" si="10"/>
        <v>533.5192888953311</v>
      </c>
      <c r="Q10" s="127">
        <f t="shared" si="10"/>
        <v>293.94241886909174</v>
      </c>
      <c r="R10" s="127">
        <f t="shared" si="10"/>
        <v>316.21191106699996</v>
      </c>
      <c r="S10" s="127">
        <f t="shared" si="10"/>
        <v>677.12822824700027</v>
      </c>
      <c r="T10" s="127">
        <f t="shared" si="10"/>
        <v>802.50874892490356</v>
      </c>
      <c r="U10" s="127">
        <f t="shared" si="10"/>
        <v>260.33147981399998</v>
      </c>
      <c r="V10" s="127">
        <f t="shared" si="10"/>
        <v>253.51749647300011</v>
      </c>
      <c r="W10" s="127">
        <f t="shared" si="10"/>
        <v>666.32606686700001</v>
      </c>
      <c r="X10" s="127">
        <f t="shared" si="10"/>
        <v>902.60483714800034</v>
      </c>
      <c r="Y10" s="127">
        <f t="shared" si="10"/>
        <v>504.15047138</v>
      </c>
      <c r="Z10" s="127">
        <f t="shared" si="10"/>
        <v>318.94861562700004</v>
      </c>
      <c r="AA10" s="127">
        <f t="shared" si="10"/>
        <v>718.1886863499999</v>
      </c>
      <c r="AB10" s="127">
        <f t="shared" si="10"/>
        <v>861.97305618599989</v>
      </c>
      <c r="AC10" s="127">
        <f t="shared" si="10"/>
        <v>405.27263203199999</v>
      </c>
      <c r="AD10" s="127">
        <f t="shared" si="10"/>
        <v>251.93439405399999</v>
      </c>
      <c r="AE10" s="127">
        <f t="shared" si="10"/>
        <v>696.96330158200021</v>
      </c>
      <c r="AF10" s="127">
        <f t="shared" si="10"/>
        <v>836.78174478300002</v>
      </c>
      <c r="AG10" s="127">
        <f t="shared" si="10"/>
        <v>424.28799882099997</v>
      </c>
      <c r="AH10" s="127">
        <f t="shared" si="10"/>
        <v>306.18734744400001</v>
      </c>
      <c r="AI10" s="127">
        <f t="shared" si="10"/>
        <v>793.85765716800006</v>
      </c>
      <c r="AJ10" s="127">
        <f t="shared" ref="AJ10:AO10" si="11">SUM(AJ11,AJ14)</f>
        <v>918.14884780099965</v>
      </c>
      <c r="AK10" s="127">
        <f t="shared" si="11"/>
        <v>445.83937897299973</v>
      </c>
      <c r="AL10" s="127">
        <f t="shared" si="11"/>
        <v>263.22062927022603</v>
      </c>
      <c r="AM10" s="127">
        <f t="shared" si="11"/>
        <v>167.91960496800002</v>
      </c>
      <c r="AN10" s="127">
        <f t="shared" si="11"/>
        <v>261.02642484900002</v>
      </c>
      <c r="AO10" s="127">
        <f t="shared" si="11"/>
        <v>341.452</v>
      </c>
      <c r="AP10" s="127">
        <f t="shared" ref="AP10" si="12">SUM(AP11,AP14)</f>
        <v>327.33773196499999</v>
      </c>
      <c r="AQ10" s="127">
        <f t="shared" ref="AQ10:AR10" si="13">SUM(AQ11,AQ14)</f>
        <v>312.10393730489295</v>
      </c>
      <c r="AR10" s="127">
        <f t="shared" si="13"/>
        <v>286.10000000000002</v>
      </c>
      <c r="AS10" s="123"/>
      <c r="AT10" s="127">
        <f>SUMIF($7:$7,AT$8,10:10)</f>
        <v>307.54298386906498</v>
      </c>
      <c r="AU10" s="127">
        <f>SUMIF($7:$7,AU$8,10:10)</f>
        <v>956.2291519732305</v>
      </c>
      <c r="AV10" s="127">
        <f>SUMIF($7:$7,AV$8,10:10)</f>
        <v>1633.8544904885514</v>
      </c>
      <c r="AW10" s="127">
        <f>SUMIF($7:$7,AW$8,10:10)</f>
        <v>2089.7913071079956</v>
      </c>
      <c r="AX10" s="127">
        <f>SUMIF($7:$7,AX$8,10:10)</f>
        <v>2082.7798803020005</v>
      </c>
      <c r="AY10" s="127">
        <f>SUMIF($7:$7,AY$8,10:10)</f>
        <v>2403.260829543</v>
      </c>
      <c r="AZ10" s="127">
        <f>SUMIF($7:$7,AZ$8,10:10)</f>
        <v>2190.9520724510003</v>
      </c>
      <c r="BA10" s="127">
        <f>SUMIF($7:$7,BA$8,10:10)</f>
        <v>2442.4818512339998</v>
      </c>
      <c r="BB10" s="127">
        <f>SUMIF($7:$7,BB$8,10:10)</f>
        <v>2404.9997073301188</v>
      </c>
    </row>
    <row r="11" spans="1:54" s="133" customFormat="1" ht="14.5" customHeight="1" x14ac:dyDescent="0.35">
      <c r="A11" s="128"/>
      <c r="B11" s="129" t="s">
        <v>192</v>
      </c>
      <c r="C11" s="130" t="s">
        <v>191</v>
      </c>
      <c r="D11" s="130"/>
      <c r="E11" s="131">
        <f>SUM(E12:E13)</f>
        <v>55.737256688540008</v>
      </c>
      <c r="F11" s="131">
        <f t="shared" ref="F11:AI11" si="14">SUM(F12:F13)</f>
        <v>54.425551699524974</v>
      </c>
      <c r="G11" s="131">
        <f t="shared" si="14"/>
        <v>95.237136185000011</v>
      </c>
      <c r="H11" s="131">
        <f t="shared" si="14"/>
        <v>102.14303929599998</v>
      </c>
      <c r="I11" s="131">
        <f t="shared" si="14"/>
        <v>42.540075533959516</v>
      </c>
      <c r="J11" s="131">
        <f t="shared" si="14"/>
        <v>96.743046366000016</v>
      </c>
      <c r="K11" s="131">
        <f t="shared" si="14"/>
        <v>178.64646894999998</v>
      </c>
      <c r="L11" s="131">
        <f t="shared" si="14"/>
        <v>255.92037690117797</v>
      </c>
      <c r="M11" s="131">
        <f t="shared" si="14"/>
        <v>116.46550048376952</v>
      </c>
      <c r="N11" s="131">
        <f t="shared" si="14"/>
        <v>77.046189210371821</v>
      </c>
      <c r="O11" s="131">
        <f t="shared" si="14"/>
        <v>209.7163136090789</v>
      </c>
      <c r="P11" s="131">
        <f t="shared" si="14"/>
        <v>213.21300751398363</v>
      </c>
      <c r="Q11" s="131">
        <f t="shared" si="14"/>
        <v>82.639115051000033</v>
      </c>
      <c r="R11" s="131">
        <f t="shared" si="14"/>
        <v>88.152581184000056</v>
      </c>
      <c r="S11" s="131">
        <f t="shared" si="14"/>
        <v>200.28113118400009</v>
      </c>
      <c r="T11" s="131">
        <f t="shared" si="14"/>
        <v>237.20725788700003</v>
      </c>
      <c r="U11" s="131">
        <f t="shared" si="14"/>
        <v>64.455489874999984</v>
      </c>
      <c r="V11" s="131">
        <f t="shared" si="14"/>
        <v>61.597889701000028</v>
      </c>
      <c r="W11" s="131">
        <f t="shared" si="14"/>
        <v>180.57218530399996</v>
      </c>
      <c r="X11" s="131">
        <f t="shared" si="14"/>
        <v>232.118810182</v>
      </c>
      <c r="Y11" s="131">
        <f t="shared" si="14"/>
        <v>125.44080267</v>
      </c>
      <c r="Z11" s="131">
        <f t="shared" si="14"/>
        <v>81.153505449999997</v>
      </c>
      <c r="AA11" s="131">
        <f t="shared" si="14"/>
        <v>191.019086023</v>
      </c>
      <c r="AB11" s="131">
        <f t="shared" si="14"/>
        <v>223.75467003099999</v>
      </c>
      <c r="AC11" s="131">
        <f t="shared" si="14"/>
        <v>104.760380391</v>
      </c>
      <c r="AD11" s="131">
        <f t="shared" si="14"/>
        <v>66.448693567999996</v>
      </c>
      <c r="AE11" s="131">
        <f t="shared" si="14"/>
        <v>172.37061859700003</v>
      </c>
      <c r="AF11" s="131">
        <f t="shared" si="14"/>
        <v>219.21864488200001</v>
      </c>
      <c r="AG11" s="131">
        <f t="shared" si="14"/>
        <v>106.55195137600001</v>
      </c>
      <c r="AH11" s="131">
        <f t="shared" si="14"/>
        <v>79.551348343000001</v>
      </c>
      <c r="AI11" s="131">
        <f t="shared" si="14"/>
        <v>197.88332796999998</v>
      </c>
      <c r="AJ11" s="131">
        <f t="shared" ref="AJ11:AO11" si="15">SUM(AJ12:AJ13)</f>
        <v>234.6967544379998</v>
      </c>
      <c r="AK11" s="131">
        <f t="shared" si="15"/>
        <v>110.64021267499996</v>
      </c>
      <c r="AL11" s="131">
        <f t="shared" si="15"/>
        <v>71.718912845514012</v>
      </c>
      <c r="AM11" s="131">
        <f t="shared" si="15"/>
        <v>44.111467638000001</v>
      </c>
      <c r="AN11" s="131">
        <f t="shared" si="15"/>
        <v>61.802859726999998</v>
      </c>
      <c r="AO11" s="131">
        <f t="shared" si="15"/>
        <v>84.676999999999992</v>
      </c>
      <c r="AP11" s="131">
        <f t="shared" ref="AP11:AR11" si="16">SUM(AP12:AP13)</f>
        <v>81.194408909000003</v>
      </c>
      <c r="AQ11" s="131">
        <f t="shared" si="16"/>
        <v>78.413353093545993</v>
      </c>
      <c r="AR11" s="131">
        <f t="shared" si="16"/>
        <v>69.900000000000006</v>
      </c>
      <c r="AS11" s="132"/>
      <c r="AT11" s="131">
        <f>SUMIF($7:$7,AT$8,11:11)</f>
        <v>307.54298386906498</v>
      </c>
      <c r="AU11" s="131">
        <f>SUMIF($7:$7,AU$8,11:11)</f>
        <v>573.84996775113746</v>
      </c>
      <c r="AV11" s="131">
        <f>SUMIF($7:$7,AV$8,11:11)</f>
        <v>616.44101081720385</v>
      </c>
      <c r="AW11" s="131">
        <f>SUMIF($7:$7,AW$8,11:11)</f>
        <v>608.28008530600027</v>
      </c>
      <c r="AX11" s="131">
        <f>SUMIF($7:$7,AX$8,11:11)</f>
        <v>538.74437506200002</v>
      </c>
      <c r="AY11" s="131">
        <f>SUMIF($7:$7,AY$8,11:11)</f>
        <v>621.36806417399998</v>
      </c>
      <c r="AZ11" s="131">
        <f>SUMIF($7:$7,AZ$8,11:11)</f>
        <v>562.79833743800009</v>
      </c>
      <c r="BA11" s="131">
        <f>SUMIF($7:$7,BA$8,11:11)</f>
        <v>618.68338212699973</v>
      </c>
      <c r="BB11" s="131">
        <f>SUMIF($7:$7,BB$8,11:11)</f>
        <v>602.45821488805996</v>
      </c>
    </row>
    <row r="12" spans="1:54" ht="14.5" customHeight="1" x14ac:dyDescent="0.35">
      <c r="B12" s="134" t="s">
        <v>193</v>
      </c>
      <c r="C12" s="107" t="s">
        <v>194</v>
      </c>
      <c r="E12" s="108">
        <v>55.737256688540008</v>
      </c>
      <c r="F12" s="108">
        <v>54.425551699524974</v>
      </c>
      <c r="G12" s="108">
        <v>95.237136185000011</v>
      </c>
      <c r="H12" s="108">
        <v>102.14303929599998</v>
      </c>
      <c r="I12" s="108">
        <v>42.540075533959516</v>
      </c>
      <c r="J12" s="108">
        <v>37.670926073000004</v>
      </c>
      <c r="K12" s="108">
        <v>76.52542972000002</v>
      </c>
      <c r="L12" s="108">
        <v>111.98308666196999</v>
      </c>
      <c r="M12" s="108">
        <v>47.621084462684159</v>
      </c>
      <c r="N12" s="108">
        <v>26.161103553327745</v>
      </c>
      <c r="O12" s="108">
        <v>87.362174788103701</v>
      </c>
      <c r="P12" s="108">
        <v>89.115035694146854</v>
      </c>
      <c r="Q12" s="108">
        <v>32.105070824318112</v>
      </c>
      <c r="R12" s="108">
        <v>33.190148406785404</v>
      </c>
      <c r="S12" s="108">
        <v>83.431553631986731</v>
      </c>
      <c r="T12" s="108">
        <v>99.124891914588503</v>
      </c>
      <c r="U12" s="108">
        <v>23.383131300638734</v>
      </c>
      <c r="V12" s="108">
        <v>22.37574777663222</v>
      </c>
      <c r="W12" s="108">
        <v>73.27187200756147</v>
      </c>
      <c r="X12" s="108">
        <v>99.406171344781441</v>
      </c>
      <c r="Y12" s="108">
        <v>49.227087936000004</v>
      </c>
      <c r="Z12" s="108">
        <v>32.709244233999996</v>
      </c>
      <c r="AA12" s="108">
        <v>79.749903211000017</v>
      </c>
      <c r="AB12" s="108">
        <v>91.107726255999992</v>
      </c>
      <c r="AC12" s="108">
        <v>40.983372365999998</v>
      </c>
      <c r="AD12" s="108">
        <v>25.020197411999998</v>
      </c>
      <c r="AE12" s="108">
        <v>70.34727009800001</v>
      </c>
      <c r="AF12" s="108">
        <v>89.49939181100001</v>
      </c>
      <c r="AG12" s="108">
        <v>40.745329731000005</v>
      </c>
      <c r="AH12" s="108">
        <v>29.380758754999999</v>
      </c>
      <c r="AI12" s="108">
        <v>78.792698313999992</v>
      </c>
      <c r="AJ12" s="108">
        <v>93.513646927999886</v>
      </c>
      <c r="AK12" s="108">
        <v>41.616649557999999</v>
      </c>
      <c r="AL12" s="108">
        <v>26.681125506982003</v>
      </c>
      <c r="AM12" s="108">
        <v>16.700033449999999</v>
      </c>
      <c r="AN12" s="108">
        <v>23.268151869</v>
      </c>
      <c r="AO12" s="108">
        <v>35.238</v>
      </c>
      <c r="AP12" s="108">
        <v>32.293877031000001</v>
      </c>
      <c r="AQ12" s="108">
        <v>30.450956702067003</v>
      </c>
      <c r="AR12" s="151">
        <v>26.1</v>
      </c>
      <c r="AS12" s="108"/>
      <c r="AT12" s="108">
        <f>SUMIF($7:$7,AT$8,12:12)</f>
        <v>307.54298386906498</v>
      </c>
      <c r="AU12" s="108">
        <f>SUMIF($7:$7,AU$8,12:12)</f>
        <v>268.71951798892951</v>
      </c>
      <c r="AV12" s="108">
        <f>SUMIF($7:$7,AV$8,12:12)</f>
        <v>250.25939849826244</v>
      </c>
      <c r="AW12" s="108">
        <f>SUMIF($7:$7,AW$8,12:12)</f>
        <v>247.85166477767876</v>
      </c>
      <c r="AX12" s="108">
        <f>SUMIF($7:$7,AX$8,12:12)</f>
        <v>218.43692242961384</v>
      </c>
      <c r="AY12" s="108">
        <f>SUMIF($7:$7,AY$8,12:12)</f>
        <v>252.793961637</v>
      </c>
      <c r="AZ12" s="108">
        <f>SUMIF($7:$7,AZ$8,12:12)</f>
        <v>225.85023168700002</v>
      </c>
      <c r="BA12" s="108">
        <f>SUMIF($7:$7,BA$8,12:12)</f>
        <v>242.43243372799986</v>
      </c>
      <c r="BB12" s="108">
        <f>SUMIF($7:$7,BB$8,12:12)</f>
        <v>232.34879411704901</v>
      </c>
    </row>
    <row r="13" spans="1:54" ht="14.5" customHeight="1" x14ac:dyDescent="0.35">
      <c r="B13" s="134" t="s">
        <v>195</v>
      </c>
      <c r="C13" s="107" t="s">
        <v>194</v>
      </c>
      <c r="E13" s="108">
        <v>0</v>
      </c>
      <c r="F13" s="108">
        <v>0</v>
      </c>
      <c r="G13" s="108">
        <v>0</v>
      </c>
      <c r="H13" s="108">
        <v>0</v>
      </c>
      <c r="I13" s="108">
        <v>0</v>
      </c>
      <c r="J13" s="108">
        <v>59.072120293000019</v>
      </c>
      <c r="K13" s="108">
        <v>102.12103922999997</v>
      </c>
      <c r="L13" s="108">
        <v>143.93729023920798</v>
      </c>
      <c r="M13" s="108">
        <v>68.844416021085351</v>
      </c>
      <c r="N13" s="108">
        <v>50.88508565704408</v>
      </c>
      <c r="O13" s="108">
        <v>122.35413882097518</v>
      </c>
      <c r="P13" s="108">
        <v>124.09797181983677</v>
      </c>
      <c r="Q13" s="108">
        <v>50.534044226681921</v>
      </c>
      <c r="R13" s="108">
        <v>54.962432777214651</v>
      </c>
      <c r="S13" s="108">
        <v>116.84957755201336</v>
      </c>
      <c r="T13" s="108">
        <v>138.08236597241154</v>
      </c>
      <c r="U13" s="108">
        <v>41.072358574361246</v>
      </c>
      <c r="V13" s="108">
        <v>39.222141924367811</v>
      </c>
      <c r="W13" s="108">
        <v>107.30031329643849</v>
      </c>
      <c r="X13" s="108">
        <v>132.71263883721858</v>
      </c>
      <c r="Y13" s="108">
        <v>76.213714733999993</v>
      </c>
      <c r="Z13" s="108">
        <v>48.444261216000001</v>
      </c>
      <c r="AA13" s="108">
        <v>111.269182812</v>
      </c>
      <c r="AB13" s="108">
        <v>132.64694377499998</v>
      </c>
      <c r="AC13" s="108">
        <v>63.777008025000001</v>
      </c>
      <c r="AD13" s="108">
        <v>41.428496156000001</v>
      </c>
      <c r="AE13" s="108">
        <v>102.02334849900001</v>
      </c>
      <c r="AF13" s="108">
        <v>129.719253071</v>
      </c>
      <c r="AG13" s="108">
        <v>65.806621645000007</v>
      </c>
      <c r="AH13" s="108">
        <v>50.170589588000006</v>
      </c>
      <c r="AI13" s="108">
        <v>119.090629656</v>
      </c>
      <c r="AJ13" s="108">
        <v>141.18310750999993</v>
      </c>
      <c r="AK13" s="108">
        <v>69.023563116999952</v>
      </c>
      <c r="AL13" s="108">
        <v>45.037787338532006</v>
      </c>
      <c r="AM13" s="108">
        <v>27.411434188000001</v>
      </c>
      <c r="AN13" s="108">
        <v>38.534707857999997</v>
      </c>
      <c r="AO13" s="108">
        <v>49.439</v>
      </c>
      <c r="AP13" s="108">
        <v>48.900531878000002</v>
      </c>
      <c r="AQ13" s="108">
        <v>47.96239639147899</v>
      </c>
      <c r="AR13" s="151">
        <v>43.8</v>
      </c>
      <c r="AS13" s="108"/>
      <c r="AT13" s="108">
        <f>SUMIF($7:$7,AT$8,13:13)</f>
        <v>0</v>
      </c>
      <c r="AU13" s="108">
        <f>SUMIF($7:$7,AU$8,13:13)</f>
        <v>305.13044976220795</v>
      </c>
      <c r="AV13" s="108">
        <f>SUMIF($7:$7,AV$8,13:13)</f>
        <v>366.18161231894135</v>
      </c>
      <c r="AW13" s="108">
        <f>SUMIF($7:$7,AW$8,13:13)</f>
        <v>360.42842052832145</v>
      </c>
      <c r="AX13" s="108">
        <f>SUMIF($7:$7,AX$8,13:13)</f>
        <v>320.30745263238612</v>
      </c>
      <c r="AY13" s="108">
        <f>SUMIF($7:$7,AY$8,13:13)</f>
        <v>368.57410253699993</v>
      </c>
      <c r="AZ13" s="108">
        <f>SUMIF($7:$7,AZ$8,13:13)</f>
        <v>336.94810575100001</v>
      </c>
      <c r="BA13" s="108">
        <f>SUMIF($7:$7,BA$8,13:13)</f>
        <v>376.25094839899998</v>
      </c>
      <c r="BB13" s="108">
        <f>SUMIF($7:$7,BB$8,13:13)</f>
        <v>370.10942077101095</v>
      </c>
    </row>
    <row r="14" spans="1:54" s="133" customFormat="1" ht="14.5" customHeight="1" x14ac:dyDescent="0.35">
      <c r="A14" s="128"/>
      <c r="B14" s="129" t="s">
        <v>196</v>
      </c>
      <c r="C14" s="130" t="s">
        <v>191</v>
      </c>
      <c r="D14" s="130"/>
      <c r="E14" s="131">
        <f>SUM(E15:E17)</f>
        <v>0</v>
      </c>
      <c r="F14" s="131">
        <f t="shared" ref="F14:AJ14" si="17">SUM(F15:F17)</f>
        <v>0</v>
      </c>
      <c r="G14" s="131">
        <f t="shared" si="17"/>
        <v>0</v>
      </c>
      <c r="H14" s="131">
        <f t="shared" si="17"/>
        <v>0</v>
      </c>
      <c r="I14" s="131">
        <f t="shared" si="17"/>
        <v>0</v>
      </c>
      <c r="J14" s="131">
        <f t="shared" si="17"/>
        <v>0</v>
      </c>
      <c r="K14" s="131">
        <f t="shared" si="17"/>
        <v>0</v>
      </c>
      <c r="L14" s="131">
        <f t="shared" si="17"/>
        <v>382.37918422209304</v>
      </c>
      <c r="M14" s="131">
        <f t="shared" si="17"/>
        <v>193.27556970699999</v>
      </c>
      <c r="N14" s="131">
        <f t="shared" si="17"/>
        <v>147.29731169800002</v>
      </c>
      <c r="O14" s="131">
        <f t="shared" si="17"/>
        <v>356.53431688500001</v>
      </c>
      <c r="P14" s="131">
        <f t="shared" si="17"/>
        <v>320.3062813813475</v>
      </c>
      <c r="Q14" s="131">
        <f t="shared" si="17"/>
        <v>211.30330381809171</v>
      </c>
      <c r="R14" s="131">
        <f t="shared" si="17"/>
        <v>228.05932988299989</v>
      </c>
      <c r="S14" s="131">
        <f t="shared" si="17"/>
        <v>476.84709706300021</v>
      </c>
      <c r="T14" s="131">
        <f t="shared" si="17"/>
        <v>565.30149103790359</v>
      </c>
      <c r="U14" s="131">
        <f t="shared" si="17"/>
        <v>195.87598993899999</v>
      </c>
      <c r="V14" s="131">
        <f t="shared" si="17"/>
        <v>191.91960677200009</v>
      </c>
      <c r="W14" s="131">
        <f t="shared" si="17"/>
        <v>485.75388156300005</v>
      </c>
      <c r="X14" s="131">
        <f t="shared" si="17"/>
        <v>670.48602696600028</v>
      </c>
      <c r="Y14" s="131">
        <f t="shared" si="17"/>
        <v>378.70966871000002</v>
      </c>
      <c r="Z14" s="131">
        <f t="shared" si="17"/>
        <v>237.79511017700003</v>
      </c>
      <c r="AA14" s="131">
        <f t="shared" si="17"/>
        <v>527.1696003269999</v>
      </c>
      <c r="AB14" s="131">
        <f t="shared" si="17"/>
        <v>638.21838615499996</v>
      </c>
      <c r="AC14" s="131">
        <f t="shared" si="17"/>
        <v>300.51225164099998</v>
      </c>
      <c r="AD14" s="131">
        <f t="shared" si="17"/>
        <v>185.48570048599998</v>
      </c>
      <c r="AE14" s="131">
        <f t="shared" si="17"/>
        <v>524.59268298500012</v>
      </c>
      <c r="AF14" s="131">
        <f t="shared" si="17"/>
        <v>617.56309990099999</v>
      </c>
      <c r="AG14" s="131">
        <f t="shared" si="17"/>
        <v>317.736047445</v>
      </c>
      <c r="AH14" s="131">
        <f t="shared" si="17"/>
        <v>226.63599910099998</v>
      </c>
      <c r="AI14" s="131">
        <f t="shared" si="17"/>
        <v>595.97432919800008</v>
      </c>
      <c r="AJ14" s="131">
        <f t="shared" si="17"/>
        <v>683.4520933629999</v>
      </c>
      <c r="AK14" s="131">
        <f>SUM(AK15:AK17)</f>
        <v>335.1991662979998</v>
      </c>
      <c r="AL14" s="131">
        <f>SUM(AL15:AL17)</f>
        <v>191.50171642471199</v>
      </c>
      <c r="AM14" s="131">
        <f t="shared" ref="AM14:AP14" si="18">SUM(AM15:AM17)</f>
        <v>123.80813733000001</v>
      </c>
      <c r="AN14" s="131">
        <f t="shared" si="18"/>
        <v>199.22356512200002</v>
      </c>
      <c r="AO14" s="131">
        <f t="shared" si="18"/>
        <v>256.77500000000003</v>
      </c>
      <c r="AP14" s="131">
        <f t="shared" si="18"/>
        <v>246.14332305600001</v>
      </c>
      <c r="AQ14" s="131">
        <f t="shared" ref="AQ14:AR14" si="19">SUM(AQ15:AQ17)</f>
        <v>233.69058421134699</v>
      </c>
      <c r="AR14" s="131">
        <f t="shared" si="19"/>
        <v>216.20000000000002</v>
      </c>
      <c r="AS14" s="132"/>
      <c r="AT14" s="131">
        <f>SUMIF($7:$7,AT$8,14:14)</f>
        <v>0</v>
      </c>
      <c r="AU14" s="131">
        <f>SUMIF($7:$7,AU$8,14:14)</f>
        <v>382.37918422209304</v>
      </c>
      <c r="AV14" s="131">
        <f>SUMIF($7:$7,AV$8,14:14)</f>
        <v>1017.4134796713475</v>
      </c>
      <c r="AW14" s="131">
        <f>SUMIF($7:$7,AW$8,14:14)</f>
        <v>1481.5112218019954</v>
      </c>
      <c r="AX14" s="131">
        <f>SUMIF($7:$7,AX$8,14:14)</f>
        <v>1544.0355052400005</v>
      </c>
      <c r="AY14" s="131">
        <f>SUMIF($7:$7,AY$8,14:14)</f>
        <v>1781.892765369</v>
      </c>
      <c r="AZ14" s="131">
        <f>SUMIF($7:$7,AZ$8,14:14)</f>
        <v>1628.1537350130002</v>
      </c>
      <c r="BA14" s="131">
        <f>SUMIF($7:$7,BA$8,14:14)</f>
        <v>1823.7984691069998</v>
      </c>
      <c r="BB14" s="131">
        <f>SUMIF($7:$7,BB$8,14:14)</f>
        <v>1802.5414924420591</v>
      </c>
    </row>
    <row r="15" spans="1:54" ht="14.5" customHeight="1" x14ac:dyDescent="0.35">
      <c r="B15" s="134" t="s">
        <v>197</v>
      </c>
      <c r="C15" s="107" t="s">
        <v>194</v>
      </c>
      <c r="E15" s="108">
        <v>0</v>
      </c>
      <c r="F15" s="108">
        <v>0</v>
      </c>
      <c r="G15" s="108">
        <v>0</v>
      </c>
      <c r="H15" s="108">
        <v>0</v>
      </c>
      <c r="I15" s="108">
        <v>0</v>
      </c>
      <c r="J15" s="108">
        <v>0</v>
      </c>
      <c r="K15" s="108">
        <v>0</v>
      </c>
      <c r="L15" s="108">
        <v>382.37918422209304</v>
      </c>
      <c r="M15" s="108">
        <v>193.27556970699999</v>
      </c>
      <c r="N15" s="108">
        <v>147.29731169800002</v>
      </c>
      <c r="O15" s="108">
        <v>356.53431688500001</v>
      </c>
      <c r="P15" s="108">
        <v>320.3062813813475</v>
      </c>
      <c r="Q15" s="108">
        <v>144.30330381809171</v>
      </c>
      <c r="R15" s="108">
        <v>151.1567880991422</v>
      </c>
      <c r="S15" s="108">
        <v>318.83581303202317</v>
      </c>
      <c r="T15" s="108">
        <v>379.00039385315762</v>
      </c>
      <c r="U15" s="108">
        <v>104.04399745276628</v>
      </c>
      <c r="V15" s="108">
        <v>105.02680193882733</v>
      </c>
      <c r="W15" s="108">
        <v>244.18653194189287</v>
      </c>
      <c r="X15" s="108">
        <v>341.4378656801448</v>
      </c>
      <c r="Y15" s="108">
        <v>197.98099834800001</v>
      </c>
      <c r="Z15" s="108">
        <v>122.44559368900001</v>
      </c>
      <c r="AA15" s="108">
        <v>264.91117645699995</v>
      </c>
      <c r="AB15" s="108">
        <v>336.56440542899992</v>
      </c>
      <c r="AC15" s="108">
        <v>156.34204430399998</v>
      </c>
      <c r="AD15" s="108">
        <v>99.862986566999993</v>
      </c>
      <c r="AE15" s="108">
        <v>282.35441553500004</v>
      </c>
      <c r="AF15" s="108">
        <v>325.70367523299996</v>
      </c>
      <c r="AG15" s="108">
        <v>172.20756766199997</v>
      </c>
      <c r="AH15" s="108">
        <v>125.03787986099999</v>
      </c>
      <c r="AI15" s="108">
        <v>317.95118107899998</v>
      </c>
      <c r="AJ15" s="108">
        <v>366.34570341300025</v>
      </c>
      <c r="AK15" s="108">
        <v>183.45140011899983</v>
      </c>
      <c r="AL15" s="108">
        <v>110.41096792181997</v>
      </c>
      <c r="AM15" s="108">
        <v>70.291745109000004</v>
      </c>
      <c r="AN15" s="108">
        <v>106.299204461</v>
      </c>
      <c r="AO15" s="108">
        <v>133.852</v>
      </c>
      <c r="AP15" s="108">
        <v>130.764473326</v>
      </c>
      <c r="AQ15" s="108">
        <v>125.02771143562398</v>
      </c>
      <c r="AR15" s="151">
        <v>116.6</v>
      </c>
      <c r="AS15" s="108"/>
      <c r="AT15" s="108">
        <f>SUMIF($7:$7,AT$8,15:15)</f>
        <v>0</v>
      </c>
      <c r="AU15" s="108">
        <f>SUMIF($7:$7,AU$8,15:15)</f>
        <v>382.37918422209304</v>
      </c>
      <c r="AV15" s="108">
        <f>SUMIF($7:$7,AV$8,15:15)</f>
        <v>1017.4134796713475</v>
      </c>
      <c r="AW15" s="108">
        <f>SUMIF($7:$7,AW$8,15:15)</f>
        <v>993.29629880241464</v>
      </c>
      <c r="AX15" s="108">
        <f>SUMIF($7:$7,AX$8,15:15)</f>
        <v>794.69519701363129</v>
      </c>
      <c r="AY15" s="108">
        <f>SUMIF($7:$7,AY$8,15:15)</f>
        <v>921.90217392299996</v>
      </c>
      <c r="AZ15" s="108">
        <f>SUMIF($7:$7,AZ$8,15:15)</f>
        <v>864.26312163900002</v>
      </c>
      <c r="BA15" s="108">
        <f>SUMIF($7:$7,BA$8,15:15)</f>
        <v>981.54233201500017</v>
      </c>
      <c r="BB15" s="108">
        <f>SUMIF($7:$7,BB$8,15:15)</f>
        <v>976.69750237244386</v>
      </c>
    </row>
    <row r="16" spans="1:54" ht="14.5" customHeight="1" x14ac:dyDescent="0.35">
      <c r="B16" s="134" t="s">
        <v>198</v>
      </c>
      <c r="C16" s="107" t="s">
        <v>194</v>
      </c>
      <c r="E16" s="108">
        <v>0</v>
      </c>
      <c r="F16" s="108">
        <v>0</v>
      </c>
      <c r="G16" s="108">
        <v>0</v>
      </c>
      <c r="H16" s="108">
        <v>0</v>
      </c>
      <c r="I16" s="108">
        <v>0</v>
      </c>
      <c r="J16" s="108">
        <v>0</v>
      </c>
      <c r="K16" s="108">
        <v>0</v>
      </c>
      <c r="L16" s="108">
        <v>0</v>
      </c>
      <c r="M16" s="108">
        <v>0</v>
      </c>
      <c r="N16" s="108">
        <v>0</v>
      </c>
      <c r="O16" s="108">
        <v>0</v>
      </c>
      <c r="P16" s="108">
        <v>0</v>
      </c>
      <c r="Q16" s="108">
        <v>67</v>
      </c>
      <c r="R16" s="108">
        <v>76.902541783857686</v>
      </c>
      <c r="S16" s="108">
        <v>158.01128403097704</v>
      </c>
      <c r="T16" s="108">
        <v>186.30109718474597</v>
      </c>
      <c r="U16" s="108">
        <v>54.511352204030104</v>
      </c>
      <c r="V16" s="108">
        <v>52.3525314309408</v>
      </c>
      <c r="W16" s="108">
        <v>136.14596461914658</v>
      </c>
      <c r="X16" s="108">
        <v>181.91626671517798</v>
      </c>
      <c r="Y16" s="108">
        <v>105.18944687300001</v>
      </c>
      <c r="Z16" s="108">
        <v>69.277022848000001</v>
      </c>
      <c r="AA16" s="108">
        <v>147.57630716499997</v>
      </c>
      <c r="AB16" s="108">
        <v>169.34096576100001</v>
      </c>
      <c r="AC16" s="108">
        <v>83.282047054999992</v>
      </c>
      <c r="AD16" s="108">
        <v>49.420094482999993</v>
      </c>
      <c r="AE16" s="108">
        <v>135.821714711</v>
      </c>
      <c r="AF16" s="108">
        <v>162.23956683600002</v>
      </c>
      <c r="AG16" s="108">
        <v>81.54312494200002</v>
      </c>
      <c r="AH16" s="108">
        <v>57.248585762999994</v>
      </c>
      <c r="AI16" s="108">
        <v>155.42586046300002</v>
      </c>
      <c r="AJ16" s="108">
        <v>171.38830550399987</v>
      </c>
      <c r="AK16" s="108">
        <v>86.690009466999967</v>
      </c>
      <c r="AL16" s="108">
        <v>51.729968368728997</v>
      </c>
      <c r="AM16" s="108">
        <v>34.320907609000002</v>
      </c>
      <c r="AN16" s="108">
        <v>53.360101448000002</v>
      </c>
      <c r="AO16" s="108">
        <v>67.010000000000005</v>
      </c>
      <c r="AP16" s="108">
        <v>62.265850614000001</v>
      </c>
      <c r="AQ16" s="108">
        <v>59.182650585947997</v>
      </c>
      <c r="AR16" s="151">
        <v>56.2</v>
      </c>
      <c r="AS16" s="108"/>
      <c r="AT16" s="108">
        <f>SUMIF($7:$7,AT$8,16:16)</f>
        <v>0</v>
      </c>
      <c r="AU16" s="108">
        <f>SUMIF($7:$7,AU$8,16:16)</f>
        <v>0</v>
      </c>
      <c r="AV16" s="108">
        <f>SUMIF($7:$7,AV$8,16:16)</f>
        <v>0</v>
      </c>
      <c r="AW16" s="108">
        <f>SUMIF($7:$7,AW$8,16:16)</f>
        <v>488.21492299958066</v>
      </c>
      <c r="AX16" s="108">
        <f>SUMIF($7:$7,AX$8,16:16)</f>
        <v>424.92611496929544</v>
      </c>
      <c r="AY16" s="108">
        <f>SUMIF($7:$7,AY$8,16:16)</f>
        <v>491.38374264699996</v>
      </c>
      <c r="AZ16" s="108">
        <f>SUMIF($7:$7,AZ$8,16:16)</f>
        <v>430.763423085</v>
      </c>
      <c r="BA16" s="108">
        <f>SUMIF($7:$7,BA$8,16:16)</f>
        <v>465.60587667199991</v>
      </c>
      <c r="BB16" s="108">
        <f>SUMIF($7:$7,BB$8,16:16)</f>
        <v>470.75948809267697</v>
      </c>
    </row>
    <row r="17" spans="1:54" ht="14.5" customHeight="1" x14ac:dyDescent="0.35">
      <c r="B17" s="134" t="s">
        <v>199</v>
      </c>
      <c r="C17" s="107" t="s">
        <v>194</v>
      </c>
      <c r="E17" s="108">
        <v>0</v>
      </c>
      <c r="F17" s="108">
        <v>0</v>
      </c>
      <c r="G17" s="108">
        <v>0</v>
      </c>
      <c r="H17" s="108">
        <v>0</v>
      </c>
      <c r="I17" s="108">
        <v>0</v>
      </c>
      <c r="J17" s="108">
        <v>0</v>
      </c>
      <c r="K17" s="108">
        <v>0</v>
      </c>
      <c r="L17" s="108">
        <v>0</v>
      </c>
      <c r="M17" s="108">
        <v>0</v>
      </c>
      <c r="N17" s="108">
        <v>0</v>
      </c>
      <c r="O17" s="108">
        <v>0</v>
      </c>
      <c r="P17" s="108">
        <v>0</v>
      </c>
      <c r="Q17" s="108">
        <v>0</v>
      </c>
      <c r="R17" s="108">
        <v>0</v>
      </c>
      <c r="S17" s="108">
        <v>0</v>
      </c>
      <c r="T17" s="108">
        <v>0</v>
      </c>
      <c r="U17" s="108">
        <v>37.32064028220362</v>
      </c>
      <c r="V17" s="108">
        <v>34.540273402231975</v>
      </c>
      <c r="W17" s="108">
        <v>105.42138500196064</v>
      </c>
      <c r="X17" s="108">
        <v>147.1318945706775</v>
      </c>
      <c r="Y17" s="108">
        <v>75.539223488999994</v>
      </c>
      <c r="Z17" s="108">
        <v>46.07249363999999</v>
      </c>
      <c r="AA17" s="108">
        <v>114.682116705</v>
      </c>
      <c r="AB17" s="108">
        <v>132.31301496499998</v>
      </c>
      <c r="AC17" s="108">
        <v>60.888160281999987</v>
      </c>
      <c r="AD17" s="108">
        <v>36.202619435999999</v>
      </c>
      <c r="AE17" s="108">
        <v>106.41655273900001</v>
      </c>
      <c r="AF17" s="108">
        <v>129.61985783200001</v>
      </c>
      <c r="AG17" s="108">
        <v>63.98535484100001</v>
      </c>
      <c r="AH17" s="108">
        <v>44.349533476999987</v>
      </c>
      <c r="AI17" s="108">
        <v>122.59728765600002</v>
      </c>
      <c r="AJ17" s="108">
        <v>145.71808444599986</v>
      </c>
      <c r="AK17" s="108">
        <v>65.057756712</v>
      </c>
      <c r="AL17" s="108">
        <v>29.360780134163004</v>
      </c>
      <c r="AM17" s="108">
        <v>19.195484612000001</v>
      </c>
      <c r="AN17" s="108">
        <v>39.564259213</v>
      </c>
      <c r="AO17" s="108">
        <v>55.912999999999997</v>
      </c>
      <c r="AP17" s="108">
        <v>53.112999115999997</v>
      </c>
      <c r="AQ17" s="108">
        <v>49.480222189774999</v>
      </c>
      <c r="AR17" s="151">
        <v>43.4</v>
      </c>
      <c r="AS17" s="108"/>
      <c r="AT17" s="108">
        <f>SUMIF($7:$7,AT$8,17:17)</f>
        <v>0</v>
      </c>
      <c r="AU17" s="108">
        <f>SUMIF($7:$7,AU$8,17:17)</f>
        <v>0</v>
      </c>
      <c r="AV17" s="108">
        <f>SUMIF($7:$7,AV$8,17:17)</f>
        <v>0</v>
      </c>
      <c r="AW17" s="108">
        <f>SUMIF($7:$7,AW$8,17:17)</f>
        <v>0</v>
      </c>
      <c r="AX17" s="108">
        <f>SUMIF($7:$7,AX$8,17:17)</f>
        <v>324.41419325707375</v>
      </c>
      <c r="AY17" s="108">
        <f>SUMIF($7:$7,AY$8,17:17)</f>
        <v>368.60684879899998</v>
      </c>
      <c r="AZ17" s="108">
        <f>SUMIF($7:$7,AZ$8,17:17)</f>
        <v>333.12719028900005</v>
      </c>
      <c r="BA17" s="108">
        <f>SUMIF($7:$7,BA$8,17:17)</f>
        <v>376.65026041999988</v>
      </c>
      <c r="BB17" s="108">
        <f>SUMIF($7:$7,BB$8,17:17)</f>
        <v>355.08450197693804</v>
      </c>
    </row>
    <row r="18" spans="1:54" s="124" customFormat="1" ht="14.5" customHeight="1" x14ac:dyDescent="0.35">
      <c r="A18" s="119"/>
      <c r="B18" s="125" t="s">
        <v>24</v>
      </c>
      <c r="C18" s="126" t="s">
        <v>191</v>
      </c>
      <c r="D18" s="126"/>
      <c r="E18" s="127">
        <f t="shared" ref="E18:AJ18" si="20">SUM(E19,E24)</f>
        <v>0</v>
      </c>
      <c r="F18" s="127">
        <f t="shared" si="20"/>
        <v>0</v>
      </c>
      <c r="G18" s="127">
        <f t="shared" si="20"/>
        <v>0</v>
      </c>
      <c r="H18" s="127">
        <f t="shared" si="20"/>
        <v>0</v>
      </c>
      <c r="I18" s="127">
        <f t="shared" si="20"/>
        <v>0</v>
      </c>
      <c r="J18" s="127">
        <f t="shared" si="20"/>
        <v>0</v>
      </c>
      <c r="K18" s="127">
        <f t="shared" si="20"/>
        <v>0</v>
      </c>
      <c r="L18" s="127">
        <f t="shared" si="20"/>
        <v>0</v>
      </c>
      <c r="M18" s="127">
        <f t="shared" si="20"/>
        <v>0</v>
      </c>
      <c r="N18" s="127">
        <f t="shared" si="20"/>
        <v>0</v>
      </c>
      <c r="O18" s="127">
        <f t="shared" si="20"/>
        <v>0</v>
      </c>
      <c r="P18" s="127">
        <f t="shared" si="20"/>
        <v>0</v>
      </c>
      <c r="Q18" s="127">
        <f t="shared" si="20"/>
        <v>0</v>
      </c>
      <c r="R18" s="127">
        <f t="shared" si="20"/>
        <v>145.09800857599976</v>
      </c>
      <c r="S18" s="127">
        <f t="shared" si="20"/>
        <v>463.74988202099956</v>
      </c>
      <c r="T18" s="127">
        <f t="shared" si="20"/>
        <v>341.28117462700027</v>
      </c>
      <c r="U18" s="127">
        <f t="shared" si="20"/>
        <v>164.76650362099988</v>
      </c>
      <c r="V18" s="127">
        <f t="shared" si="20"/>
        <v>357.44577996600015</v>
      </c>
      <c r="W18" s="127">
        <f t="shared" si="20"/>
        <v>513.45951474300045</v>
      </c>
      <c r="X18" s="127">
        <f t="shared" si="20"/>
        <v>401.13761863499985</v>
      </c>
      <c r="Y18" s="127">
        <f t="shared" si="20"/>
        <v>398.95040407299996</v>
      </c>
      <c r="Z18" s="127">
        <f t="shared" si="20"/>
        <v>535.43026288449994</v>
      </c>
      <c r="AA18" s="127">
        <f t="shared" si="20"/>
        <v>658.32652779650016</v>
      </c>
      <c r="AB18" s="127">
        <f t="shared" si="20"/>
        <v>425.92794651749989</v>
      </c>
      <c r="AC18" s="127">
        <f t="shared" si="20"/>
        <v>408.83896926473756</v>
      </c>
      <c r="AD18" s="127">
        <f t="shared" si="20"/>
        <v>485.71887070850016</v>
      </c>
      <c r="AE18" s="127">
        <f t="shared" si="20"/>
        <v>639.1143364641797</v>
      </c>
      <c r="AF18" s="127">
        <f t="shared" si="20"/>
        <v>480.94694841222815</v>
      </c>
      <c r="AG18" s="127">
        <f t="shared" si="20"/>
        <v>731.75964591235368</v>
      </c>
      <c r="AH18" s="127">
        <f t="shared" si="20"/>
        <v>878.54519225487729</v>
      </c>
      <c r="AI18" s="127">
        <f t="shared" si="20"/>
        <v>1090.6963872210001</v>
      </c>
      <c r="AJ18" s="127">
        <f t="shared" si="20"/>
        <v>1008.6800363200001</v>
      </c>
      <c r="AK18" s="127">
        <f>SUM(AK19,AK24)</f>
        <v>652.2233841215002</v>
      </c>
      <c r="AL18" s="127">
        <f>SUM(AL19,AL24)</f>
        <v>1283.233329782453</v>
      </c>
      <c r="AM18" s="127">
        <f t="shared" ref="AM18:AO18" si="21">SUM(AM19,AM24)</f>
        <v>558.50072225477697</v>
      </c>
      <c r="AN18" s="127">
        <f t="shared" si="21"/>
        <v>497.740475038</v>
      </c>
      <c r="AO18" s="127">
        <f t="shared" si="21"/>
        <v>488.22300000000001</v>
      </c>
      <c r="AP18" s="127">
        <f t="shared" ref="AP18:AR18" si="22">SUM(AP19,AP24)</f>
        <v>436.88310999499998</v>
      </c>
      <c r="AQ18" s="127">
        <f t="shared" si="22"/>
        <v>365.89328064466395</v>
      </c>
      <c r="AR18" s="127">
        <f t="shared" si="22"/>
        <v>368</v>
      </c>
      <c r="AS18" s="123"/>
      <c r="AT18" s="127">
        <f>SUMIF($7:$7,AT$8,18:18)</f>
        <v>0</v>
      </c>
      <c r="AU18" s="127">
        <f>SUMIF($7:$7,AU$8,18:18)</f>
        <v>0</v>
      </c>
      <c r="AV18" s="127">
        <f>SUMIF($7:$7,AV$8,18:18)</f>
        <v>0</v>
      </c>
      <c r="AW18" s="127">
        <f>SUMIF($7:$7,AW$8,18:18)</f>
        <v>950.12906522399965</v>
      </c>
      <c r="AX18" s="127">
        <f>SUMIF($7:$7,AX$8,18:18)</f>
        <v>1436.8094169650003</v>
      </c>
      <c r="AY18" s="127">
        <f>SUMIF($7:$7,AY$8,18:18)</f>
        <v>2018.6351412714998</v>
      </c>
      <c r="AZ18" s="127">
        <f>SUMIF($7:$7,AZ$8,18:18)</f>
        <v>2014.6191248496457</v>
      </c>
      <c r="BA18" s="127">
        <f>SUMIF($7:$7,BA$8,18:18)</f>
        <v>3709.6812617082314</v>
      </c>
      <c r="BB18" s="127">
        <f>SUMIF($7:$7,BB$8,18:18)</f>
        <v>4650.6973018363942</v>
      </c>
    </row>
    <row r="19" spans="1:54" s="133" customFormat="1" ht="14.5" customHeight="1" x14ac:dyDescent="0.35">
      <c r="A19" s="128"/>
      <c r="B19" s="135" t="s">
        <v>200</v>
      </c>
      <c r="C19" s="130" t="s">
        <v>191</v>
      </c>
      <c r="D19" s="130"/>
      <c r="E19" s="131">
        <f>SUM(E20:E23)</f>
        <v>0</v>
      </c>
      <c r="F19" s="131">
        <f t="shared" ref="F19:AJ19" si="23">SUM(F20:F23)</f>
        <v>0</v>
      </c>
      <c r="G19" s="131">
        <f t="shared" si="23"/>
        <v>0</v>
      </c>
      <c r="H19" s="131">
        <f t="shared" si="23"/>
        <v>0</v>
      </c>
      <c r="I19" s="131">
        <f t="shared" si="23"/>
        <v>0</v>
      </c>
      <c r="J19" s="131">
        <f t="shared" si="23"/>
        <v>0</v>
      </c>
      <c r="K19" s="131">
        <f t="shared" si="23"/>
        <v>0</v>
      </c>
      <c r="L19" s="131">
        <f t="shared" si="23"/>
        <v>0</v>
      </c>
      <c r="M19" s="131">
        <f t="shared" si="23"/>
        <v>0</v>
      </c>
      <c r="N19" s="131">
        <f t="shared" si="23"/>
        <v>0</v>
      </c>
      <c r="O19" s="131">
        <f t="shared" si="23"/>
        <v>0</v>
      </c>
      <c r="P19" s="131">
        <f t="shared" si="23"/>
        <v>0</v>
      </c>
      <c r="Q19" s="131">
        <f t="shared" si="23"/>
        <v>0</v>
      </c>
      <c r="R19" s="131">
        <f t="shared" si="23"/>
        <v>145.09800857599976</v>
      </c>
      <c r="S19" s="131">
        <f t="shared" si="23"/>
        <v>463.74988202099956</v>
      </c>
      <c r="T19" s="131">
        <f t="shared" si="23"/>
        <v>341.28117462700027</v>
      </c>
      <c r="U19" s="131">
        <f t="shared" si="23"/>
        <v>164.76650362099988</v>
      </c>
      <c r="V19" s="131">
        <f t="shared" si="23"/>
        <v>357.44577996600015</v>
      </c>
      <c r="W19" s="131">
        <f t="shared" si="23"/>
        <v>513.45951474300045</v>
      </c>
      <c r="X19" s="131">
        <f t="shared" si="23"/>
        <v>367.91403584799986</v>
      </c>
      <c r="Y19" s="131">
        <f t="shared" si="23"/>
        <v>305.71301547399997</v>
      </c>
      <c r="Z19" s="131">
        <f t="shared" si="23"/>
        <v>437.97754228999997</v>
      </c>
      <c r="AA19" s="131">
        <f t="shared" si="23"/>
        <v>530.55798874400011</v>
      </c>
      <c r="AB19" s="131">
        <f t="shared" si="23"/>
        <v>339.0540392449999</v>
      </c>
      <c r="AC19" s="131">
        <f t="shared" si="23"/>
        <v>324.17431385900005</v>
      </c>
      <c r="AD19" s="131">
        <f t="shared" si="23"/>
        <v>385.56451186500016</v>
      </c>
      <c r="AE19" s="131">
        <f t="shared" si="23"/>
        <v>515.83897782817974</v>
      </c>
      <c r="AF19" s="131">
        <f t="shared" si="23"/>
        <v>373.59921414122812</v>
      </c>
      <c r="AG19" s="131">
        <f t="shared" si="23"/>
        <v>551.9847297633537</v>
      </c>
      <c r="AH19" s="131">
        <f t="shared" si="23"/>
        <v>693.45508521737725</v>
      </c>
      <c r="AI19" s="131">
        <f t="shared" si="23"/>
        <v>872.15327162200015</v>
      </c>
      <c r="AJ19" s="131">
        <f t="shared" si="23"/>
        <v>812.09937038200019</v>
      </c>
      <c r="AK19" s="131">
        <f>SUM(AK20:AK23)</f>
        <v>517.47762414700026</v>
      </c>
      <c r="AL19" s="131">
        <f>SUM(AL20:AL23)</f>
        <v>933.90105188933694</v>
      </c>
      <c r="AM19" s="131">
        <f t="shared" ref="AM19:AO19" si="24">SUM(AM20:AM23)</f>
        <v>426.74550515077703</v>
      </c>
      <c r="AN19" s="131">
        <f t="shared" si="24"/>
        <v>362.43898082099997</v>
      </c>
      <c r="AO19" s="131">
        <f t="shared" si="24"/>
        <v>349.43</v>
      </c>
      <c r="AP19" s="131">
        <f t="shared" ref="AP19:AQ19" si="25">SUM(AP20:AP23)</f>
        <v>311.04428319499999</v>
      </c>
      <c r="AQ19" s="131">
        <f t="shared" si="25"/>
        <v>253.51187704421898</v>
      </c>
      <c r="AR19" s="131">
        <f>SUM(AR20:AR23)</f>
        <v>236.79999999999998</v>
      </c>
      <c r="AS19" s="132"/>
      <c r="AT19" s="131">
        <f>SUMIF($7:$7,AT$8,19:19)</f>
        <v>0</v>
      </c>
      <c r="AU19" s="131">
        <f>SUMIF($7:$7,AU$8,19:19)</f>
        <v>0</v>
      </c>
      <c r="AV19" s="131">
        <f>SUMIF($7:$7,AV$8,19:19)</f>
        <v>0</v>
      </c>
      <c r="AW19" s="131">
        <f>SUMIF($7:$7,AW$8,19:19)</f>
        <v>950.12906522399965</v>
      </c>
      <c r="AX19" s="131">
        <f>SUMIF($7:$7,AX$8,19:19)</f>
        <v>1403.5858341780004</v>
      </c>
      <c r="AY19" s="131">
        <f>SUMIF($7:$7,AY$8,19:19)</f>
        <v>1613.3025857530001</v>
      </c>
      <c r="AZ19" s="131">
        <f>SUMIF($7:$7,AZ$8,19:19)</f>
        <v>1599.1770176934078</v>
      </c>
      <c r="BA19" s="131">
        <f>SUMIF($7:$7,BA$8,19:19)</f>
        <v>2929.6924569847315</v>
      </c>
      <c r="BB19" s="131">
        <f>SUMIF($7:$7,BB$8,19:19)</f>
        <v>3391.3493222473335</v>
      </c>
    </row>
    <row r="20" spans="1:54" ht="14.5" customHeight="1" x14ac:dyDescent="0.35">
      <c r="B20" s="134" t="s">
        <v>201</v>
      </c>
      <c r="C20" s="107" t="s">
        <v>194</v>
      </c>
      <c r="E20" s="108">
        <v>0</v>
      </c>
      <c r="F20" s="108">
        <v>0</v>
      </c>
      <c r="G20" s="108">
        <v>0</v>
      </c>
      <c r="H20" s="108">
        <v>0</v>
      </c>
      <c r="I20" s="108">
        <v>0</v>
      </c>
      <c r="J20" s="108">
        <v>0</v>
      </c>
      <c r="K20" s="108">
        <v>0</v>
      </c>
      <c r="L20" s="108">
        <v>0</v>
      </c>
      <c r="M20" s="108">
        <v>0</v>
      </c>
      <c r="N20" s="108">
        <v>0</v>
      </c>
      <c r="O20" s="108">
        <v>0</v>
      </c>
      <c r="P20" s="108">
        <v>0</v>
      </c>
      <c r="Q20" s="108">
        <v>0</v>
      </c>
      <c r="R20" s="108">
        <v>145.09800857599976</v>
      </c>
      <c r="S20" s="108">
        <v>463.74988202099956</v>
      </c>
      <c r="T20" s="108">
        <v>341.28117462700027</v>
      </c>
      <c r="U20" s="108">
        <v>164.76650362099988</v>
      </c>
      <c r="V20" s="108">
        <v>301.68065105500011</v>
      </c>
      <c r="W20" s="108">
        <v>432.89048819700042</v>
      </c>
      <c r="X20" s="108">
        <v>309.4347044779999</v>
      </c>
      <c r="Y20" s="108">
        <v>257.64471970299996</v>
      </c>
      <c r="Z20" s="108">
        <v>370.88579410199998</v>
      </c>
      <c r="AA20" s="108">
        <v>450.37798153900007</v>
      </c>
      <c r="AB20" s="108">
        <v>287.50210484799993</v>
      </c>
      <c r="AC20" s="108">
        <v>272.92364434800004</v>
      </c>
      <c r="AD20" s="108">
        <v>342.90848339300015</v>
      </c>
      <c r="AE20" s="108">
        <v>433.04856861999997</v>
      </c>
      <c r="AF20" s="108">
        <v>280.17988910399998</v>
      </c>
      <c r="AG20" s="108">
        <v>298.33984278000008</v>
      </c>
      <c r="AH20" s="108">
        <v>328.54904742699989</v>
      </c>
      <c r="AI20" s="108">
        <v>392.81115314700008</v>
      </c>
      <c r="AJ20" s="108">
        <v>309.59232814799998</v>
      </c>
      <c r="AK20" s="108">
        <v>189.34869160200017</v>
      </c>
      <c r="AL20" s="108">
        <v>326.86138825488297</v>
      </c>
      <c r="AM20" s="108">
        <v>137.55765744300001</v>
      </c>
      <c r="AN20" s="108">
        <v>124.18335940999999</v>
      </c>
      <c r="AO20" s="108">
        <v>125.607</v>
      </c>
      <c r="AP20" s="108">
        <v>117.629627457</v>
      </c>
      <c r="AQ20" s="108">
        <v>94.489849695369983</v>
      </c>
      <c r="AR20" s="151">
        <v>93.6</v>
      </c>
      <c r="AS20" s="108"/>
      <c r="AT20" s="108">
        <f>SUMIF($7:$7,AT$8,20:20)</f>
        <v>0</v>
      </c>
      <c r="AU20" s="108">
        <f>SUMIF($7:$7,AU$8,20:20)</f>
        <v>0</v>
      </c>
      <c r="AV20" s="108">
        <f>SUMIF($7:$7,AV$8,20:20)</f>
        <v>0</v>
      </c>
      <c r="AW20" s="108">
        <f>SUMIF($7:$7,AW$8,20:20)</f>
        <v>950.12906522399965</v>
      </c>
      <c r="AX20" s="108">
        <f>SUMIF($7:$7,AX$8,20:20)</f>
        <v>1208.7723473510002</v>
      </c>
      <c r="AY20" s="108">
        <f>SUMIF($7:$7,AY$8,20:20)</f>
        <v>1366.4106001919999</v>
      </c>
      <c r="AZ20" s="108">
        <f>SUMIF($7:$7,AZ$8,20:20)</f>
        <v>1329.0605854650003</v>
      </c>
      <c r="BA20" s="108">
        <f>SUMIF($7:$7,BA$8,20:20)</f>
        <v>1329.2923715020002</v>
      </c>
      <c r="BB20" s="108">
        <f>SUMIF($7:$7,BB$8,20:20)</f>
        <v>1209.2775738622529</v>
      </c>
    </row>
    <row r="21" spans="1:54" ht="14.5" customHeight="1" x14ac:dyDescent="0.35">
      <c r="B21" s="134" t="s">
        <v>202</v>
      </c>
      <c r="C21" s="107" t="s">
        <v>194</v>
      </c>
      <c r="E21" s="108">
        <v>0</v>
      </c>
      <c r="F21" s="108">
        <v>0</v>
      </c>
      <c r="G21" s="108">
        <v>0</v>
      </c>
      <c r="H21" s="108">
        <v>0</v>
      </c>
      <c r="I21" s="108">
        <v>0</v>
      </c>
      <c r="J21" s="108">
        <v>0</v>
      </c>
      <c r="K21" s="108">
        <v>0</v>
      </c>
      <c r="L21" s="108">
        <v>0</v>
      </c>
      <c r="M21" s="108">
        <v>0</v>
      </c>
      <c r="N21" s="108">
        <v>0</v>
      </c>
      <c r="O21" s="108">
        <v>0</v>
      </c>
      <c r="P21" s="108">
        <v>0</v>
      </c>
      <c r="Q21" s="108">
        <v>0</v>
      </c>
      <c r="R21" s="108">
        <v>0</v>
      </c>
      <c r="S21" s="108">
        <v>0</v>
      </c>
      <c r="T21" s="108">
        <v>0</v>
      </c>
      <c r="U21" s="108">
        <v>0</v>
      </c>
      <c r="V21" s="108">
        <v>55.765128911000019</v>
      </c>
      <c r="W21" s="108">
        <v>80.569026545999989</v>
      </c>
      <c r="X21" s="108">
        <v>58.479331369999976</v>
      </c>
      <c r="Y21" s="108">
        <v>48.068295770999995</v>
      </c>
      <c r="Z21" s="108">
        <v>67.091748187999997</v>
      </c>
      <c r="AA21" s="108">
        <v>80.180007204999995</v>
      </c>
      <c r="AB21" s="108">
        <v>51.551934396999997</v>
      </c>
      <c r="AC21" s="108">
        <v>51.250669510999998</v>
      </c>
      <c r="AD21" s="108">
        <v>42.656028471999996</v>
      </c>
      <c r="AE21" s="108">
        <v>78.964457725999992</v>
      </c>
      <c r="AF21" s="108">
        <v>49.331879338</v>
      </c>
      <c r="AG21" s="108">
        <v>49.849458427000002</v>
      </c>
      <c r="AH21" s="108">
        <v>54.718358225999999</v>
      </c>
      <c r="AI21" s="108">
        <v>62.768286604000004</v>
      </c>
      <c r="AJ21" s="108">
        <v>49.099130716999994</v>
      </c>
      <c r="AK21" s="108">
        <v>29.827608606999988</v>
      </c>
      <c r="AL21" s="108">
        <v>59.163979283662002</v>
      </c>
      <c r="AM21" s="108">
        <v>24.507880479000001</v>
      </c>
      <c r="AN21" s="108">
        <v>23.915834503999999</v>
      </c>
      <c r="AO21" s="108">
        <v>23.533000000000001</v>
      </c>
      <c r="AP21" s="108">
        <v>18.554029354000001</v>
      </c>
      <c r="AQ21" s="108">
        <v>15.633923162552001</v>
      </c>
      <c r="AR21" s="152">
        <v>15</v>
      </c>
      <c r="AS21" s="108"/>
      <c r="AT21" s="108">
        <f>SUMIF($7:$7,AT$8,21:21)</f>
        <v>0</v>
      </c>
      <c r="AU21" s="108">
        <f>SUMIF($7:$7,AU$8,21:21)</f>
        <v>0</v>
      </c>
      <c r="AV21" s="108">
        <f>SUMIF($7:$7,AV$8,21:21)</f>
        <v>0</v>
      </c>
      <c r="AW21" s="108">
        <f>SUMIF($7:$7,AW$8,21:21)</f>
        <v>0</v>
      </c>
      <c r="AX21" s="108">
        <f>SUMIF($7:$7,AX$8,21:21)</f>
        <v>194.81348682699999</v>
      </c>
      <c r="AY21" s="108">
        <f>SUMIF($7:$7,AY$8,21:21)</f>
        <v>246.89198556099998</v>
      </c>
      <c r="AZ21" s="108">
        <f>SUMIF($7:$7,AZ$8,21:21)</f>
        <v>222.20303504699999</v>
      </c>
      <c r="BA21" s="108">
        <f>SUMIF($7:$7,BA$8,21:21)</f>
        <v>216.43523397399997</v>
      </c>
      <c r="BB21" s="108">
        <f>SUMIF($7:$7,BB$8,21:21)</f>
        <v>210.13625539021399</v>
      </c>
    </row>
    <row r="22" spans="1:54" ht="14.5" customHeight="1" x14ac:dyDescent="0.35">
      <c r="B22" s="134" t="s">
        <v>203</v>
      </c>
      <c r="C22" s="107" t="s">
        <v>194</v>
      </c>
      <c r="E22" s="108">
        <v>0</v>
      </c>
      <c r="F22" s="108">
        <v>0</v>
      </c>
      <c r="G22" s="108">
        <v>0</v>
      </c>
      <c r="H22" s="108">
        <v>0</v>
      </c>
      <c r="I22" s="108">
        <v>0</v>
      </c>
      <c r="J22" s="108">
        <v>0</v>
      </c>
      <c r="K22" s="108">
        <v>0</v>
      </c>
      <c r="L22" s="108">
        <v>0</v>
      </c>
      <c r="M22" s="108">
        <v>0</v>
      </c>
      <c r="N22" s="108">
        <v>0</v>
      </c>
      <c r="O22" s="108">
        <v>0</v>
      </c>
      <c r="P22" s="108">
        <v>0</v>
      </c>
      <c r="Q22" s="108">
        <v>0</v>
      </c>
      <c r="R22" s="108">
        <v>0</v>
      </c>
      <c r="S22" s="108">
        <v>0</v>
      </c>
      <c r="T22" s="108">
        <v>0</v>
      </c>
      <c r="U22" s="108">
        <v>0</v>
      </c>
      <c r="V22" s="108">
        <v>0</v>
      </c>
      <c r="W22" s="108">
        <v>0</v>
      </c>
      <c r="X22" s="108">
        <v>0</v>
      </c>
      <c r="Y22" s="108">
        <v>0</v>
      </c>
      <c r="Z22" s="108">
        <v>0</v>
      </c>
      <c r="AA22" s="108">
        <v>0</v>
      </c>
      <c r="AB22" s="108">
        <v>0</v>
      </c>
      <c r="AC22" s="108">
        <v>0</v>
      </c>
      <c r="AD22" s="108">
        <v>0</v>
      </c>
      <c r="AE22" s="108">
        <v>3.8259514821798111</v>
      </c>
      <c r="AF22" s="108">
        <v>44.087445699228105</v>
      </c>
      <c r="AG22" s="108">
        <v>203.79542855635367</v>
      </c>
      <c r="AH22" s="108">
        <v>276.9371797234345</v>
      </c>
      <c r="AI22" s="108">
        <v>317.11096936700005</v>
      </c>
      <c r="AJ22" s="108">
        <v>239.90522658800003</v>
      </c>
      <c r="AK22" s="108">
        <v>152.89790410400005</v>
      </c>
      <c r="AL22" s="108">
        <v>283.50979636469799</v>
      </c>
      <c r="AM22" s="108">
        <v>114.59317982500001</v>
      </c>
      <c r="AN22" s="108">
        <v>102.132650244</v>
      </c>
      <c r="AO22" s="108">
        <v>90.668000000000006</v>
      </c>
      <c r="AP22" s="108">
        <v>81.096991939999995</v>
      </c>
      <c r="AQ22" s="108">
        <v>65.893640868033003</v>
      </c>
      <c r="AR22" s="151">
        <v>58.6</v>
      </c>
      <c r="AS22" s="108"/>
      <c r="AT22" s="108">
        <f>SUMIF($7:$7,AT$8,22:22)</f>
        <v>0</v>
      </c>
      <c r="AU22" s="108">
        <f>SUMIF($7:$7,AU$8,22:22)</f>
        <v>0</v>
      </c>
      <c r="AV22" s="108">
        <f>SUMIF($7:$7,AV$8,22:22)</f>
        <v>0</v>
      </c>
      <c r="AW22" s="108">
        <f>SUMIF($7:$7,AW$8,22:22)</f>
        <v>0</v>
      </c>
      <c r="AX22" s="108">
        <f>SUMIF($7:$7,AX$8,22:22)</f>
        <v>0</v>
      </c>
      <c r="AY22" s="108">
        <f>SUMIF($7:$7,AY$8,22:22)</f>
        <v>0</v>
      </c>
      <c r="AZ22" s="108">
        <f>SUMIF($7:$7,AZ$8,22:22)</f>
        <v>47.913397181407916</v>
      </c>
      <c r="BA22" s="108">
        <f>SUMIF($7:$7,BA$8,22:22)</f>
        <v>1037.7488042347882</v>
      </c>
      <c r="BB22" s="108">
        <f>SUMIF($7:$7,BB$8,22:22)</f>
        <v>949.39216334573109</v>
      </c>
    </row>
    <row r="23" spans="1:54" ht="14.5" customHeight="1" x14ac:dyDescent="0.35">
      <c r="B23" s="134" t="s">
        <v>204</v>
      </c>
      <c r="C23" s="107" t="s">
        <v>194</v>
      </c>
      <c r="E23" s="108">
        <v>0</v>
      </c>
      <c r="F23" s="108">
        <v>0</v>
      </c>
      <c r="G23" s="108">
        <v>0</v>
      </c>
      <c r="H23" s="108">
        <v>0</v>
      </c>
      <c r="I23" s="108">
        <v>0</v>
      </c>
      <c r="J23" s="108">
        <v>0</v>
      </c>
      <c r="K23" s="108">
        <v>0</v>
      </c>
      <c r="L23" s="108">
        <v>0</v>
      </c>
      <c r="M23" s="108">
        <v>0</v>
      </c>
      <c r="N23" s="108">
        <v>0</v>
      </c>
      <c r="O23" s="108">
        <v>0</v>
      </c>
      <c r="P23" s="108">
        <v>0</v>
      </c>
      <c r="Q23" s="108">
        <v>0</v>
      </c>
      <c r="R23" s="108">
        <v>0</v>
      </c>
      <c r="S23" s="108">
        <v>0</v>
      </c>
      <c r="T23" s="108">
        <v>0</v>
      </c>
      <c r="U23" s="108">
        <v>0</v>
      </c>
      <c r="V23" s="108">
        <v>0</v>
      </c>
      <c r="W23" s="108">
        <v>0</v>
      </c>
      <c r="X23" s="108">
        <v>0</v>
      </c>
      <c r="Y23" s="108">
        <v>0</v>
      </c>
      <c r="Z23" s="108">
        <v>0</v>
      </c>
      <c r="AA23" s="108">
        <v>0</v>
      </c>
      <c r="AB23" s="108">
        <v>0</v>
      </c>
      <c r="AC23" s="108">
        <v>0</v>
      </c>
      <c r="AD23" s="108">
        <v>0</v>
      </c>
      <c r="AE23" s="108">
        <v>0</v>
      </c>
      <c r="AF23" s="108">
        <v>0</v>
      </c>
      <c r="AG23" s="108">
        <v>0</v>
      </c>
      <c r="AH23" s="108">
        <v>33.250499840942858</v>
      </c>
      <c r="AI23" s="108">
        <v>99.462862504</v>
      </c>
      <c r="AJ23" s="108">
        <v>213.50268492900017</v>
      </c>
      <c r="AK23" s="108">
        <v>145.40341983400006</v>
      </c>
      <c r="AL23" s="108">
        <v>264.36588798609398</v>
      </c>
      <c r="AM23" s="108">
        <v>150.08678740377701</v>
      </c>
      <c r="AN23" s="108">
        <v>112.207136663</v>
      </c>
      <c r="AO23" s="108">
        <v>109.622</v>
      </c>
      <c r="AP23" s="108">
        <v>93.763634444000004</v>
      </c>
      <c r="AQ23" s="108">
        <v>77.494463318263996</v>
      </c>
      <c r="AR23" s="151">
        <v>69.599999999999994</v>
      </c>
      <c r="AS23" s="108"/>
      <c r="AT23" s="108">
        <f>SUMIF($7:$7,AT$8,23:23)</f>
        <v>0</v>
      </c>
      <c r="AU23" s="108">
        <f>SUMIF($7:$7,AU$8,23:23)</f>
        <v>0</v>
      </c>
      <c r="AV23" s="108">
        <f>SUMIF($7:$7,AV$8,23:23)</f>
        <v>0</v>
      </c>
      <c r="AW23" s="108">
        <f>SUMIF($7:$7,AW$8,23:23)</f>
        <v>0</v>
      </c>
      <c r="AX23" s="108">
        <f>SUMIF($7:$7,AX$8,23:23)</f>
        <v>0</v>
      </c>
      <c r="AY23" s="108">
        <f>SUMIF($7:$7,AY$8,23:23)</f>
        <v>0</v>
      </c>
      <c r="AZ23" s="108">
        <f>SUMIF($7:$7,AZ$8,23:23)</f>
        <v>0</v>
      </c>
      <c r="BA23" s="108">
        <f>SUMIF($7:$7,BA$8,23:23)</f>
        <v>346.21604727394299</v>
      </c>
      <c r="BB23" s="108">
        <f>SUMIF($7:$7,BB$8,23:23)</f>
        <v>1022.5433296491351</v>
      </c>
    </row>
    <row r="24" spans="1:54" s="133" customFormat="1" ht="14.5" customHeight="1" x14ac:dyDescent="0.35">
      <c r="A24" s="128"/>
      <c r="B24" s="135" t="s">
        <v>205</v>
      </c>
      <c r="C24" s="130" t="s">
        <v>191</v>
      </c>
      <c r="D24" s="130"/>
      <c r="E24" s="131">
        <f>SUM(E25:E26)</f>
        <v>0</v>
      </c>
      <c r="F24" s="131">
        <f t="shared" ref="F24:AJ24" si="26">SUM(F25:F26)</f>
        <v>0</v>
      </c>
      <c r="G24" s="131">
        <f t="shared" si="26"/>
        <v>0</v>
      </c>
      <c r="H24" s="131">
        <f t="shared" si="26"/>
        <v>0</v>
      </c>
      <c r="I24" s="131">
        <f t="shared" si="26"/>
        <v>0</v>
      </c>
      <c r="J24" s="131">
        <f t="shared" si="26"/>
        <v>0</v>
      </c>
      <c r="K24" s="131">
        <f t="shared" si="26"/>
        <v>0</v>
      </c>
      <c r="L24" s="131">
        <f t="shared" si="26"/>
        <v>0</v>
      </c>
      <c r="M24" s="131">
        <f t="shared" si="26"/>
        <v>0</v>
      </c>
      <c r="N24" s="131">
        <f t="shared" si="26"/>
        <v>0</v>
      </c>
      <c r="O24" s="131">
        <f t="shared" si="26"/>
        <v>0</v>
      </c>
      <c r="P24" s="131">
        <f t="shared" si="26"/>
        <v>0</v>
      </c>
      <c r="Q24" s="131">
        <f t="shared" si="26"/>
        <v>0</v>
      </c>
      <c r="R24" s="131">
        <f t="shared" si="26"/>
        <v>0</v>
      </c>
      <c r="S24" s="131">
        <f t="shared" si="26"/>
        <v>0</v>
      </c>
      <c r="T24" s="131">
        <f t="shared" si="26"/>
        <v>0</v>
      </c>
      <c r="U24" s="131">
        <f t="shared" si="26"/>
        <v>0</v>
      </c>
      <c r="V24" s="131">
        <f t="shared" si="26"/>
        <v>0</v>
      </c>
      <c r="W24" s="131">
        <f t="shared" si="26"/>
        <v>0</v>
      </c>
      <c r="X24" s="131">
        <f t="shared" si="26"/>
        <v>33.223582787000005</v>
      </c>
      <c r="Y24" s="131">
        <f t="shared" si="26"/>
        <v>93.237388598999999</v>
      </c>
      <c r="Z24" s="131">
        <f t="shared" si="26"/>
        <v>97.452720594499993</v>
      </c>
      <c r="AA24" s="131">
        <f t="shared" si="26"/>
        <v>127.76853905249999</v>
      </c>
      <c r="AB24" s="131">
        <f t="shared" si="26"/>
        <v>86.873907272500006</v>
      </c>
      <c r="AC24" s="131">
        <f t="shared" si="26"/>
        <v>84.664655405737506</v>
      </c>
      <c r="AD24" s="131">
        <f t="shared" si="26"/>
        <v>100.15435884349999</v>
      </c>
      <c r="AE24" s="131">
        <f t="shared" si="26"/>
        <v>123.27535863599999</v>
      </c>
      <c r="AF24" s="131">
        <f t="shared" si="26"/>
        <v>107.34773427100001</v>
      </c>
      <c r="AG24" s="131">
        <f t="shared" si="26"/>
        <v>179.77491614899998</v>
      </c>
      <c r="AH24" s="131">
        <f t="shared" si="26"/>
        <v>185.09010703749999</v>
      </c>
      <c r="AI24" s="131">
        <f t="shared" si="26"/>
        <v>218.54311559899998</v>
      </c>
      <c r="AJ24" s="131">
        <f t="shared" si="26"/>
        <v>196.58066593799992</v>
      </c>
      <c r="AK24" s="131">
        <f>SUM(AK25:AK26)</f>
        <v>134.74575997449995</v>
      </c>
      <c r="AL24" s="131">
        <f>SUM(AL25:AL26)</f>
        <v>349.33227789311604</v>
      </c>
      <c r="AM24" s="131">
        <f t="shared" ref="AM24:AP24" si="27">SUM(AM25:AM26)</f>
        <v>131.755217104</v>
      </c>
      <c r="AN24" s="131">
        <f t="shared" si="27"/>
        <v>135.301494217</v>
      </c>
      <c r="AO24" s="131">
        <f t="shared" si="27"/>
        <v>138.79300000000001</v>
      </c>
      <c r="AP24" s="131">
        <f t="shared" si="27"/>
        <v>125.83882679999999</v>
      </c>
      <c r="AQ24" s="131">
        <f t="shared" ref="AQ24:AR24" si="28">SUM(AQ25:AQ26)</f>
        <v>112.381403600445</v>
      </c>
      <c r="AR24" s="131">
        <f t="shared" si="28"/>
        <v>131.19999999999999</v>
      </c>
      <c r="AS24" s="132"/>
      <c r="AT24" s="131">
        <f>SUMIF($7:$7,AT$8,24:24)</f>
        <v>0</v>
      </c>
      <c r="AU24" s="131">
        <f>SUMIF($7:$7,AU$8,24:24)</f>
        <v>0</v>
      </c>
      <c r="AV24" s="131">
        <f>SUMIF($7:$7,AV$8,24:24)</f>
        <v>0</v>
      </c>
      <c r="AW24" s="131">
        <f>SUMIF($7:$7,AW$8,24:24)</f>
        <v>0</v>
      </c>
      <c r="AX24" s="131">
        <f>SUMIF($7:$7,AX$8,24:24)</f>
        <v>33.223582787000005</v>
      </c>
      <c r="AY24" s="131">
        <f>SUMIF($7:$7,AY$8,24:24)</f>
        <v>405.33255551849999</v>
      </c>
      <c r="AZ24" s="131">
        <f>SUMIF($7:$7,AZ$8,24:24)</f>
        <v>415.44210715623751</v>
      </c>
      <c r="BA24" s="131">
        <f>SUMIF($7:$7,BA$8,24:24)</f>
        <v>779.98880472349981</v>
      </c>
      <c r="BB24" s="131">
        <f>SUMIF($7:$7,BB$8,24:24)</f>
        <v>1259.3479795890612</v>
      </c>
    </row>
    <row r="25" spans="1:54" ht="14.5" customHeight="1" x14ac:dyDescent="0.35">
      <c r="B25" s="134" t="s">
        <v>206</v>
      </c>
      <c r="C25" s="107" t="s">
        <v>194</v>
      </c>
      <c r="E25" s="108">
        <v>0</v>
      </c>
      <c r="F25" s="108">
        <v>0</v>
      </c>
      <c r="G25" s="108">
        <v>0</v>
      </c>
      <c r="H25" s="108">
        <v>0</v>
      </c>
      <c r="I25" s="108">
        <v>0</v>
      </c>
      <c r="J25" s="108">
        <v>0</v>
      </c>
      <c r="K25" s="108">
        <v>0</v>
      </c>
      <c r="L25" s="108">
        <v>0</v>
      </c>
      <c r="M25" s="108">
        <v>0</v>
      </c>
      <c r="N25" s="108">
        <v>0</v>
      </c>
      <c r="O25" s="108">
        <v>0</v>
      </c>
      <c r="P25" s="108">
        <v>0</v>
      </c>
      <c r="Q25" s="108">
        <v>0</v>
      </c>
      <c r="R25" s="108">
        <v>0</v>
      </c>
      <c r="S25" s="108">
        <v>0</v>
      </c>
      <c r="T25" s="108">
        <v>0</v>
      </c>
      <c r="U25" s="108">
        <v>0</v>
      </c>
      <c r="V25" s="108">
        <v>0</v>
      </c>
      <c r="W25" s="108">
        <v>0</v>
      </c>
      <c r="X25" s="108">
        <v>33.223582787000005</v>
      </c>
      <c r="Y25" s="108">
        <v>93.237388598999999</v>
      </c>
      <c r="Z25" s="108">
        <v>97.452720594499993</v>
      </c>
      <c r="AA25" s="108">
        <v>127.76853905249999</v>
      </c>
      <c r="AB25" s="108">
        <v>86.873907272500006</v>
      </c>
      <c r="AC25" s="108">
        <v>84.664655405737506</v>
      </c>
      <c r="AD25" s="108">
        <v>100.15435884349999</v>
      </c>
      <c r="AE25" s="108">
        <v>123.27535863599999</v>
      </c>
      <c r="AF25" s="108">
        <v>88.783997041500001</v>
      </c>
      <c r="AG25" s="108">
        <v>93.303660248999989</v>
      </c>
      <c r="AH25" s="108">
        <v>95.564835340499997</v>
      </c>
      <c r="AI25" s="108">
        <v>112.84517239799999</v>
      </c>
      <c r="AJ25" s="108">
        <v>101.290612525</v>
      </c>
      <c r="AK25" s="108">
        <v>70.786152843999972</v>
      </c>
      <c r="AL25" s="108">
        <v>198.01465276525505</v>
      </c>
      <c r="AM25" s="108">
        <v>77.601331024000004</v>
      </c>
      <c r="AN25" s="108">
        <v>80.154585588999993</v>
      </c>
      <c r="AO25" s="108">
        <v>79.944999999999993</v>
      </c>
      <c r="AP25" s="108">
        <v>69.340093875999997</v>
      </c>
      <c r="AQ25" s="108">
        <v>63.618150262521993</v>
      </c>
      <c r="AR25" s="151">
        <v>71.599999999999994</v>
      </c>
      <c r="AS25" s="108"/>
      <c r="AT25" s="108">
        <f>SUMIF($7:$7,AT$8,25:25)</f>
        <v>0</v>
      </c>
      <c r="AU25" s="108">
        <f>SUMIF($7:$7,AU$8,25:25)</f>
        <v>0</v>
      </c>
      <c r="AV25" s="108">
        <f>SUMIF($7:$7,AV$8,25:25)</f>
        <v>0</v>
      </c>
      <c r="AW25" s="108">
        <f>SUMIF($7:$7,AW$8,25:25)</f>
        <v>0</v>
      </c>
      <c r="AX25" s="108">
        <f>SUMIF($7:$7,AX$8,25:25)</f>
        <v>33.223582787000005</v>
      </c>
      <c r="AY25" s="108">
        <f>SUMIF($7:$7,AY$8,25:25)</f>
        <v>405.33255551849999</v>
      </c>
      <c r="AZ25" s="108">
        <f>SUMIF($7:$7,AZ$8,25:25)</f>
        <v>396.87836992673749</v>
      </c>
      <c r="BA25" s="108">
        <f>SUMIF($7:$7,BA$8,25:25)</f>
        <v>403.00428051250003</v>
      </c>
      <c r="BB25" s="108">
        <f>SUMIF($7:$7,BB$8,25:25)</f>
        <v>711.05996636077703</v>
      </c>
    </row>
    <row r="26" spans="1:54" ht="14.5" customHeight="1" x14ac:dyDescent="0.35">
      <c r="B26" s="134" t="s">
        <v>207</v>
      </c>
      <c r="C26" s="107" t="s">
        <v>194</v>
      </c>
      <c r="E26" s="108">
        <v>0</v>
      </c>
      <c r="F26" s="108">
        <v>0</v>
      </c>
      <c r="G26" s="108">
        <v>0</v>
      </c>
      <c r="H26" s="108">
        <v>0</v>
      </c>
      <c r="I26" s="108">
        <v>0</v>
      </c>
      <c r="J26" s="108">
        <v>0</v>
      </c>
      <c r="K26" s="108">
        <v>0</v>
      </c>
      <c r="L26" s="108">
        <v>0</v>
      </c>
      <c r="M26" s="108">
        <v>0</v>
      </c>
      <c r="N26" s="108">
        <v>0</v>
      </c>
      <c r="O26" s="108">
        <v>0</v>
      </c>
      <c r="P26" s="108">
        <v>0</v>
      </c>
      <c r="Q26" s="108">
        <v>0</v>
      </c>
      <c r="R26" s="108">
        <v>0</v>
      </c>
      <c r="S26" s="108">
        <v>0</v>
      </c>
      <c r="T26" s="108">
        <v>0</v>
      </c>
      <c r="U26" s="108">
        <v>0</v>
      </c>
      <c r="V26" s="108">
        <v>0</v>
      </c>
      <c r="W26" s="108">
        <v>0</v>
      </c>
      <c r="X26" s="108">
        <v>0</v>
      </c>
      <c r="Y26" s="108">
        <v>0</v>
      </c>
      <c r="Z26" s="108">
        <v>0</v>
      </c>
      <c r="AA26" s="108">
        <v>0</v>
      </c>
      <c r="AB26" s="108">
        <v>0</v>
      </c>
      <c r="AC26" s="108">
        <v>0</v>
      </c>
      <c r="AD26" s="108">
        <v>0</v>
      </c>
      <c r="AE26" s="108">
        <v>0</v>
      </c>
      <c r="AF26" s="108">
        <v>18.563737229499999</v>
      </c>
      <c r="AG26" s="108">
        <v>86.471255900000003</v>
      </c>
      <c r="AH26" s="108">
        <v>89.525271696999994</v>
      </c>
      <c r="AI26" s="108">
        <v>105.697943201</v>
      </c>
      <c r="AJ26" s="108">
        <v>95.290053412999924</v>
      </c>
      <c r="AK26" s="108">
        <v>63.959607130499968</v>
      </c>
      <c r="AL26" s="108">
        <v>151.31762512786099</v>
      </c>
      <c r="AM26" s="108">
        <v>54.153886079999999</v>
      </c>
      <c r="AN26" s="108">
        <v>55.146908627999998</v>
      </c>
      <c r="AO26" s="108">
        <v>58.847999999999999</v>
      </c>
      <c r="AP26" s="108">
        <v>56.498732924000002</v>
      </c>
      <c r="AQ26" s="108">
        <v>48.763253337923004</v>
      </c>
      <c r="AR26" s="151">
        <v>59.6</v>
      </c>
      <c r="AS26" s="108"/>
      <c r="AT26" s="108">
        <f>SUMIF($7:$7,AT$8,26:26)</f>
        <v>0</v>
      </c>
      <c r="AU26" s="108">
        <f>SUMIF($7:$7,AU$8,26:26)</f>
        <v>0</v>
      </c>
      <c r="AV26" s="108">
        <f>SUMIF($7:$7,AV$8,26:26)</f>
        <v>0</v>
      </c>
      <c r="AW26" s="108">
        <f>SUMIF($7:$7,AW$8,26:26)</f>
        <v>0</v>
      </c>
      <c r="AX26" s="108">
        <f>SUMIF($7:$7,AX$8,26:26)</f>
        <v>0</v>
      </c>
      <c r="AY26" s="108">
        <f>SUMIF($7:$7,AY$8,26:26)</f>
        <v>0</v>
      </c>
      <c r="AZ26" s="108">
        <f>SUMIF($7:$7,AZ$8,26:26)</f>
        <v>18.563737229499999</v>
      </c>
      <c r="BA26" s="108">
        <f>SUMIF($7:$7,BA$8,26:26)</f>
        <v>376.98452421099989</v>
      </c>
      <c r="BB26" s="108">
        <f>SUMIF($7:$7,BB$8,26:26)</f>
        <v>548.28801322828394</v>
      </c>
    </row>
    <row r="27" spans="1:54" s="124" customFormat="1" ht="14.5" customHeight="1" x14ac:dyDescent="0.35">
      <c r="A27" s="119"/>
      <c r="B27" s="125" t="s">
        <v>25</v>
      </c>
      <c r="C27" s="126" t="s">
        <v>191</v>
      </c>
      <c r="D27" s="126"/>
      <c r="E27" s="127">
        <f t="shared" ref="E27:AJ27" si="29">SUM(E28:E32)</f>
        <v>102.34663397200003</v>
      </c>
      <c r="F27" s="127">
        <f t="shared" si="29"/>
        <v>71.745202478000024</v>
      </c>
      <c r="G27" s="127">
        <f t="shared" si="29"/>
        <v>65.478555490420732</v>
      </c>
      <c r="H27" s="127">
        <f t="shared" si="29"/>
        <v>97.740862134660915</v>
      </c>
      <c r="I27" s="127">
        <f t="shared" si="29"/>
        <v>107.11479154788744</v>
      </c>
      <c r="J27" s="127">
        <f t="shared" si="29"/>
        <v>86.793985285999995</v>
      </c>
      <c r="K27" s="127">
        <f t="shared" si="29"/>
        <v>69.671103730999988</v>
      </c>
      <c r="L27" s="127">
        <f t="shared" si="29"/>
        <v>109.82499372000004</v>
      </c>
      <c r="M27" s="127">
        <f t="shared" si="29"/>
        <v>132.95823058819187</v>
      </c>
      <c r="N27" s="127">
        <f t="shared" si="29"/>
        <v>97.679108496999959</v>
      </c>
      <c r="O27" s="127">
        <f t="shared" si="29"/>
        <v>73.618907323000002</v>
      </c>
      <c r="P27" s="127">
        <f t="shared" si="29"/>
        <v>165.36978031599998</v>
      </c>
      <c r="Q27" s="127">
        <f t="shared" si="29"/>
        <v>225.92133086336003</v>
      </c>
      <c r="R27" s="127">
        <f t="shared" si="29"/>
        <v>180.56596539778334</v>
      </c>
      <c r="S27" s="127">
        <f t="shared" si="29"/>
        <v>172.35000326715399</v>
      </c>
      <c r="T27" s="127">
        <f t="shared" si="29"/>
        <v>221.02303184899998</v>
      </c>
      <c r="U27" s="127">
        <f t="shared" si="29"/>
        <v>209.7854233474516</v>
      </c>
      <c r="V27" s="127">
        <f t="shared" si="29"/>
        <v>169.76182020249996</v>
      </c>
      <c r="W27" s="127">
        <f t="shared" si="29"/>
        <v>180.03637557999988</v>
      </c>
      <c r="X27" s="127">
        <f t="shared" si="29"/>
        <v>205.1267241952543</v>
      </c>
      <c r="Y27" s="127">
        <f t="shared" si="29"/>
        <v>249.25761721950005</v>
      </c>
      <c r="Z27" s="127">
        <f t="shared" si="29"/>
        <v>168.395272121</v>
      </c>
      <c r="AA27" s="127">
        <f t="shared" si="29"/>
        <v>169.46738254229999</v>
      </c>
      <c r="AB27" s="127">
        <f t="shared" si="29"/>
        <v>231.25629023600001</v>
      </c>
      <c r="AC27" s="127">
        <f t="shared" si="29"/>
        <v>262.74086326655106</v>
      </c>
      <c r="AD27" s="127">
        <f t="shared" si="29"/>
        <v>189.51526218438613</v>
      </c>
      <c r="AE27" s="127">
        <f t="shared" si="29"/>
        <v>175.64851088993439</v>
      </c>
      <c r="AF27" s="127">
        <f t="shared" si="29"/>
        <v>219.42069477349997</v>
      </c>
      <c r="AG27" s="127">
        <f t="shared" si="29"/>
        <v>271.20006154213428</v>
      </c>
      <c r="AH27" s="127">
        <f t="shared" si="29"/>
        <v>173.44608040450024</v>
      </c>
      <c r="AI27" s="127">
        <f t="shared" si="29"/>
        <v>174.04275281849996</v>
      </c>
      <c r="AJ27" s="127">
        <f t="shared" si="29"/>
        <v>196.54232516249994</v>
      </c>
      <c r="AK27" s="127">
        <f>SUM(AK28:AK32)</f>
        <v>243.69473206650002</v>
      </c>
      <c r="AL27" s="127">
        <f>SUM(AL28:AL32)</f>
        <v>87.044436539999978</v>
      </c>
      <c r="AM27" s="127">
        <f t="shared" ref="AM27:AP27" si="30">SUM(AM28:AM32)</f>
        <v>19.886599681000003</v>
      </c>
      <c r="AN27" s="127">
        <f t="shared" si="30"/>
        <v>21.891909698999999</v>
      </c>
      <c r="AO27" s="127">
        <f t="shared" si="30"/>
        <v>22.332999999999998</v>
      </c>
      <c r="AP27" s="127">
        <f t="shared" si="30"/>
        <v>28.629838869</v>
      </c>
      <c r="AQ27" s="127">
        <f t="shared" ref="AQ27:AR27" si="31">SUM(AQ28:AQ32)</f>
        <v>45.899957067000003</v>
      </c>
      <c r="AR27" s="127">
        <f t="shared" si="31"/>
        <v>52.2</v>
      </c>
      <c r="AS27" s="123"/>
      <c r="AT27" s="127">
        <f>SUMIF($7:$7,AT$8,27:27)</f>
        <v>337.31125407508171</v>
      </c>
      <c r="AU27" s="127">
        <f>SUMIF($7:$7,AU$8,27:27)</f>
        <v>373.40487428488746</v>
      </c>
      <c r="AV27" s="127">
        <f>SUMIF($7:$7,AV$8,27:27)</f>
        <v>469.62602672419177</v>
      </c>
      <c r="AW27" s="127">
        <f>SUMIF($7:$7,AW$8,27:27)</f>
        <v>799.86033137729726</v>
      </c>
      <c r="AX27" s="127">
        <f>SUMIF($7:$7,AX$8,27:27)</f>
        <v>764.71034332520571</v>
      </c>
      <c r="AY27" s="127">
        <f>SUMIF($7:$7,AY$8,27:27)</f>
        <v>818.37656211880005</v>
      </c>
      <c r="AZ27" s="127">
        <f>SUMIF($7:$7,AZ$8,27:27)</f>
        <v>847.32533111437147</v>
      </c>
      <c r="BA27" s="127">
        <f>SUMIF($7:$7,BA$8,27:27)</f>
        <v>815.23121992763436</v>
      </c>
      <c r="BB27" s="127">
        <f>SUMIF($7:$7,BB$8,27:27)</f>
        <v>521.58047392250012</v>
      </c>
    </row>
    <row r="28" spans="1:54" ht="14.5" customHeight="1" x14ac:dyDescent="0.35">
      <c r="B28" s="134" t="s">
        <v>128</v>
      </c>
      <c r="C28" s="107" t="s">
        <v>194</v>
      </c>
      <c r="E28" s="108">
        <v>18.403347713000002</v>
      </c>
      <c r="F28" s="108">
        <v>9.511548365000003</v>
      </c>
      <c r="G28" s="108">
        <v>18.081479077420713</v>
      </c>
      <c r="H28" s="108">
        <v>22.415952402660903</v>
      </c>
      <c r="I28" s="108">
        <v>21.167881071778808</v>
      </c>
      <c r="J28" s="108">
        <v>11.111319499</v>
      </c>
      <c r="K28" s="108">
        <v>21.967643976000002</v>
      </c>
      <c r="L28" s="108">
        <v>23.149158327000006</v>
      </c>
      <c r="M28" s="108">
        <v>14.425584982191872</v>
      </c>
      <c r="N28" s="108">
        <v>5.9954812389999965</v>
      </c>
      <c r="O28" s="108">
        <v>12.438578973999997</v>
      </c>
      <c r="P28" s="108">
        <v>18.636699837999995</v>
      </c>
      <c r="Q28" s="108">
        <v>16.405737285999997</v>
      </c>
      <c r="R28" s="108">
        <v>7.7724680670000037</v>
      </c>
      <c r="S28" s="108">
        <v>16.205849155000006</v>
      </c>
      <c r="T28" s="108">
        <v>20.165612955000007</v>
      </c>
      <c r="U28" s="108">
        <v>9.898843821392127</v>
      </c>
      <c r="V28" s="108">
        <v>6.8430650940000017</v>
      </c>
      <c r="W28" s="108">
        <v>18.284516366000013</v>
      </c>
      <c r="X28" s="108">
        <v>18.812486006754256</v>
      </c>
      <c r="Y28" s="108">
        <v>18.310626750999997</v>
      </c>
      <c r="Z28" s="108">
        <v>7.0829660300000006</v>
      </c>
      <c r="AA28" s="108">
        <v>15.682624779299999</v>
      </c>
      <c r="AB28" s="108">
        <v>13.846</v>
      </c>
      <c r="AC28" s="108">
        <v>17.232245243551002</v>
      </c>
      <c r="AD28" s="108">
        <v>8.4918068473861332</v>
      </c>
      <c r="AE28" s="108">
        <v>18.222132248434391</v>
      </c>
      <c r="AF28" s="108">
        <v>20.768073887</v>
      </c>
      <c r="AG28" s="108">
        <v>19.427397032134465</v>
      </c>
      <c r="AH28" s="108">
        <v>6.6394923699999993</v>
      </c>
      <c r="AI28" s="108">
        <v>17.660385907999995</v>
      </c>
      <c r="AJ28" s="108">
        <v>16.999268195999992</v>
      </c>
      <c r="AK28" s="108">
        <v>11.383184715999999</v>
      </c>
      <c r="AL28" s="108">
        <v>8.0368010010000006</v>
      </c>
      <c r="AM28" s="108">
        <v>2.265512615</v>
      </c>
      <c r="AN28" s="108">
        <v>6.3706514309999998</v>
      </c>
      <c r="AO28" s="108">
        <v>9.4160000000000004</v>
      </c>
      <c r="AP28" s="108">
        <v>5.2313014070000001</v>
      </c>
      <c r="AQ28" s="108">
        <v>5.9679677730000007</v>
      </c>
      <c r="AR28" s="151">
        <v>4.3</v>
      </c>
      <c r="AS28" s="108"/>
      <c r="AT28" s="108">
        <f>SUMIF($7:$7,AT$8,28:28)</f>
        <v>68.412327558081628</v>
      </c>
      <c r="AU28" s="108">
        <f>SUMIF($7:$7,AU$8,28:28)</f>
        <v>77.396002873778826</v>
      </c>
      <c r="AV28" s="108">
        <f>SUMIF($7:$7,AV$8,28:28)</f>
        <v>51.496345033191858</v>
      </c>
      <c r="AW28" s="108">
        <f>SUMIF($7:$7,AW$8,28:28)</f>
        <v>60.549667463000013</v>
      </c>
      <c r="AX28" s="108">
        <f>SUMIF($7:$7,AX$8,28:28)</f>
        <v>53.838911288146399</v>
      </c>
      <c r="AY28" s="108">
        <f>SUMIF($7:$7,AY$8,28:28)</f>
        <v>54.922217560299998</v>
      </c>
      <c r="AZ28" s="108">
        <f>SUMIF($7:$7,AZ$8,28:28)</f>
        <v>64.714258226371527</v>
      </c>
      <c r="BA28" s="108">
        <f>SUMIF($7:$7,BA$8,28:28)</f>
        <v>60.726543506134448</v>
      </c>
      <c r="BB28" s="108">
        <f>SUMIF($7:$7,BB$8,28:28)</f>
        <v>52.971418942999989</v>
      </c>
    </row>
    <row r="29" spans="1:54" ht="14.5" customHeight="1" x14ac:dyDescent="0.35">
      <c r="B29" s="134" t="s">
        <v>208</v>
      </c>
      <c r="C29" s="107" t="s">
        <v>209</v>
      </c>
      <c r="E29" s="108">
        <v>0</v>
      </c>
      <c r="F29" s="108">
        <v>0</v>
      </c>
      <c r="G29" s="108">
        <v>0</v>
      </c>
      <c r="H29" s="108">
        <v>0</v>
      </c>
      <c r="I29" s="108">
        <v>0</v>
      </c>
      <c r="J29" s="108">
        <v>0</v>
      </c>
      <c r="K29" s="108">
        <v>0</v>
      </c>
      <c r="L29" s="108">
        <v>0</v>
      </c>
      <c r="M29" s="108">
        <v>0</v>
      </c>
      <c r="N29" s="108">
        <v>0</v>
      </c>
      <c r="O29" s="108">
        <v>0</v>
      </c>
      <c r="P29" s="108">
        <v>33.228850000000001</v>
      </c>
      <c r="Q29" s="108">
        <v>106.04991674236</v>
      </c>
      <c r="R29" s="108">
        <v>90.311484344783338</v>
      </c>
      <c r="S29" s="108">
        <v>107.77055697615398</v>
      </c>
      <c r="T29" s="108">
        <v>109.90416408799999</v>
      </c>
      <c r="U29" s="108">
        <v>87.927130120499996</v>
      </c>
      <c r="V29" s="108">
        <v>85.358511507499969</v>
      </c>
      <c r="W29" s="108">
        <v>106.56241017099988</v>
      </c>
      <c r="X29" s="108">
        <v>98.360977624499995</v>
      </c>
      <c r="Y29" s="108">
        <v>101.29454627350002</v>
      </c>
      <c r="Z29" s="108">
        <v>91.037399086999997</v>
      </c>
      <c r="AA29" s="108">
        <v>104.837260081</v>
      </c>
      <c r="AB29" s="108">
        <v>92.914157110000005</v>
      </c>
      <c r="AC29" s="108">
        <v>102.75742910300001</v>
      </c>
      <c r="AD29" s="108">
        <v>98.557945638000007</v>
      </c>
      <c r="AE29" s="108">
        <v>102.5013520625</v>
      </c>
      <c r="AF29" s="108">
        <v>95.953299269499979</v>
      </c>
      <c r="AG29" s="108">
        <v>106.63531331099983</v>
      </c>
      <c r="AH29" s="108">
        <v>86.604200702500222</v>
      </c>
      <c r="AI29" s="108">
        <v>96.592066257499994</v>
      </c>
      <c r="AJ29" s="108">
        <v>108.03533114249994</v>
      </c>
      <c r="AK29" s="108">
        <v>91.230285023500002</v>
      </c>
      <c r="AL29" s="108">
        <v>0</v>
      </c>
      <c r="AM29" s="108">
        <v>0</v>
      </c>
      <c r="AN29" s="108">
        <v>0</v>
      </c>
      <c r="AO29" s="108"/>
      <c r="AP29" s="108">
        <v>0</v>
      </c>
      <c r="AQ29" s="108">
        <v>0</v>
      </c>
      <c r="AR29" s="151" t="s">
        <v>191</v>
      </c>
      <c r="AS29" s="108"/>
      <c r="AT29" s="108">
        <f>SUMIF($7:$7,AT$8,29:29)</f>
        <v>0</v>
      </c>
      <c r="AU29" s="108">
        <f>SUMIF($7:$7,AU$8,29:29)</f>
        <v>0</v>
      </c>
      <c r="AV29" s="108">
        <f>SUMIF($7:$7,AV$8,29:29)</f>
        <v>33.228850000000001</v>
      </c>
      <c r="AW29" s="108">
        <f>SUMIF($7:$7,AW$8,29:29)</f>
        <v>414.03612215129738</v>
      </c>
      <c r="AX29" s="108">
        <f>SUMIF($7:$7,AX$8,29:29)</f>
        <v>378.20902942349983</v>
      </c>
      <c r="AY29" s="108">
        <f>SUMIF($7:$7,AY$8,29:29)</f>
        <v>390.08336255150004</v>
      </c>
      <c r="AZ29" s="108">
        <f>SUMIF($7:$7,AZ$8,29:29)</f>
        <v>399.77002607300005</v>
      </c>
      <c r="BA29" s="108">
        <f>SUMIF($7:$7,BA$8,29:29)</f>
        <v>397.86691141350002</v>
      </c>
      <c r="BB29" s="108">
        <f>SUMIF($7:$7,BB$8,29:29)</f>
        <v>91.230285023500002</v>
      </c>
    </row>
    <row r="30" spans="1:54" ht="14.5" customHeight="1" x14ac:dyDescent="0.35">
      <c r="B30" s="134" t="s">
        <v>210</v>
      </c>
      <c r="C30" s="107" t="s">
        <v>211</v>
      </c>
      <c r="E30" s="108">
        <v>17.881258887000005</v>
      </c>
      <c r="F30" s="108">
        <v>7.398755174999998</v>
      </c>
      <c r="G30" s="108">
        <v>2.2592547730000008</v>
      </c>
      <c r="H30" s="108">
        <v>21.104244768999997</v>
      </c>
      <c r="I30" s="108">
        <v>22.031235918263402</v>
      </c>
      <c r="J30" s="108">
        <v>16.111693872999989</v>
      </c>
      <c r="K30" s="108">
        <v>4.1156126320000022</v>
      </c>
      <c r="L30" s="108">
        <v>15.046821500000005</v>
      </c>
      <c r="M30" s="108">
        <v>34.305815533000001</v>
      </c>
      <c r="N30" s="108">
        <v>27.109515878999989</v>
      </c>
      <c r="O30" s="108">
        <v>15.082692380999998</v>
      </c>
      <c r="P30" s="108">
        <v>22.401881381999996</v>
      </c>
      <c r="Q30" s="108">
        <v>20.943532051999988</v>
      </c>
      <c r="R30" s="108">
        <v>13.535635166000013</v>
      </c>
      <c r="S30" s="108">
        <v>4.110120231999999</v>
      </c>
      <c r="T30" s="108">
        <v>16.932454668999991</v>
      </c>
      <c r="U30" s="108">
        <v>39.339371011559486</v>
      </c>
      <c r="V30" s="108">
        <v>29.531807808999982</v>
      </c>
      <c r="W30" s="108">
        <v>15.262644173000007</v>
      </c>
      <c r="X30" s="108">
        <v>23.96993619500001</v>
      </c>
      <c r="Y30" s="108">
        <v>35.158565288999995</v>
      </c>
      <c r="Z30" s="108">
        <v>21.515604884000002</v>
      </c>
      <c r="AA30" s="108">
        <v>12.032043047</v>
      </c>
      <c r="AB30" s="108">
        <v>34.429616149000005</v>
      </c>
      <c r="AC30" s="108">
        <v>41.922292406000004</v>
      </c>
      <c r="AD30" s="108">
        <v>29.070258342000002</v>
      </c>
      <c r="AE30" s="108">
        <v>16.045709294000002</v>
      </c>
      <c r="AF30" s="108">
        <v>31.213026888000002</v>
      </c>
      <c r="AG30" s="108">
        <v>37.729126253999993</v>
      </c>
      <c r="AH30" s="108">
        <v>21.044797814000006</v>
      </c>
      <c r="AI30" s="108">
        <v>15.079758018999998</v>
      </c>
      <c r="AJ30" s="108">
        <v>14.132325600999994</v>
      </c>
      <c r="AK30" s="108">
        <v>33.355542727000007</v>
      </c>
      <c r="AL30" s="108">
        <v>19.223491983999999</v>
      </c>
      <c r="AM30" s="108">
        <v>3.5738889579999999</v>
      </c>
      <c r="AN30" s="108">
        <v>2.945289496</v>
      </c>
      <c r="AO30" s="108">
        <v>1.4670000000000001</v>
      </c>
      <c r="AP30" s="108">
        <v>3.9237893349999999</v>
      </c>
      <c r="AQ30" s="108">
        <v>5.3674471979999998</v>
      </c>
      <c r="AR30" s="151">
        <v>12</v>
      </c>
      <c r="AS30" s="108"/>
      <c r="AT30" s="108">
        <f>SUMIF($7:$7,AT$8,30:30)</f>
        <v>48.643513604000006</v>
      </c>
      <c r="AU30" s="108">
        <f>SUMIF($7:$7,AU$8,30:30)</f>
        <v>57.3053639232634</v>
      </c>
      <c r="AV30" s="108">
        <f>SUMIF($7:$7,AV$8,30:30)</f>
        <v>98.899905174999986</v>
      </c>
      <c r="AW30" s="108">
        <f>SUMIF($7:$7,AW$8,30:30)</f>
        <v>55.521742118999995</v>
      </c>
      <c r="AX30" s="108">
        <f>SUMIF($7:$7,AX$8,30:30)</f>
        <v>108.10375918855948</v>
      </c>
      <c r="AY30" s="108">
        <f>SUMIF($7:$7,AY$8,30:30)</f>
        <v>103.13582936899999</v>
      </c>
      <c r="AZ30" s="108">
        <f>SUMIF($7:$7,AZ$8,30:30)</f>
        <v>118.25128693000002</v>
      </c>
      <c r="BA30" s="108">
        <f>SUMIF($7:$7,BA$8,30:30)</f>
        <v>87.986007687999987</v>
      </c>
      <c r="BB30" s="108">
        <f>SUMIF($7:$7,BB$8,30:30)</f>
        <v>81.856449697999992</v>
      </c>
    </row>
    <row r="31" spans="1:54" ht="14.5" customHeight="1" x14ac:dyDescent="0.35">
      <c r="B31" s="134" t="s">
        <v>212</v>
      </c>
      <c r="C31" s="107" t="s">
        <v>211</v>
      </c>
      <c r="E31" s="108">
        <v>66.062027372000031</v>
      </c>
      <c r="F31" s="108">
        <v>54.834898938000023</v>
      </c>
      <c r="G31" s="108">
        <v>45.137821640000013</v>
      </c>
      <c r="H31" s="108">
        <v>54.220664963000011</v>
      </c>
      <c r="I31" s="108">
        <v>63.915674557845222</v>
      </c>
      <c r="J31" s="108">
        <v>52.558257271000009</v>
      </c>
      <c r="K31" s="108">
        <v>43.587847122999989</v>
      </c>
      <c r="L31" s="108">
        <v>54.713233583000012</v>
      </c>
      <c r="M31" s="108">
        <v>64.129546637000033</v>
      </c>
      <c r="N31" s="108">
        <v>52.00871906899998</v>
      </c>
      <c r="O31" s="108">
        <v>45.087578227000002</v>
      </c>
      <c r="P31" s="108">
        <v>59.216794389999983</v>
      </c>
      <c r="Q31" s="108">
        <v>55.90510426700002</v>
      </c>
      <c r="R31" s="108">
        <v>53.005494109999987</v>
      </c>
      <c r="S31" s="108">
        <v>42.873943775999997</v>
      </c>
      <c r="T31" s="108">
        <v>51.403200353999999</v>
      </c>
      <c r="U31" s="108">
        <v>61.438596776999987</v>
      </c>
      <c r="V31" s="108">
        <v>48.028435792000003</v>
      </c>
      <c r="W31" s="108">
        <v>39.926804869999991</v>
      </c>
      <c r="X31" s="108">
        <v>41.557475208</v>
      </c>
      <c r="Y31" s="108">
        <v>46.759967815000003</v>
      </c>
      <c r="Z31" s="108">
        <v>37.697455414000004</v>
      </c>
      <c r="AA31" s="108">
        <v>34.575579474000001</v>
      </c>
      <c r="AB31" s="108">
        <v>46.732115144000005</v>
      </c>
      <c r="AC31" s="108">
        <v>51.125317543999998</v>
      </c>
      <c r="AD31" s="108">
        <v>41.485778537000009</v>
      </c>
      <c r="AE31" s="108">
        <v>35.877629431999999</v>
      </c>
      <c r="AF31" s="108">
        <v>39.222364628000001</v>
      </c>
      <c r="AG31" s="108">
        <v>63.262955196999989</v>
      </c>
      <c r="AH31" s="108">
        <v>51.165731896000004</v>
      </c>
      <c r="AI31" s="108">
        <v>41.022749335</v>
      </c>
      <c r="AJ31" s="108">
        <v>41.757493057000012</v>
      </c>
      <c r="AK31" s="108">
        <v>47.624382450999995</v>
      </c>
      <c r="AL31" s="108">
        <v>45.780921088999989</v>
      </c>
      <c r="AM31" s="108">
        <v>12.775685933</v>
      </c>
      <c r="AN31" s="108">
        <v>11.902744714000001</v>
      </c>
      <c r="AO31" s="108">
        <v>11.166</v>
      </c>
      <c r="AP31" s="108">
        <v>12.557831866000001</v>
      </c>
      <c r="AQ31" s="108">
        <v>16.459524369</v>
      </c>
      <c r="AR31" s="151">
        <v>16.8</v>
      </c>
      <c r="AS31" s="108"/>
      <c r="AT31" s="108">
        <f>SUMIF($7:$7,AT$8,31:31)</f>
        <v>220.25541291300007</v>
      </c>
      <c r="AU31" s="108">
        <f>SUMIF($7:$7,AU$8,31:31)</f>
        <v>214.77501253484522</v>
      </c>
      <c r="AV31" s="108">
        <f>SUMIF($7:$7,AV$8,31:31)</f>
        <v>220.44263832300001</v>
      </c>
      <c r="AW31" s="108">
        <f>SUMIF($7:$7,AW$8,31:31)</f>
        <v>203.18774250700002</v>
      </c>
      <c r="AX31" s="108">
        <f>SUMIF($7:$7,AX$8,31:31)</f>
        <v>190.95131264699998</v>
      </c>
      <c r="AY31" s="108">
        <f>SUMIF($7:$7,AY$8,31:31)</f>
        <v>165.765117847</v>
      </c>
      <c r="AZ31" s="108">
        <f>SUMIF($7:$7,AZ$8,31:31)</f>
        <v>167.711090141</v>
      </c>
      <c r="BA31" s="108">
        <f>SUMIF($7:$7,BA$8,31:31)</f>
        <v>197.208929485</v>
      </c>
      <c r="BB31" s="108">
        <f>SUMIF($7:$7,BB$8,31:31)</f>
        <v>175.06709042199998</v>
      </c>
    </row>
    <row r="32" spans="1:54" ht="14.5" customHeight="1" x14ac:dyDescent="0.35">
      <c r="B32" s="134" t="s">
        <v>213</v>
      </c>
      <c r="C32" s="107" t="s">
        <v>211</v>
      </c>
      <c r="E32" s="108">
        <v>0</v>
      </c>
      <c r="F32" s="108">
        <v>0</v>
      </c>
      <c r="G32" s="108">
        <v>0</v>
      </c>
      <c r="H32" s="108">
        <v>0</v>
      </c>
      <c r="I32" s="108">
        <v>0</v>
      </c>
      <c r="J32" s="108">
        <v>7.0127146429999963</v>
      </c>
      <c r="K32" s="108">
        <v>0</v>
      </c>
      <c r="L32" s="108">
        <v>16.915780310000009</v>
      </c>
      <c r="M32" s="108">
        <v>20.097283435999966</v>
      </c>
      <c r="N32" s="108">
        <v>12.565392309999998</v>
      </c>
      <c r="O32" s="108">
        <v>1.0100577410000002</v>
      </c>
      <c r="P32" s="108">
        <v>31.885554706000004</v>
      </c>
      <c r="Q32" s="108">
        <v>26.617040516000017</v>
      </c>
      <c r="R32" s="108">
        <v>15.940883710000005</v>
      </c>
      <c r="S32" s="108">
        <v>1.3895331279999994</v>
      </c>
      <c r="T32" s="108">
        <v>22.617599783000014</v>
      </c>
      <c r="U32" s="108">
        <v>11.181481617000001</v>
      </c>
      <c r="V32" s="108">
        <v>0</v>
      </c>
      <c r="W32" s="108">
        <v>0</v>
      </c>
      <c r="X32" s="108">
        <v>22.425849161000023</v>
      </c>
      <c r="Y32" s="108">
        <v>47.733911091000003</v>
      </c>
      <c r="Z32" s="108">
        <v>11.061846706000001</v>
      </c>
      <c r="AA32" s="108">
        <v>2.3398751610000001</v>
      </c>
      <c r="AB32" s="108">
        <v>43.334401832999994</v>
      </c>
      <c r="AC32" s="108">
        <v>49.703578969999995</v>
      </c>
      <c r="AD32" s="108">
        <v>11.90947282</v>
      </c>
      <c r="AE32" s="108">
        <v>3.0016878529999995</v>
      </c>
      <c r="AF32" s="108">
        <v>32.263930101</v>
      </c>
      <c r="AG32" s="108">
        <v>44.14526974799999</v>
      </c>
      <c r="AH32" s="108">
        <v>7.9918576220000004</v>
      </c>
      <c r="AI32" s="108">
        <v>3.6877932990000004</v>
      </c>
      <c r="AJ32" s="108">
        <v>15.617907165999995</v>
      </c>
      <c r="AK32" s="108">
        <v>60.101337149000003</v>
      </c>
      <c r="AL32" s="108">
        <v>14.003222465999995</v>
      </c>
      <c r="AM32" s="108">
        <v>1.271512175</v>
      </c>
      <c r="AN32" s="108">
        <v>0.67322405799999996</v>
      </c>
      <c r="AO32" s="108">
        <v>0.28399999999999997</v>
      </c>
      <c r="AP32" s="108">
        <v>6.9169162609999999</v>
      </c>
      <c r="AQ32" s="108">
        <v>18.105017727000003</v>
      </c>
      <c r="AR32" s="151">
        <v>19.100000000000001</v>
      </c>
      <c r="AS32" s="108"/>
      <c r="AT32" s="108">
        <f>SUMIF($7:$7,AT$8,32:32)</f>
        <v>0</v>
      </c>
      <c r="AU32" s="108">
        <f>SUMIF($7:$7,AU$8,32:32)</f>
        <v>23.928494953000005</v>
      </c>
      <c r="AV32" s="108">
        <f>SUMIF($7:$7,AV$8,32:32)</f>
        <v>65.558288192999967</v>
      </c>
      <c r="AW32" s="108">
        <f>SUMIF($7:$7,AW$8,32:32)</f>
        <v>66.565057137000039</v>
      </c>
      <c r="AX32" s="108">
        <f>SUMIF($7:$7,AX$8,32:32)</f>
        <v>33.607330778000026</v>
      </c>
      <c r="AY32" s="108">
        <f>SUMIF($7:$7,AY$8,32:32)</f>
        <v>104.470034791</v>
      </c>
      <c r="AZ32" s="108">
        <f>SUMIF($7:$7,AZ$8,32:32)</f>
        <v>96.878669743999993</v>
      </c>
      <c r="BA32" s="108">
        <f>SUMIF($7:$7,BA$8,32:32)</f>
        <v>71.442827834999974</v>
      </c>
      <c r="BB32" s="108">
        <f>SUMIF($7:$7,BB$8,32:32)</f>
        <v>120.455229836</v>
      </c>
    </row>
    <row r="33" spans="1:54" s="124" customFormat="1" ht="14.5" customHeight="1" x14ac:dyDescent="0.35">
      <c r="A33" s="119"/>
      <c r="B33" s="125" t="s">
        <v>22</v>
      </c>
      <c r="C33" s="126" t="s">
        <v>191</v>
      </c>
      <c r="D33" s="126"/>
      <c r="E33" s="127">
        <f>SUM(E34)</f>
        <v>0</v>
      </c>
      <c r="F33" s="127">
        <f t="shared" ref="F33:AJ33" si="32">SUM(F34)</f>
        <v>0</v>
      </c>
      <c r="G33" s="127">
        <f t="shared" si="32"/>
        <v>0</v>
      </c>
      <c r="H33" s="127">
        <f t="shared" si="32"/>
        <v>0</v>
      </c>
      <c r="I33" s="127">
        <f t="shared" si="32"/>
        <v>0</v>
      </c>
      <c r="J33" s="127">
        <f t="shared" si="32"/>
        <v>0</v>
      </c>
      <c r="K33" s="127">
        <f t="shared" si="32"/>
        <v>0</v>
      </c>
      <c r="L33" s="127">
        <f t="shared" si="32"/>
        <v>0</v>
      </c>
      <c r="M33" s="127">
        <f t="shared" si="32"/>
        <v>0</v>
      </c>
      <c r="N33" s="127">
        <f t="shared" si="32"/>
        <v>0</v>
      </c>
      <c r="O33" s="127">
        <f t="shared" si="32"/>
        <v>0</v>
      </c>
      <c r="P33" s="127">
        <f t="shared" si="32"/>
        <v>0</v>
      </c>
      <c r="Q33" s="127">
        <f t="shared" si="32"/>
        <v>0</v>
      </c>
      <c r="R33" s="127">
        <f t="shared" si="32"/>
        <v>0</v>
      </c>
      <c r="S33" s="127">
        <f t="shared" si="32"/>
        <v>0</v>
      </c>
      <c r="T33" s="127">
        <f t="shared" si="32"/>
        <v>0</v>
      </c>
      <c r="U33" s="127">
        <f t="shared" si="32"/>
        <v>0</v>
      </c>
      <c r="V33" s="127">
        <f t="shared" si="32"/>
        <v>0</v>
      </c>
      <c r="W33" s="127">
        <f t="shared" si="32"/>
        <v>0</v>
      </c>
      <c r="X33" s="127">
        <f t="shared" si="32"/>
        <v>185.25423322099999</v>
      </c>
      <c r="Y33" s="127">
        <f t="shared" si="32"/>
        <v>394.69621154999987</v>
      </c>
      <c r="Z33" s="127">
        <f t="shared" si="32"/>
        <v>479.07490963499998</v>
      </c>
      <c r="AA33" s="127">
        <f t="shared" si="32"/>
        <v>432.34552302899999</v>
      </c>
      <c r="AB33" s="127">
        <f t="shared" si="32"/>
        <v>503.11669571499993</v>
      </c>
      <c r="AC33" s="127">
        <f t="shared" si="32"/>
        <v>446.99181094700003</v>
      </c>
      <c r="AD33" s="127">
        <f t="shared" si="32"/>
        <v>339.42441668700008</v>
      </c>
      <c r="AE33" s="127">
        <f t="shared" si="32"/>
        <v>435.264906559</v>
      </c>
      <c r="AF33" s="127">
        <f t="shared" si="32"/>
        <v>530.73889689800001</v>
      </c>
      <c r="AG33" s="127">
        <f t="shared" si="32"/>
        <v>375.94781633299971</v>
      </c>
      <c r="AH33" s="127">
        <f t="shared" si="32"/>
        <v>301.59885521300038</v>
      </c>
      <c r="AI33" s="127">
        <f t="shared" si="32"/>
        <v>488.3880745570001</v>
      </c>
      <c r="AJ33" s="127">
        <f t="shared" si="32"/>
        <v>502.2069636619994</v>
      </c>
      <c r="AK33" s="127">
        <f>SUM(AK34)</f>
        <v>388.25286029699959</v>
      </c>
      <c r="AL33" s="127">
        <f>SUM(AL34)</f>
        <v>461.33569893940484</v>
      </c>
      <c r="AM33" s="127">
        <f t="shared" ref="AM33:AR33" si="33">SUM(AM34)</f>
        <v>105.82797447599999</v>
      </c>
      <c r="AN33" s="127">
        <f t="shared" si="33"/>
        <v>210.21236203699999</v>
      </c>
      <c r="AO33" s="127">
        <f t="shared" si="33"/>
        <v>153.27600000000001</v>
      </c>
      <c r="AP33" s="127">
        <f t="shared" si="33"/>
        <v>152.53156117699999</v>
      </c>
      <c r="AQ33" s="127">
        <f t="shared" si="33"/>
        <v>170.39687804385301</v>
      </c>
      <c r="AR33" s="127">
        <f t="shared" si="33"/>
        <v>173.5</v>
      </c>
      <c r="AS33" s="123"/>
      <c r="AT33" s="127">
        <f>SUMIF($7:$7,AT$8,33:33)</f>
        <v>0</v>
      </c>
      <c r="AU33" s="127">
        <f>SUMIF($7:$7,AU$8,33:33)</f>
        <v>0</v>
      </c>
      <c r="AV33" s="127">
        <f>SUMIF($7:$7,AV$8,33:33)</f>
        <v>0</v>
      </c>
      <c r="AW33" s="127">
        <f>SUMIF($7:$7,AW$8,33:33)</f>
        <v>0</v>
      </c>
      <c r="AX33" s="127">
        <f>SUMIF($7:$7,AX$8,33:33)</f>
        <v>185.25423322099999</v>
      </c>
      <c r="AY33" s="127">
        <f>SUMIF($7:$7,AY$8,33:33)</f>
        <v>1809.2333399289996</v>
      </c>
      <c r="AZ33" s="127">
        <f>SUMIF($7:$7,AZ$8,33:33)</f>
        <v>1752.4200310910001</v>
      </c>
      <c r="BA33" s="127">
        <f>SUMIF($7:$7,BA$8,33:33)</f>
        <v>1668.1417097649996</v>
      </c>
      <c r="BB33" s="127">
        <f>SUMIF($7:$7,BB$8,33:33)</f>
        <v>1815.3333349702575</v>
      </c>
    </row>
    <row r="34" spans="1:54" ht="14.5" customHeight="1" x14ac:dyDescent="0.35">
      <c r="B34" s="136" t="s">
        <v>214</v>
      </c>
      <c r="C34" s="137" t="s">
        <v>194</v>
      </c>
      <c r="D34" s="137"/>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185.25423322099999</v>
      </c>
      <c r="Y34" s="138">
        <v>394.69621154999987</v>
      </c>
      <c r="Z34" s="138">
        <v>479.07490963499998</v>
      </c>
      <c r="AA34" s="138">
        <v>432.34552302899999</v>
      </c>
      <c r="AB34" s="138">
        <v>503.11669571499993</v>
      </c>
      <c r="AC34" s="138">
        <v>446.99181094700003</v>
      </c>
      <c r="AD34" s="138">
        <v>339.42441668700008</v>
      </c>
      <c r="AE34" s="138">
        <v>435.264906559</v>
      </c>
      <c r="AF34" s="138">
        <v>530.73889689800001</v>
      </c>
      <c r="AG34" s="138">
        <v>375.94781633299971</v>
      </c>
      <c r="AH34" s="138">
        <v>301.59885521300038</v>
      </c>
      <c r="AI34" s="138">
        <v>488.3880745570001</v>
      </c>
      <c r="AJ34" s="138">
        <v>502.2069636619994</v>
      </c>
      <c r="AK34" s="138">
        <v>388.25286029699959</v>
      </c>
      <c r="AL34" s="138">
        <v>461.33569893940484</v>
      </c>
      <c r="AM34" s="138">
        <v>105.82797447599999</v>
      </c>
      <c r="AN34" s="138">
        <v>210.21236203699999</v>
      </c>
      <c r="AO34" s="138">
        <v>153.27600000000001</v>
      </c>
      <c r="AP34" s="138">
        <v>152.53156117699999</v>
      </c>
      <c r="AQ34" s="138">
        <v>170.39687804385301</v>
      </c>
      <c r="AR34" s="153">
        <v>173.5</v>
      </c>
      <c r="AS34" s="108"/>
      <c r="AT34" s="138">
        <f>SUMIF($7:$7,AT$8,34:34)</f>
        <v>0</v>
      </c>
      <c r="AU34" s="138">
        <f>SUMIF($7:$7,AU$8,34:34)</f>
        <v>0</v>
      </c>
      <c r="AV34" s="138">
        <f>SUMIF($7:$7,AV$8,34:34)</f>
        <v>0</v>
      </c>
      <c r="AW34" s="138">
        <f>SUMIF($7:$7,AW$8,34:34)</f>
        <v>0</v>
      </c>
      <c r="AX34" s="138">
        <f>SUMIF($7:$7,AX$8,34:34)</f>
        <v>185.25423322099999</v>
      </c>
      <c r="AY34" s="138">
        <f>SUMIF($7:$7,AY$8,34:34)</f>
        <v>1809.2333399289996</v>
      </c>
      <c r="AZ34" s="138">
        <f>SUMIF($7:$7,AZ$8,34:34)</f>
        <v>1752.4200310910001</v>
      </c>
      <c r="BA34" s="138">
        <f>SUMIF($7:$7,BA$8,34:34)</f>
        <v>1668.1417097649996</v>
      </c>
      <c r="BB34" s="138">
        <f>SUMIF($7:$7,BB$8,34:34)</f>
        <v>1815.3333349702575</v>
      </c>
    </row>
    <row r="35" spans="1:54" ht="14.5" customHeight="1" x14ac:dyDescent="0.35">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51"/>
      <c r="AS35" s="108"/>
      <c r="AT35" s="108"/>
      <c r="AU35" s="108"/>
      <c r="AV35" s="108"/>
      <c r="AW35" s="108"/>
      <c r="AX35" s="108"/>
      <c r="AY35" s="108"/>
      <c r="AZ35" s="108"/>
      <c r="BA35" s="108"/>
      <c r="BB35" s="108"/>
    </row>
    <row r="36" spans="1:54" s="118" customFormat="1" ht="14.5" customHeight="1" x14ac:dyDescent="0.35">
      <c r="A36" s="114"/>
      <c r="B36" s="120" t="s">
        <v>215</v>
      </c>
      <c r="C36" s="121" t="s">
        <v>191</v>
      </c>
      <c r="D36" s="121"/>
      <c r="E36" s="122">
        <f t="shared" ref="E36:T37" si="34">SUM(E37)</f>
        <v>0</v>
      </c>
      <c r="F36" s="122">
        <f t="shared" si="34"/>
        <v>0</v>
      </c>
      <c r="G36" s="122">
        <f t="shared" si="34"/>
        <v>0</v>
      </c>
      <c r="H36" s="122">
        <f t="shared" si="34"/>
        <v>0</v>
      </c>
      <c r="I36" s="122">
        <f t="shared" si="34"/>
        <v>0</v>
      </c>
      <c r="J36" s="122">
        <f t="shared" si="34"/>
        <v>0</v>
      </c>
      <c r="K36" s="122">
        <f t="shared" si="34"/>
        <v>0</v>
      </c>
      <c r="L36" s="122">
        <f t="shared" si="34"/>
        <v>0</v>
      </c>
      <c r="M36" s="122">
        <f t="shared" si="34"/>
        <v>0</v>
      </c>
      <c r="N36" s="122">
        <f t="shared" si="34"/>
        <v>0</v>
      </c>
      <c r="O36" s="122">
        <f t="shared" si="34"/>
        <v>0</v>
      </c>
      <c r="P36" s="122">
        <f t="shared" si="34"/>
        <v>0</v>
      </c>
      <c r="Q36" s="122">
        <f t="shared" si="34"/>
        <v>0</v>
      </c>
      <c r="R36" s="122">
        <f t="shared" si="34"/>
        <v>0</v>
      </c>
      <c r="S36" s="122">
        <f t="shared" si="34"/>
        <v>0</v>
      </c>
      <c r="T36" s="122">
        <f t="shared" si="34"/>
        <v>0</v>
      </c>
      <c r="U36" s="122">
        <f t="shared" ref="U36:AJ37" si="35">SUM(U37)</f>
        <v>0</v>
      </c>
      <c r="V36" s="122">
        <f t="shared" si="35"/>
        <v>0</v>
      </c>
      <c r="W36" s="122">
        <f t="shared" si="35"/>
        <v>0</v>
      </c>
      <c r="X36" s="122">
        <f t="shared" si="35"/>
        <v>0</v>
      </c>
      <c r="Y36" s="122">
        <f t="shared" si="35"/>
        <v>0</v>
      </c>
      <c r="Z36" s="122">
        <f t="shared" si="35"/>
        <v>0</v>
      </c>
      <c r="AA36" s="122">
        <f t="shared" si="35"/>
        <v>0</v>
      </c>
      <c r="AB36" s="122">
        <f t="shared" si="35"/>
        <v>0</v>
      </c>
      <c r="AC36" s="122">
        <f t="shared" si="35"/>
        <v>0</v>
      </c>
      <c r="AD36" s="122">
        <f t="shared" si="35"/>
        <v>0</v>
      </c>
      <c r="AE36" s="122">
        <f t="shared" si="35"/>
        <v>0</v>
      </c>
      <c r="AF36" s="122">
        <f t="shared" si="35"/>
        <v>0</v>
      </c>
      <c r="AG36" s="122">
        <f t="shared" si="35"/>
        <v>0</v>
      </c>
      <c r="AH36" s="122">
        <f t="shared" si="35"/>
        <v>0</v>
      </c>
      <c r="AI36" s="122">
        <f t="shared" si="35"/>
        <v>0</v>
      </c>
      <c r="AJ36" s="122">
        <f t="shared" si="35"/>
        <v>32.820434318757599</v>
      </c>
      <c r="AK36" s="122">
        <f t="shared" ref="AK36:AR37" si="36">SUM(AK37)</f>
        <v>220.91306396841301</v>
      </c>
      <c r="AL36" s="122">
        <f t="shared" si="36"/>
        <v>220.18968137942662</v>
      </c>
      <c r="AM36" s="122">
        <f t="shared" si="36"/>
        <v>60.389577840000001</v>
      </c>
      <c r="AN36" s="122">
        <f t="shared" si="36"/>
        <v>51.146066765</v>
      </c>
      <c r="AO36" s="122">
        <f t="shared" si="36"/>
        <v>46.984000000000002</v>
      </c>
      <c r="AP36" s="122">
        <f t="shared" si="36"/>
        <v>65.014852739999995</v>
      </c>
      <c r="AQ36" s="122">
        <f t="shared" si="36"/>
        <v>66.373406693903405</v>
      </c>
      <c r="AR36" s="122">
        <f t="shared" si="36"/>
        <v>62.5</v>
      </c>
      <c r="AS36" s="139"/>
      <c r="AT36" s="122">
        <f>SUMIF($7:$7,AT$8,36:36)</f>
        <v>0</v>
      </c>
      <c r="AU36" s="122">
        <f>SUMIF($7:$7,AU$8,36:36)</f>
        <v>0</v>
      </c>
      <c r="AV36" s="122">
        <f>SUMIF($7:$7,AV$8,36:36)</f>
        <v>0</v>
      </c>
      <c r="AW36" s="122">
        <f>SUMIF($7:$7,AW$8,36:36)</f>
        <v>0</v>
      </c>
      <c r="AX36" s="122">
        <f>SUMIF($7:$7,AX$8,36:36)</f>
        <v>0</v>
      </c>
      <c r="AY36" s="122">
        <f>SUMIF($7:$7,AY$8,36:36)</f>
        <v>0</v>
      </c>
      <c r="AZ36" s="122">
        <f>SUMIF($7:$7,AZ$8,36:36)</f>
        <v>0</v>
      </c>
      <c r="BA36" s="122">
        <f>SUMIF($7:$7,BA$8,36:36)</f>
        <v>32.820434318757599</v>
      </c>
      <c r="BB36" s="122">
        <f>SUMIF($7:$7,BB$8,36:36)</f>
        <v>793.51064938674313</v>
      </c>
    </row>
    <row r="37" spans="1:54" s="118" customFormat="1" ht="14.5" customHeight="1" x14ac:dyDescent="0.35">
      <c r="A37" s="114"/>
      <c r="B37" s="125" t="s">
        <v>41</v>
      </c>
      <c r="C37" s="126" t="s">
        <v>191</v>
      </c>
      <c r="D37" s="126"/>
      <c r="E37" s="127">
        <f t="shared" si="34"/>
        <v>0</v>
      </c>
      <c r="F37" s="127">
        <f t="shared" si="34"/>
        <v>0</v>
      </c>
      <c r="G37" s="127">
        <f t="shared" si="34"/>
        <v>0</v>
      </c>
      <c r="H37" s="127">
        <f t="shared" si="34"/>
        <v>0</v>
      </c>
      <c r="I37" s="127">
        <f t="shared" si="34"/>
        <v>0</v>
      </c>
      <c r="J37" s="127">
        <f t="shared" si="34"/>
        <v>0</v>
      </c>
      <c r="K37" s="127">
        <f t="shared" si="34"/>
        <v>0</v>
      </c>
      <c r="L37" s="127">
        <f t="shared" si="34"/>
        <v>0</v>
      </c>
      <c r="M37" s="127">
        <f t="shared" si="34"/>
        <v>0</v>
      </c>
      <c r="N37" s="127">
        <f t="shared" si="34"/>
        <v>0</v>
      </c>
      <c r="O37" s="127">
        <f t="shared" si="34"/>
        <v>0</v>
      </c>
      <c r="P37" s="127">
        <f t="shared" si="34"/>
        <v>0</v>
      </c>
      <c r="Q37" s="127">
        <f t="shared" si="34"/>
        <v>0</v>
      </c>
      <c r="R37" s="127">
        <f t="shared" si="34"/>
        <v>0</v>
      </c>
      <c r="S37" s="127">
        <f t="shared" si="34"/>
        <v>0</v>
      </c>
      <c r="T37" s="127">
        <f t="shared" si="34"/>
        <v>0</v>
      </c>
      <c r="U37" s="127">
        <f t="shared" si="35"/>
        <v>0</v>
      </c>
      <c r="V37" s="127">
        <f t="shared" si="35"/>
        <v>0</v>
      </c>
      <c r="W37" s="127">
        <f t="shared" si="35"/>
        <v>0</v>
      </c>
      <c r="X37" s="127">
        <f t="shared" si="35"/>
        <v>0</v>
      </c>
      <c r="Y37" s="127">
        <f t="shared" si="35"/>
        <v>0</v>
      </c>
      <c r="Z37" s="127">
        <f t="shared" si="35"/>
        <v>0</v>
      </c>
      <c r="AA37" s="127">
        <f t="shared" si="35"/>
        <v>0</v>
      </c>
      <c r="AB37" s="127">
        <f t="shared" si="35"/>
        <v>0</v>
      </c>
      <c r="AC37" s="127">
        <f t="shared" si="35"/>
        <v>0</v>
      </c>
      <c r="AD37" s="127">
        <f t="shared" si="35"/>
        <v>0</v>
      </c>
      <c r="AE37" s="127">
        <f t="shared" si="35"/>
        <v>0</v>
      </c>
      <c r="AF37" s="127">
        <f t="shared" si="35"/>
        <v>0</v>
      </c>
      <c r="AG37" s="127">
        <f t="shared" si="35"/>
        <v>0</v>
      </c>
      <c r="AH37" s="127">
        <f t="shared" si="35"/>
        <v>0</v>
      </c>
      <c r="AI37" s="127">
        <f t="shared" si="35"/>
        <v>0</v>
      </c>
      <c r="AJ37" s="127">
        <f t="shared" si="35"/>
        <v>32.820434318757599</v>
      </c>
      <c r="AK37" s="127">
        <f t="shared" si="36"/>
        <v>220.91306396841301</v>
      </c>
      <c r="AL37" s="127">
        <f t="shared" si="36"/>
        <v>220.18968137942662</v>
      </c>
      <c r="AM37" s="127">
        <f t="shared" si="36"/>
        <v>60.389577840000001</v>
      </c>
      <c r="AN37" s="127">
        <f t="shared" si="36"/>
        <v>51.146066765</v>
      </c>
      <c r="AO37" s="127">
        <f t="shared" si="36"/>
        <v>46.984000000000002</v>
      </c>
      <c r="AP37" s="127">
        <f t="shared" si="36"/>
        <v>65.014852739999995</v>
      </c>
      <c r="AQ37" s="127">
        <f t="shared" si="36"/>
        <v>66.373406693903405</v>
      </c>
      <c r="AR37" s="127">
        <f t="shared" si="36"/>
        <v>62.5</v>
      </c>
      <c r="AS37" s="139"/>
      <c r="AT37" s="127">
        <f>SUMIF($7:$7,AT$8,37:37)</f>
        <v>0</v>
      </c>
      <c r="AU37" s="127">
        <f>SUMIF($7:$7,AU$8,37:37)</f>
        <v>0</v>
      </c>
      <c r="AV37" s="127">
        <f>SUMIF($7:$7,AV$8,37:37)</f>
        <v>0</v>
      </c>
      <c r="AW37" s="127">
        <f>SUMIF($7:$7,AW$8,37:37)</f>
        <v>0</v>
      </c>
      <c r="AX37" s="127">
        <f>SUMIF($7:$7,AX$8,37:37)</f>
        <v>0</v>
      </c>
      <c r="AY37" s="127">
        <f>SUMIF($7:$7,AY$8,37:37)</f>
        <v>0</v>
      </c>
      <c r="AZ37" s="127">
        <f>SUMIF($7:$7,AZ$8,37:37)</f>
        <v>0</v>
      </c>
      <c r="BA37" s="127">
        <f>SUMIF($7:$7,BA$8,37:37)</f>
        <v>32.820434318757599</v>
      </c>
      <c r="BB37" s="127">
        <f>SUMIF($7:$7,BB$8,37:37)</f>
        <v>793.51064938674313</v>
      </c>
    </row>
    <row r="38" spans="1:54" ht="14.5" customHeight="1" x14ac:dyDescent="0.35">
      <c r="B38" s="136" t="s">
        <v>42</v>
      </c>
      <c r="C38" s="137" t="s">
        <v>194</v>
      </c>
      <c r="D38" s="137"/>
      <c r="E38" s="138">
        <v>0</v>
      </c>
      <c r="F38" s="138">
        <v>0</v>
      </c>
      <c r="G38" s="138">
        <v>0</v>
      </c>
      <c r="H38" s="138">
        <v>0</v>
      </c>
      <c r="I38" s="138">
        <v>0</v>
      </c>
      <c r="J38" s="138">
        <v>0</v>
      </c>
      <c r="K38" s="138">
        <v>0</v>
      </c>
      <c r="L38" s="138">
        <v>0</v>
      </c>
      <c r="M38" s="138">
        <v>0</v>
      </c>
      <c r="N38" s="138">
        <v>0</v>
      </c>
      <c r="O38" s="138">
        <v>0</v>
      </c>
      <c r="P38" s="138">
        <v>0</v>
      </c>
      <c r="Q38" s="138">
        <v>0</v>
      </c>
      <c r="R38" s="138">
        <v>0</v>
      </c>
      <c r="S38" s="138">
        <v>0</v>
      </c>
      <c r="T38" s="138">
        <v>0</v>
      </c>
      <c r="U38" s="138">
        <v>0</v>
      </c>
      <c r="V38" s="138">
        <v>0</v>
      </c>
      <c r="W38" s="138">
        <v>0</v>
      </c>
      <c r="X38" s="138">
        <v>0</v>
      </c>
      <c r="Y38" s="138">
        <v>0</v>
      </c>
      <c r="Z38" s="138">
        <v>0</v>
      </c>
      <c r="AA38" s="138">
        <v>0</v>
      </c>
      <c r="AB38" s="138">
        <v>0</v>
      </c>
      <c r="AC38" s="138">
        <v>0</v>
      </c>
      <c r="AD38" s="138">
        <v>0</v>
      </c>
      <c r="AE38" s="138">
        <v>0</v>
      </c>
      <c r="AF38" s="138">
        <v>0</v>
      </c>
      <c r="AG38" s="138">
        <v>0</v>
      </c>
      <c r="AH38" s="138">
        <v>0</v>
      </c>
      <c r="AI38" s="138">
        <v>0</v>
      </c>
      <c r="AJ38" s="138">
        <v>32.820434318757599</v>
      </c>
      <c r="AK38" s="138">
        <v>220.91306396841301</v>
      </c>
      <c r="AL38" s="138">
        <v>220.18968137942662</v>
      </c>
      <c r="AM38" s="138">
        <v>60.389577840000001</v>
      </c>
      <c r="AN38" s="138">
        <v>51.146066765</v>
      </c>
      <c r="AO38" s="138">
        <v>46.984000000000002</v>
      </c>
      <c r="AP38" s="138">
        <v>65.014852739999995</v>
      </c>
      <c r="AQ38" s="138">
        <v>66.373406693903405</v>
      </c>
      <c r="AR38" s="153">
        <v>62.5</v>
      </c>
      <c r="AS38" s="108"/>
      <c r="AT38" s="138">
        <f>SUMIF($7:$7,AT$8,38:38)</f>
        <v>0</v>
      </c>
      <c r="AU38" s="138">
        <f>SUMIF($7:$7,AU$8,38:38)</f>
        <v>0</v>
      </c>
      <c r="AV38" s="138">
        <f>SUMIF($7:$7,AV$8,38:38)</f>
        <v>0</v>
      </c>
      <c r="AW38" s="138">
        <f>SUMIF($7:$7,AW$8,38:38)</f>
        <v>0</v>
      </c>
      <c r="AX38" s="138">
        <f>SUMIF($7:$7,AX$8,38:38)</f>
        <v>0</v>
      </c>
      <c r="AY38" s="138">
        <f>SUMIF($7:$7,AY$8,38:38)</f>
        <v>0</v>
      </c>
      <c r="AZ38" s="138">
        <f>SUMIF($7:$7,AZ$8,38:38)</f>
        <v>0</v>
      </c>
      <c r="BA38" s="138">
        <f>SUMIF($7:$7,BA$8,38:38)</f>
        <v>32.820434318757599</v>
      </c>
      <c r="BB38" s="138">
        <f>SUMIF($7:$7,BB$8,38:38)</f>
        <v>793.51064938674313</v>
      </c>
    </row>
    <row r="39" spans="1:54" ht="14.5" customHeight="1" x14ac:dyDescent="0.35">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row>
    <row r="40" spans="1:54" s="118" customFormat="1" ht="14.5" customHeight="1" x14ac:dyDescent="0.35">
      <c r="A40" s="114"/>
      <c r="B40" s="120" t="s">
        <v>216</v>
      </c>
      <c r="C40" s="121"/>
      <c r="D40" s="121"/>
      <c r="E40" s="122">
        <f t="shared" ref="E40:AJ40" si="37">SUM(E9,E36)</f>
        <v>158.08389066054005</v>
      </c>
      <c r="F40" s="122">
        <f t="shared" si="37"/>
        <v>126.170754177525</v>
      </c>
      <c r="G40" s="122">
        <f t="shared" si="37"/>
        <v>160.71569167542074</v>
      </c>
      <c r="H40" s="122">
        <f t="shared" si="37"/>
        <v>199.8839014306609</v>
      </c>
      <c r="I40" s="122">
        <f t="shared" si="37"/>
        <v>149.65486708184696</v>
      </c>
      <c r="J40" s="122">
        <f t="shared" si="37"/>
        <v>183.537031652</v>
      </c>
      <c r="K40" s="122">
        <f t="shared" si="37"/>
        <v>248.31757268099997</v>
      </c>
      <c r="L40" s="122">
        <f t="shared" si="37"/>
        <v>748.12455484327108</v>
      </c>
      <c r="M40" s="122">
        <f t="shared" si="37"/>
        <v>442.6993007789614</v>
      </c>
      <c r="N40" s="122">
        <f t="shared" si="37"/>
        <v>322.02260940537178</v>
      </c>
      <c r="O40" s="122">
        <f t="shared" si="37"/>
        <v>639.86953781707894</v>
      </c>
      <c r="P40" s="122">
        <f t="shared" si="37"/>
        <v>698.88906921133105</v>
      </c>
      <c r="Q40" s="122">
        <f t="shared" si="37"/>
        <v>519.86374973245177</v>
      </c>
      <c r="R40" s="122">
        <f t="shared" si="37"/>
        <v>641.87588504078303</v>
      </c>
      <c r="S40" s="122">
        <f t="shared" si="37"/>
        <v>1313.2281135351539</v>
      </c>
      <c r="T40" s="122">
        <f t="shared" si="37"/>
        <v>1364.812955400904</v>
      </c>
      <c r="U40" s="122">
        <f t="shared" si="37"/>
        <v>634.8834067824514</v>
      </c>
      <c r="V40" s="122">
        <f t="shared" si="37"/>
        <v>780.72509664150027</v>
      </c>
      <c r="W40" s="122">
        <f t="shared" si="37"/>
        <v>1359.8219571900004</v>
      </c>
      <c r="X40" s="122">
        <f t="shared" si="37"/>
        <v>1694.1234131992546</v>
      </c>
      <c r="Y40" s="122">
        <f t="shared" si="37"/>
        <v>1547.0547042224998</v>
      </c>
      <c r="Z40" s="122">
        <f t="shared" si="37"/>
        <v>1501.8490602675001</v>
      </c>
      <c r="AA40" s="122">
        <f t="shared" si="37"/>
        <v>1978.3281197177998</v>
      </c>
      <c r="AB40" s="122">
        <f t="shared" si="37"/>
        <v>2022.2739886544996</v>
      </c>
      <c r="AC40" s="122">
        <f t="shared" si="37"/>
        <v>1523.8442755102885</v>
      </c>
      <c r="AD40" s="122">
        <f t="shared" si="37"/>
        <v>1266.5929436338863</v>
      </c>
      <c r="AE40" s="122">
        <f t="shared" si="37"/>
        <v>1946.9910554951143</v>
      </c>
      <c r="AF40" s="122">
        <f t="shared" si="37"/>
        <v>2067.8882848667281</v>
      </c>
      <c r="AG40" s="122">
        <f t="shared" si="37"/>
        <v>1803.1955226084876</v>
      </c>
      <c r="AH40" s="122">
        <f t="shared" si="37"/>
        <v>1659.7774753163778</v>
      </c>
      <c r="AI40" s="122">
        <f t="shared" si="37"/>
        <v>2546.9848717645</v>
      </c>
      <c r="AJ40" s="122">
        <f t="shared" si="37"/>
        <v>2658.3986072642565</v>
      </c>
      <c r="AK40" s="122">
        <f t="shared" ref="AK40:AP40" si="38">SUM(AK9,AK36)</f>
        <v>1950.9234194264127</v>
      </c>
      <c r="AL40" s="122">
        <f t="shared" si="38"/>
        <v>2315.0237759115103</v>
      </c>
      <c r="AM40" s="122">
        <f t="shared" si="38"/>
        <v>912.52447921977705</v>
      </c>
      <c r="AN40" s="122">
        <f t="shared" si="38"/>
        <v>1042.0172383879999</v>
      </c>
      <c r="AO40" s="122">
        <f t="shared" si="38"/>
        <v>1052.2679999999998</v>
      </c>
      <c r="AP40" s="122">
        <f t="shared" si="38"/>
        <v>1010.3970947459999</v>
      </c>
      <c r="AQ40" s="122">
        <f t="shared" ref="AQ40" si="39">SUM(AQ9,AQ36)</f>
        <v>960.66745975431331</v>
      </c>
      <c r="AR40" s="122">
        <f>SUM(AR9,AR36)</f>
        <v>942.30000000000007</v>
      </c>
      <c r="AS40" s="139"/>
      <c r="AT40" s="122">
        <f>SUMIF($7:$7,AT$8,40:40)</f>
        <v>644.85423794414669</v>
      </c>
      <c r="AU40" s="122">
        <f>SUMIF($7:$7,AU$8,40:40)</f>
        <v>1329.634026258118</v>
      </c>
      <c r="AV40" s="122">
        <f>SUMIF($7:$7,AV$8,40:40)</f>
        <v>2103.4805172127431</v>
      </c>
      <c r="AW40" s="122">
        <f>SUMIF($7:$7,AW$8,40:40)</f>
        <v>3839.7807037092925</v>
      </c>
      <c r="AX40" s="122">
        <f>SUMIF($7:$7,AX$8,40:40)</f>
        <v>4469.5538738132072</v>
      </c>
      <c r="AY40" s="122">
        <f>SUMIF($7:$7,AY$8,40:40)</f>
        <v>7049.5058728622998</v>
      </c>
      <c r="AZ40" s="122">
        <f>SUMIF($7:$7,AZ$8,40:40)</f>
        <v>6805.3165595060173</v>
      </c>
      <c r="BA40" s="122">
        <f>SUMIF($7:$7,BA$8,40:40)</f>
        <v>8668.3564769536224</v>
      </c>
      <c r="BB40" s="122">
        <f>SUMIF($7:$7,BB$8,40:40)</f>
        <v>10186.121467446013</v>
      </c>
    </row>
    <row r="42" spans="1:54" ht="14.5" customHeight="1" x14ac:dyDescent="0.35">
      <c r="B42" s="106" t="s">
        <v>217</v>
      </c>
    </row>
    <row r="43" spans="1:54" ht="14.5" customHeight="1" x14ac:dyDescent="0.35">
      <c r="B43" s="106" t="s">
        <v>218</v>
      </c>
    </row>
    <row r="44" spans="1:54" ht="14.5" customHeight="1" x14ac:dyDescent="0.35">
      <c r="B44" s="106" t="s">
        <v>219</v>
      </c>
      <c r="S44" s="141"/>
    </row>
  </sheetData>
  <pageMargins left="0.511811024" right="0.511811024" top="0.78740157499999996" bottom="0.78740157499999996" header="0.31496062000000002" footer="0.31496062000000002"/>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5F6D6-E2CB-4172-9AC3-1FA892E2E15F}">
  <dimension ref="A1:W90"/>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9"/>
    </row>
    <row r="7" spans="1:3" ht="17.25" customHeight="1" x14ac:dyDescent="0.35">
      <c r="B7" s="3" t="s">
        <v>0</v>
      </c>
      <c r="C7" s="35"/>
    </row>
    <row r="8" spans="1:3" ht="17.25" customHeight="1" x14ac:dyDescent="0.35">
      <c r="B8" s="33"/>
    </row>
    <row r="9" spans="1:3" ht="17.25" customHeight="1" x14ac:dyDescent="0.35">
      <c r="B9" s="4" t="s">
        <v>1</v>
      </c>
      <c r="C9" s="36"/>
    </row>
    <row r="10" spans="1:3" ht="17.25" customHeight="1" x14ac:dyDescent="0.35">
      <c r="B10" s="70" t="s">
        <v>154</v>
      </c>
      <c r="C10" s="36"/>
    </row>
    <row r="11" spans="1:3" ht="17.25" customHeight="1" x14ac:dyDescent="0.35">
      <c r="B11" s="71" t="s">
        <v>155</v>
      </c>
      <c r="C11" s="36"/>
    </row>
    <row r="12" spans="1:3" ht="17.25" customHeight="1" x14ac:dyDescent="0.35">
      <c r="B12" s="71" t="s">
        <v>158</v>
      </c>
      <c r="C12" s="36"/>
    </row>
    <row r="13" spans="1:3" ht="17.25" customHeight="1" x14ac:dyDescent="0.35">
      <c r="B13" s="99" t="s">
        <v>157</v>
      </c>
      <c r="C13" s="36"/>
    </row>
    <row r="14" spans="1:3" ht="17.25" customHeight="1" x14ac:dyDescent="0.35">
      <c r="B14" s="70" t="s">
        <v>153</v>
      </c>
      <c r="C14" s="36"/>
    </row>
    <row r="15" spans="1:3" s="10" customFormat="1" ht="17.25" customHeight="1" x14ac:dyDescent="0.35">
      <c r="B15" s="5" t="s">
        <v>148</v>
      </c>
      <c r="C15" s="13"/>
    </row>
    <row r="16" spans="1:3" ht="17.25" customHeight="1" x14ac:dyDescent="0.35">
      <c r="B16" s="37"/>
      <c r="C16" s="36"/>
    </row>
    <row r="17" spans="2:23" ht="17.25" customHeight="1" x14ac:dyDescent="0.35">
      <c r="B17" s="4" t="s">
        <v>151</v>
      </c>
      <c r="C17" s="36"/>
      <c r="N17" s="38"/>
    </row>
    <row r="18" spans="2:23" ht="17.25" customHeight="1" x14ac:dyDescent="0.35">
      <c r="J18" s="33"/>
      <c r="N18" s="39"/>
    </row>
    <row r="19" spans="2:23" ht="17.25" customHeight="1" x14ac:dyDescent="0.35">
      <c r="B19" s="66" t="s">
        <v>2</v>
      </c>
      <c r="C19" s="67" t="s">
        <v>3</v>
      </c>
      <c r="D19" s="67" t="s">
        <v>4</v>
      </c>
      <c r="E19" s="67" t="s">
        <v>5</v>
      </c>
      <c r="F19" s="67" t="s">
        <v>6</v>
      </c>
      <c r="G19" s="67" t="s">
        <v>7</v>
      </c>
      <c r="H19" s="67" t="s">
        <v>8</v>
      </c>
      <c r="I19" s="67" t="s">
        <v>152</v>
      </c>
      <c r="J19" s="67" t="s">
        <v>10</v>
      </c>
      <c r="K19" s="67" t="s">
        <v>11</v>
      </c>
      <c r="L19" s="67" t="s">
        <v>12</v>
      </c>
      <c r="M19" s="67" t="s">
        <v>36</v>
      </c>
      <c r="N19" s="67" t="s">
        <v>13</v>
      </c>
      <c r="O19" s="67" t="s">
        <v>14</v>
      </c>
      <c r="P19" s="67" t="s">
        <v>15</v>
      </c>
    </row>
    <row r="20" spans="2:23" ht="20" x14ac:dyDescent="0.35">
      <c r="B20" s="16" t="s">
        <v>16</v>
      </c>
      <c r="C20" s="17" t="s">
        <v>17</v>
      </c>
      <c r="D20" s="18">
        <v>229.32729870999998</v>
      </c>
      <c r="E20" s="18">
        <v>140.37746283300004</v>
      </c>
      <c r="F20" s="18">
        <v>76.134617429999992</v>
      </c>
      <c r="G20" s="18">
        <v>57.024225210000004</v>
      </c>
      <c r="H20" s="18">
        <v>93.546439140226028</v>
      </c>
      <c r="I20" s="18">
        <v>112.64996492</v>
      </c>
      <c r="J20" s="18"/>
      <c r="K20" s="18"/>
      <c r="L20" s="18"/>
      <c r="M20" s="18"/>
      <c r="N20" s="18"/>
      <c r="O20" s="18"/>
      <c r="P20" s="19">
        <f t="shared" ref="P20:P25" si="0">SUM(D20:O20)</f>
        <v>709.06000824322609</v>
      </c>
      <c r="S20" s="40"/>
      <c r="T20" s="41"/>
      <c r="U20" s="41"/>
      <c r="V20" s="41"/>
      <c r="W20" s="41"/>
    </row>
    <row r="21" spans="2:23" ht="40" x14ac:dyDescent="0.35">
      <c r="B21" s="16" t="s">
        <v>18</v>
      </c>
      <c r="C21" s="17" t="s">
        <v>19</v>
      </c>
      <c r="D21" s="18">
        <v>126.40450453500002</v>
      </c>
      <c r="E21" s="18">
        <v>255.80240498350003</v>
      </c>
      <c r="F21" s="18">
        <v>270.01647460300006</v>
      </c>
      <c r="G21" s="18">
        <v>342.40554722200011</v>
      </c>
      <c r="H21" s="18">
        <v>470.74449432545293</v>
      </c>
      <c r="I21" s="18">
        <v>470.08328823500005</v>
      </c>
      <c r="J21" s="18"/>
      <c r="K21" s="18"/>
      <c r="L21" s="18"/>
      <c r="M21" s="18"/>
      <c r="N21" s="18"/>
      <c r="O21" s="18"/>
      <c r="P21" s="19">
        <f t="shared" si="0"/>
        <v>1935.4567139039532</v>
      </c>
      <c r="S21" s="40"/>
    </row>
    <row r="22" spans="2:23" ht="40" x14ac:dyDescent="0.35">
      <c r="B22" s="16" t="s">
        <v>20</v>
      </c>
      <c r="C22" s="17" t="s">
        <v>21</v>
      </c>
      <c r="D22" s="18">
        <v>80.926562642000007</v>
      </c>
      <c r="E22" s="18">
        <v>78.932841991499998</v>
      </c>
      <c r="F22" s="18">
        <v>83.835327433000003</v>
      </c>
      <c r="G22" s="18">
        <v>38.439308048999997</v>
      </c>
      <c r="H22" s="18">
        <v>25.988871957000001</v>
      </c>
      <c r="I22" s="18">
        <v>22.616256534000001</v>
      </c>
      <c r="J22" s="18"/>
      <c r="K22" s="18"/>
      <c r="L22" s="18"/>
      <c r="M22" s="18"/>
      <c r="N22" s="18"/>
      <c r="O22" s="18"/>
      <c r="P22" s="19">
        <f t="shared" si="0"/>
        <v>330.73916860650002</v>
      </c>
      <c r="S22" s="40"/>
    </row>
    <row r="23" spans="2:23" ht="40" x14ac:dyDescent="0.35">
      <c r="B23" s="16" t="s">
        <v>22</v>
      </c>
      <c r="C23" s="17" t="s">
        <v>23</v>
      </c>
      <c r="D23" s="18">
        <v>150.66072438399999</v>
      </c>
      <c r="E23" s="18">
        <v>131.981460688</v>
      </c>
      <c r="F23" s="18">
        <v>105.61067522499998</v>
      </c>
      <c r="G23" s="18">
        <v>167.70195685599998</v>
      </c>
      <c r="H23" s="18">
        <v>145.68284901640504</v>
      </c>
      <c r="I23" s="18">
        <v>147.95089306700001</v>
      </c>
      <c r="J23" s="18"/>
      <c r="K23" s="18"/>
      <c r="L23" s="18"/>
      <c r="M23" s="18"/>
      <c r="N23" s="18"/>
      <c r="O23" s="18"/>
      <c r="P23" s="19">
        <f t="shared" si="0"/>
        <v>849.58855923640499</v>
      </c>
      <c r="S23" s="40"/>
    </row>
    <row r="24" spans="2:23" ht="20" x14ac:dyDescent="0.35">
      <c r="B24" s="16" t="s">
        <v>41</v>
      </c>
      <c r="C24" s="17" t="s">
        <v>42</v>
      </c>
      <c r="D24" s="18">
        <v>55.141744113807299</v>
      </c>
      <c r="E24" s="18">
        <v>85.877775877796296</v>
      </c>
      <c r="F24" s="18">
        <v>79.893543976809411</v>
      </c>
      <c r="G24" s="18">
        <v>79.771632219816496</v>
      </c>
      <c r="H24" s="18">
        <v>71.855554568805999</v>
      </c>
      <c r="I24" s="18">
        <v>68.562494590804093</v>
      </c>
      <c r="J24" s="18"/>
      <c r="K24" s="18"/>
      <c r="L24" s="18"/>
      <c r="M24" s="18"/>
      <c r="N24" s="18"/>
      <c r="O24" s="18"/>
      <c r="P24" s="19">
        <f t="shared" si="0"/>
        <v>441.10274534783957</v>
      </c>
      <c r="S24" s="40"/>
    </row>
    <row r="25" spans="2:23" ht="17.25" customHeight="1" x14ac:dyDescent="0.35">
      <c r="B25" s="21" t="s">
        <v>15</v>
      </c>
      <c r="C25" s="21"/>
      <c r="D25" s="22">
        <f>SUM(D20:D24)</f>
        <v>642.4608343848073</v>
      </c>
      <c r="E25" s="22">
        <f t="shared" ref="E25:O25" si="1">SUM(E20:E24)</f>
        <v>692.9719463737963</v>
      </c>
      <c r="F25" s="22">
        <f t="shared" si="1"/>
        <v>615.49063866780943</v>
      </c>
      <c r="G25" s="22">
        <f t="shared" si="1"/>
        <v>685.34266955681653</v>
      </c>
      <c r="H25" s="22">
        <f t="shared" si="1"/>
        <v>807.81820900789012</v>
      </c>
      <c r="I25" s="22">
        <f t="shared" si="1"/>
        <v>821.86289734680429</v>
      </c>
      <c r="J25" s="22">
        <f t="shared" si="1"/>
        <v>0</v>
      </c>
      <c r="K25" s="22">
        <f t="shared" si="1"/>
        <v>0</v>
      </c>
      <c r="L25" s="22">
        <f t="shared" si="1"/>
        <v>0</v>
      </c>
      <c r="M25" s="22">
        <f t="shared" si="1"/>
        <v>0</v>
      </c>
      <c r="N25" s="23">
        <f t="shared" si="1"/>
        <v>0</v>
      </c>
      <c r="O25" s="23">
        <f t="shared" si="1"/>
        <v>0</v>
      </c>
      <c r="P25" s="22">
        <f t="shared" si="0"/>
        <v>4265.9471953379234</v>
      </c>
    </row>
    <row r="26" spans="2:23" s="44" customFormat="1" ht="17.25" customHeight="1" x14ac:dyDescent="0.35">
      <c r="B26" s="6" t="s">
        <v>95</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125</v>
      </c>
      <c r="K29" s="80"/>
      <c r="L29" s="81"/>
      <c r="M29" s="81"/>
      <c r="N29" s="81"/>
      <c r="O29" s="81"/>
      <c r="P29" s="82"/>
    </row>
    <row r="30" spans="2:23" ht="17.25" customHeight="1" x14ac:dyDescent="0.35">
      <c r="J30" s="10"/>
      <c r="K30" s="10"/>
      <c r="L30" s="10"/>
      <c r="M30" s="83"/>
      <c r="N30" s="83"/>
      <c r="O30" s="10"/>
      <c r="P30" s="10"/>
    </row>
    <row r="31" spans="2:23" ht="20" x14ac:dyDescent="0.35">
      <c r="B31" s="66" t="s">
        <v>2</v>
      </c>
      <c r="C31" s="67" t="s">
        <v>3</v>
      </c>
      <c r="D31" s="67" t="s">
        <v>44</v>
      </c>
      <c r="E31" s="67" t="s">
        <v>45</v>
      </c>
      <c r="F31" s="67"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445.83937897300001</v>
      </c>
      <c r="E32" s="18">
        <f>SUM(G20:I20)</f>
        <v>263.22062927022603</v>
      </c>
      <c r="F32" s="18">
        <f>SUM(J20:L20)</f>
        <v>0</v>
      </c>
      <c r="G32" s="18">
        <f>SUM(M20:O20)</f>
        <v>0</v>
      </c>
      <c r="H32" s="19">
        <f>SUM(D32:G32)</f>
        <v>709.06000824322609</v>
      </c>
      <c r="J32" s="88" t="s">
        <v>16</v>
      </c>
      <c r="K32" s="89"/>
      <c r="L32" s="90">
        <v>0.17371183274366597</v>
      </c>
      <c r="M32" s="90">
        <v>0.12535910851878257</v>
      </c>
      <c r="N32" s="90">
        <v>0.32502090313052878</v>
      </c>
      <c r="O32" s="90">
        <v>0.37590815560702279</v>
      </c>
      <c r="P32" s="91">
        <f>SUM(L32:O32)</f>
        <v>1</v>
      </c>
    </row>
    <row r="33" spans="1:16" ht="40" x14ac:dyDescent="0.35">
      <c r="B33" s="16" t="s">
        <v>18</v>
      </c>
      <c r="C33" s="17" t="s">
        <v>19</v>
      </c>
      <c r="D33" s="18">
        <f>SUM(D21:F21)</f>
        <v>652.22338412150009</v>
      </c>
      <c r="E33" s="18">
        <f>SUM(G21:I21)</f>
        <v>1283.233329782453</v>
      </c>
      <c r="F33" s="18">
        <f>SUM(J21:L21)</f>
        <v>0</v>
      </c>
      <c r="G33" s="18">
        <f>SUM(M21:O21)</f>
        <v>0</v>
      </c>
      <c r="H33" s="19">
        <f t="shared" ref="H33:H36" si="2">SUM(D33:G33)</f>
        <v>1935.4567139039532</v>
      </c>
      <c r="J33" s="92" t="s">
        <v>24</v>
      </c>
      <c r="K33" s="89"/>
      <c r="L33" s="93">
        <v>0.19725674371695032</v>
      </c>
      <c r="M33" s="93">
        <v>0.23682498044328629</v>
      </c>
      <c r="N33" s="93">
        <v>0.29401350420029271</v>
      </c>
      <c r="O33" s="93">
        <v>0.2719047716394708</v>
      </c>
      <c r="P33" s="91">
        <f t="shared" ref="P33:P35" si="3">SUM(L33:O33)</f>
        <v>1</v>
      </c>
    </row>
    <row r="34" spans="1:16" ht="40" x14ac:dyDescent="0.35">
      <c r="B34" s="16" t="s">
        <v>20</v>
      </c>
      <c r="C34" s="17" t="s">
        <v>21</v>
      </c>
      <c r="D34" s="18">
        <f>SUM(D22:F22)</f>
        <v>243.69473206649999</v>
      </c>
      <c r="E34" s="18">
        <f>SUM(G22:I22)</f>
        <v>87.044436539999992</v>
      </c>
      <c r="F34" s="18">
        <f>SUM(J22:L22)</f>
        <v>0</v>
      </c>
      <c r="G34" s="18">
        <f>SUM(M22:O22)</f>
        <v>0</v>
      </c>
      <c r="H34" s="19">
        <f t="shared" si="2"/>
        <v>330.73916860650002</v>
      </c>
      <c r="J34" s="92" t="s">
        <v>25</v>
      </c>
      <c r="K34" s="89"/>
      <c r="L34" s="93">
        <v>0.3326664324339883</v>
      </c>
      <c r="M34" s="93">
        <v>0.21275691627695084</v>
      </c>
      <c r="N34" s="93">
        <v>0.21348882202272532</v>
      </c>
      <c r="O34" s="93">
        <v>0.24108782926633546</v>
      </c>
      <c r="P34" s="91">
        <f t="shared" si="3"/>
        <v>0.99999999999999989</v>
      </c>
    </row>
    <row r="35" spans="1:16" ht="40" x14ac:dyDescent="0.35">
      <c r="B35" s="16" t="s">
        <v>22</v>
      </c>
      <c r="C35" s="17" t="s">
        <v>23</v>
      </c>
      <c r="D35" s="18">
        <f>SUM(D23:F23)</f>
        <v>388.25286029699993</v>
      </c>
      <c r="E35" s="18">
        <f>SUM(G23:I23)</f>
        <v>461.33569893940501</v>
      </c>
      <c r="F35" s="18">
        <f>SUM(J23:L23)</f>
        <v>0</v>
      </c>
      <c r="G35" s="18">
        <f>SUM(M23:O23)</f>
        <v>0</v>
      </c>
      <c r="H35" s="19">
        <f t="shared" si="2"/>
        <v>849.58855923640499</v>
      </c>
      <c r="J35" s="92" t="s">
        <v>22</v>
      </c>
      <c r="K35" s="89"/>
      <c r="L35" s="93">
        <v>0.22536923220147864</v>
      </c>
      <c r="M35" s="93">
        <v>0.18079930107106329</v>
      </c>
      <c r="N35" s="93">
        <v>0.29277373241018106</v>
      </c>
      <c r="O35" s="93">
        <v>0.30105773431727706</v>
      </c>
      <c r="P35" s="91">
        <f t="shared" si="3"/>
        <v>1</v>
      </c>
    </row>
    <row r="36" spans="1:16" ht="40" x14ac:dyDescent="0.35">
      <c r="B36" s="16" t="s">
        <v>41</v>
      </c>
      <c r="C36" s="17" t="s">
        <v>42</v>
      </c>
      <c r="D36" s="18">
        <f>SUM(D24:F24)</f>
        <v>220.91306396841301</v>
      </c>
      <c r="E36" s="18">
        <f>SUM(G24:I24)</f>
        <v>220.18968137942659</v>
      </c>
      <c r="F36" s="18">
        <f>SUM(J24:L24)</f>
        <v>0</v>
      </c>
      <c r="G36" s="18">
        <f>SUM(M24:O24)</f>
        <v>0</v>
      </c>
      <c r="H36" s="19">
        <f t="shared" si="2"/>
        <v>441.10274534783957</v>
      </c>
      <c r="J36" s="92" t="s">
        <v>41</v>
      </c>
      <c r="K36" s="89"/>
      <c r="L36" s="94" t="s">
        <v>124</v>
      </c>
      <c r="M36" s="94" t="s">
        <v>124</v>
      </c>
      <c r="N36" s="94" t="s">
        <v>124</v>
      </c>
      <c r="O36" s="94" t="s">
        <v>124</v>
      </c>
      <c r="P36" s="19" t="s">
        <v>124</v>
      </c>
    </row>
    <row r="37" spans="1:16" ht="17.25" customHeight="1" x14ac:dyDescent="0.35">
      <c r="B37" s="21" t="s">
        <v>15</v>
      </c>
      <c r="C37" s="21"/>
      <c r="D37" s="22">
        <f>SUM(D32:D36)</f>
        <v>1950.9234194264129</v>
      </c>
      <c r="E37" s="22">
        <f t="shared" ref="E37:H37" si="4">SUM(E32:E36)</f>
        <v>2315.0237759115107</v>
      </c>
      <c r="F37" s="22">
        <f t="shared" si="4"/>
        <v>0</v>
      </c>
      <c r="G37" s="22">
        <f t="shared" si="4"/>
        <v>0</v>
      </c>
      <c r="H37" s="22">
        <f t="shared" si="4"/>
        <v>4265.9471953379234</v>
      </c>
      <c r="J37" s="95" t="s">
        <v>126</v>
      </c>
      <c r="K37" s="96"/>
      <c r="L37" s="48">
        <v>0.20881107017628733</v>
      </c>
      <c r="M37" s="48">
        <v>0.19220317848502064</v>
      </c>
      <c r="N37" s="48">
        <v>0.29494230111363967</v>
      </c>
      <c r="O37" s="48">
        <v>0.3040434502250523</v>
      </c>
      <c r="P37" s="48">
        <f>SUM(L37:O37)</f>
        <v>0.99999999999999989</v>
      </c>
    </row>
    <row r="38" spans="1:16" ht="17.25" customHeight="1" x14ac:dyDescent="0.35">
      <c r="B38" s="6" t="s">
        <v>131</v>
      </c>
      <c r="C38" s="54"/>
      <c r="D38" s="55"/>
      <c r="E38" s="55"/>
      <c r="F38" s="55"/>
      <c r="G38" s="55"/>
      <c r="H38" s="55"/>
      <c r="J38" s="97"/>
      <c r="K38" s="89"/>
      <c r="L38" s="56"/>
      <c r="M38" s="56"/>
      <c r="N38" s="56"/>
      <c r="O38" s="56"/>
      <c r="P38" s="56"/>
    </row>
    <row r="39" spans="1:16" ht="17.25" customHeight="1" x14ac:dyDescent="0.35">
      <c r="F39" s="45"/>
    </row>
    <row r="40" spans="1:16" ht="17.25" customHeight="1" x14ac:dyDescent="0.35">
      <c r="B40" s="4" t="s">
        <v>132</v>
      </c>
      <c r="C40" s="36"/>
      <c r="L40" s="45"/>
      <c r="M40" s="46"/>
      <c r="N40" s="46"/>
    </row>
    <row r="41" spans="1:16" ht="17.25" customHeight="1" x14ac:dyDescent="0.35">
      <c r="M41" s="46"/>
      <c r="N41" s="46"/>
    </row>
    <row r="42" spans="1:16" ht="40" x14ac:dyDescent="0.35">
      <c r="B42" s="66" t="s">
        <v>2</v>
      </c>
      <c r="C42" s="67" t="s">
        <v>3</v>
      </c>
      <c r="D42" s="69">
        <v>45444</v>
      </c>
      <c r="E42" s="69">
        <v>45078</v>
      </c>
      <c r="F42" s="67" t="s">
        <v>26</v>
      </c>
      <c r="G42" s="68" t="s">
        <v>45</v>
      </c>
      <c r="H42" s="68" t="s">
        <v>51</v>
      </c>
      <c r="I42" s="67" t="s">
        <v>26</v>
      </c>
      <c r="J42" s="67" t="s">
        <v>48</v>
      </c>
      <c r="K42" s="67" t="s">
        <v>49</v>
      </c>
      <c r="L42" s="67" t="s">
        <v>26</v>
      </c>
    </row>
    <row r="43" spans="1:16" ht="20" x14ac:dyDescent="0.35">
      <c r="A43" s="45"/>
      <c r="B43" s="16" t="s">
        <v>16</v>
      </c>
      <c r="C43" s="17" t="s">
        <v>17</v>
      </c>
      <c r="D43" s="18">
        <f>I20</f>
        <v>112.64996492</v>
      </c>
      <c r="E43" s="18">
        <f>'Energy Production - Jun. 2023'!I12</f>
        <v>119.21602959799999</v>
      </c>
      <c r="F43" s="47">
        <f>D43/E43-1</f>
        <v>-5.5077028652446791E-2</v>
      </c>
      <c r="G43" s="18">
        <f>E32</f>
        <v>263.22062927022603</v>
      </c>
      <c r="H43" s="18">
        <f>'Energy Production - Jun. 2023'!E22</f>
        <v>306.18734744399995</v>
      </c>
      <c r="I43" s="47">
        <f>G43/H43-1</f>
        <v>-0.14032819622513082</v>
      </c>
      <c r="J43" s="18">
        <f>P20</f>
        <v>709.06000824322609</v>
      </c>
      <c r="K43" s="18">
        <f>'Energy Production - Jun. 2023'!P12</f>
        <v>730.47534626499987</v>
      </c>
      <c r="L43" s="47">
        <f>J43/K43-1</f>
        <v>-2.9316989452515707E-2</v>
      </c>
    </row>
    <row r="44" spans="1:16" ht="40" x14ac:dyDescent="0.35">
      <c r="B44" s="16" t="s">
        <v>24</v>
      </c>
      <c r="C44" s="17" t="s">
        <v>64</v>
      </c>
      <c r="D44" s="18">
        <f t="shared" ref="D44:D47" si="5">I21</f>
        <v>470.08328823500005</v>
      </c>
      <c r="E44" s="18">
        <f>'Energy Production - Jun. 2023'!I13</f>
        <v>378.85758967800001</v>
      </c>
      <c r="F44" s="47">
        <f t="shared" ref="F44:F48" si="6">D44/E44-1</f>
        <v>0.24079152969994588</v>
      </c>
      <c r="G44" s="18">
        <f t="shared" ref="G44:G47" si="7">E33</f>
        <v>1283.233329782453</v>
      </c>
      <c r="H44" s="18">
        <f>'Energy Production - Jun. 2023'!E23</f>
        <v>878.56428899543494</v>
      </c>
      <c r="I44" s="47">
        <f t="shared" ref="I44:I46" si="8">G44/H44-1</f>
        <v>0.46060265122968214</v>
      </c>
      <c r="J44" s="18">
        <f>P21</f>
        <v>1935.4567139039532</v>
      </c>
      <c r="K44" s="18">
        <f>'Energy Production - Jun. 2023'!P13</f>
        <v>1610.2927693414351</v>
      </c>
      <c r="L44" s="47">
        <f t="shared" ref="L44:L46" si="9">J44/K44-1</f>
        <v>0.2019284634156937</v>
      </c>
    </row>
    <row r="45" spans="1:16" ht="40" x14ac:dyDescent="0.35">
      <c r="B45" s="16" t="s">
        <v>25</v>
      </c>
      <c r="C45" s="17" t="s">
        <v>21</v>
      </c>
      <c r="D45" s="18">
        <f t="shared" si="5"/>
        <v>22.616256534000001</v>
      </c>
      <c r="E45" s="18">
        <f>'Energy Production - Jun. 2023'!I14</f>
        <v>52.495989174999899</v>
      </c>
      <c r="F45" s="47">
        <f t="shared" si="6"/>
        <v>-0.56918124814056248</v>
      </c>
      <c r="G45" s="18">
        <f t="shared" si="7"/>
        <v>87.044436539999992</v>
      </c>
      <c r="H45" s="18">
        <f>'Energy Production - Jun. 2023'!E24</f>
        <v>173.4460804044999</v>
      </c>
      <c r="I45" s="47">
        <f t="shared" si="8"/>
        <v>-0.49814699567150489</v>
      </c>
      <c r="J45" s="18">
        <f>P22</f>
        <v>330.73916860650002</v>
      </c>
      <c r="K45" s="18">
        <f>'Energy Production - Jun. 2023'!P14</f>
        <v>444.64614194663432</v>
      </c>
      <c r="L45" s="47">
        <f t="shared" si="9"/>
        <v>-0.25617443309292276</v>
      </c>
    </row>
    <row r="46" spans="1:16" ht="40" x14ac:dyDescent="0.35">
      <c r="B46" s="16" t="s">
        <v>22</v>
      </c>
      <c r="C46" s="17" t="s">
        <v>23</v>
      </c>
      <c r="D46" s="18">
        <f t="shared" si="5"/>
        <v>147.95089306700001</v>
      </c>
      <c r="E46" s="18">
        <f>'Energy Production - Jun. 2023'!I15</f>
        <v>86.453877192999997</v>
      </c>
      <c r="F46" s="47">
        <f t="shared" si="6"/>
        <v>0.71132744846959062</v>
      </c>
      <c r="G46" s="18">
        <f t="shared" si="7"/>
        <v>461.33569893940501</v>
      </c>
      <c r="H46" s="18">
        <f>'Energy Production - Jun. 2023'!E25</f>
        <v>301.59885521299992</v>
      </c>
      <c r="I46" s="75">
        <f t="shared" si="8"/>
        <v>0.5296334550527162</v>
      </c>
      <c r="J46" s="18">
        <f>P23</f>
        <v>849.58855923640499</v>
      </c>
      <c r="K46" s="18">
        <f>'Energy Production - Jun. 2023'!P15</f>
        <v>677.54667154599997</v>
      </c>
      <c r="L46" s="75">
        <f t="shared" si="9"/>
        <v>0.25391887365905941</v>
      </c>
    </row>
    <row r="47" spans="1:16" ht="20" x14ac:dyDescent="0.35">
      <c r="B47" s="16" t="s">
        <v>41</v>
      </c>
      <c r="C47" s="17" t="s">
        <v>42</v>
      </c>
      <c r="D47" s="18">
        <f t="shared" si="5"/>
        <v>68.562494590804093</v>
      </c>
      <c r="E47" s="18">
        <v>0</v>
      </c>
      <c r="F47" s="47" t="str">
        <f>IFERROR(D47/E47-1,"n.a.")</f>
        <v>n.a.</v>
      </c>
      <c r="G47" s="18">
        <f t="shared" si="7"/>
        <v>220.18968137942659</v>
      </c>
      <c r="H47" s="18">
        <v>0</v>
      </c>
      <c r="I47" s="47" t="str">
        <f>IFERROR(G47/H47-1,"n.a.")</f>
        <v>n.a.</v>
      </c>
      <c r="J47" s="18">
        <f>P24</f>
        <v>441.10274534783957</v>
      </c>
      <c r="K47" s="18">
        <v>0</v>
      </c>
      <c r="L47" s="47" t="str">
        <f>IFERROR(J47/K47-1,"n.a.")</f>
        <v>n.a.</v>
      </c>
    </row>
    <row r="48" spans="1:16" ht="17.25" customHeight="1" x14ac:dyDescent="0.35">
      <c r="B48" s="21" t="s">
        <v>15</v>
      </c>
      <c r="C48" s="21"/>
      <c r="D48" s="22">
        <f>SUM(D43:D47)</f>
        <v>821.86289734680429</v>
      </c>
      <c r="E48" s="22">
        <f>SUM(E43:E47)</f>
        <v>637.02348564399995</v>
      </c>
      <c r="F48" s="48">
        <f t="shared" si="6"/>
        <v>0.29016106292524002</v>
      </c>
      <c r="G48" s="22">
        <f>SUM(G43:G47)</f>
        <v>2315.0237759115107</v>
      </c>
      <c r="H48" s="22">
        <f>SUM(H43:H47)</f>
        <v>1659.7965720569348</v>
      </c>
      <c r="I48" s="48">
        <f>G48/H48-1</f>
        <v>0.39476356011663105</v>
      </c>
      <c r="J48" s="72">
        <f>SUM(J43:J47)</f>
        <v>4265.9471953379234</v>
      </c>
      <c r="K48" s="72">
        <f>SUM(K43:K47)</f>
        <v>3462.9609290990693</v>
      </c>
      <c r="L48" s="73">
        <f>J48/K48-1</f>
        <v>0.23187852322889491</v>
      </c>
    </row>
    <row r="49" spans="1:14" s="51" customFormat="1" ht="15.5" x14ac:dyDescent="0.35">
      <c r="A49" s="49"/>
      <c r="B49" s="7" t="s">
        <v>96</v>
      </c>
      <c r="C49" s="50"/>
      <c r="D49" s="50"/>
      <c r="E49" s="50"/>
      <c r="F49" s="50"/>
      <c r="G49" s="50"/>
      <c r="H49" s="50"/>
      <c r="I49" s="50"/>
      <c r="J49" s="74"/>
      <c r="K49" s="74"/>
      <c r="L49" s="74"/>
    </row>
    <row r="50" spans="1:14" ht="17.25" customHeight="1" x14ac:dyDescent="0.35">
      <c r="B50" s="52"/>
      <c r="C50" s="52"/>
      <c r="D50" s="53"/>
      <c r="E50" s="53"/>
      <c r="F50" s="53"/>
      <c r="G50" s="53"/>
      <c r="H50" s="53"/>
    </row>
    <row r="51" spans="1:14" ht="17.25" customHeight="1" x14ac:dyDescent="0.35">
      <c r="B51" s="4" t="s">
        <v>103</v>
      </c>
      <c r="C51" s="36"/>
      <c r="L51" s="45"/>
      <c r="M51" s="46"/>
      <c r="N51" s="46"/>
    </row>
    <row r="52" spans="1:14" ht="17.25" customHeight="1" x14ac:dyDescent="0.35">
      <c r="M52" s="46"/>
      <c r="N52" s="46"/>
    </row>
    <row r="53" spans="1:14" ht="40" x14ac:dyDescent="0.35">
      <c r="B53" s="66" t="s">
        <v>2</v>
      </c>
      <c r="C53" s="67" t="s">
        <v>3</v>
      </c>
      <c r="D53" s="69">
        <v>45474</v>
      </c>
      <c r="E53" s="69">
        <v>45108</v>
      </c>
      <c r="F53" s="67" t="s">
        <v>26</v>
      </c>
      <c r="G53" s="68" t="s">
        <v>45</v>
      </c>
      <c r="H53" s="68" t="s">
        <v>51</v>
      </c>
      <c r="I53" s="67" t="s">
        <v>26</v>
      </c>
      <c r="J53" s="67" t="s">
        <v>48</v>
      </c>
      <c r="K53" s="67" t="s">
        <v>49</v>
      </c>
      <c r="L53" s="67" t="s">
        <v>26</v>
      </c>
    </row>
    <row r="54" spans="1:14" ht="20" x14ac:dyDescent="0.35">
      <c r="B54" s="16" t="s">
        <v>16</v>
      </c>
      <c r="C54" s="17" t="s">
        <v>17</v>
      </c>
      <c r="D54" s="18">
        <v>112.64996492</v>
      </c>
      <c r="E54" s="18">
        <v>119.21602959799999</v>
      </c>
      <c r="F54" s="47">
        <f>D54/E54-1</f>
        <v>-5.5077028652446791E-2</v>
      </c>
      <c r="G54" s="18">
        <v>263.22062927022597</v>
      </c>
      <c r="H54" s="18">
        <v>306.18734744399995</v>
      </c>
      <c r="I54" s="47">
        <f>G54/H54-1</f>
        <v>-0.14032819622513093</v>
      </c>
      <c r="J54" s="18">
        <v>709.06000824322598</v>
      </c>
      <c r="K54" s="18">
        <v>730.47534626499987</v>
      </c>
      <c r="L54" s="47">
        <f>J54/K54-1</f>
        <v>-2.9316989452515929E-2</v>
      </c>
    </row>
    <row r="55" spans="1:14" ht="40" x14ac:dyDescent="0.35">
      <c r="B55" s="16" t="s">
        <v>24</v>
      </c>
      <c r="C55" s="17" t="s">
        <v>91</v>
      </c>
      <c r="D55" s="18">
        <v>385.09521662600008</v>
      </c>
      <c r="E55" s="18">
        <v>426.752958154</v>
      </c>
      <c r="F55" s="47">
        <f t="shared" ref="F55:F57" si="10">D55/E55-1</f>
        <v>-9.7615589375638523E-2</v>
      </c>
      <c r="G55" s="18">
        <v>1018.8674417963592</v>
      </c>
      <c r="H55" s="18">
        <v>1030.8829286709999</v>
      </c>
      <c r="I55" s="47">
        <f t="shared" ref="I55:I58" si="11">G55/H55-1</f>
        <v>-1.165552997383601E-2</v>
      </c>
      <c r="J55" s="18">
        <v>1436.7371741938593</v>
      </c>
      <c r="K55" s="18">
        <v>1648.3451032260002</v>
      </c>
      <c r="L55" s="47">
        <f t="shared" ref="L55:L58" si="12">J55/K55-1</f>
        <v>-0.12837598668992312</v>
      </c>
    </row>
    <row r="56" spans="1:14" ht="40" x14ac:dyDescent="0.35">
      <c r="B56" s="16" t="s">
        <v>25</v>
      </c>
      <c r="C56" s="17" t="s">
        <v>92</v>
      </c>
      <c r="D56" s="18">
        <v>22.616256534000001</v>
      </c>
      <c r="E56" s="18">
        <v>25.957220409999902</v>
      </c>
      <c r="F56" s="47">
        <f t="shared" si="10"/>
        <v>-0.12871038667579404</v>
      </c>
      <c r="G56" s="18">
        <v>87.044436539999992</v>
      </c>
      <c r="H56" s="18">
        <v>86.841879701999886</v>
      </c>
      <c r="I56" s="47">
        <f t="shared" si="11"/>
        <v>2.3324787383136592E-3</v>
      </c>
      <c r="J56" s="18">
        <v>330.73916860649996</v>
      </c>
      <c r="K56" s="18">
        <v>358.04194124413431</v>
      </c>
      <c r="L56" s="47">
        <f t="shared" si="12"/>
        <v>-7.625579434286911E-2</v>
      </c>
    </row>
    <row r="57" spans="1:14" ht="40" x14ac:dyDescent="0.35">
      <c r="B57" s="16" t="s">
        <v>22</v>
      </c>
      <c r="C57" s="17" t="s">
        <v>23</v>
      </c>
      <c r="D57" s="18">
        <v>147.95089306700001</v>
      </c>
      <c r="E57" s="18">
        <v>86.453877192999997</v>
      </c>
      <c r="F57" s="47">
        <f t="shared" si="10"/>
        <v>0.71132744846959062</v>
      </c>
      <c r="G57" s="18">
        <v>461.33569893940501</v>
      </c>
      <c r="H57" s="18">
        <v>301.59885521299992</v>
      </c>
      <c r="I57" s="47">
        <f t="shared" si="11"/>
        <v>0.5296334550527162</v>
      </c>
      <c r="J57" s="18">
        <v>849.5885592364051</v>
      </c>
      <c r="K57" s="18">
        <v>677.54667154599997</v>
      </c>
      <c r="L57" s="47">
        <f t="shared" si="12"/>
        <v>0.25391887365905963</v>
      </c>
    </row>
    <row r="58" spans="1:14" ht="17.25" customHeight="1" x14ac:dyDescent="0.35">
      <c r="B58" s="21" t="s">
        <v>15</v>
      </c>
      <c r="C58" s="21"/>
      <c r="D58" s="22">
        <f>SUM(D54:D57)</f>
        <v>668.31233114700012</v>
      </c>
      <c r="E58" s="22">
        <f>SUM(E54:E57)</f>
        <v>658.38008535499989</v>
      </c>
      <c r="F58" s="48">
        <f>D58/E58-1</f>
        <v>1.5085884298345231E-2</v>
      </c>
      <c r="G58" s="22">
        <f>SUM(G54:G57)</f>
        <v>1830.4682065459901</v>
      </c>
      <c r="H58" s="22">
        <f>SUM(H54:H57)</f>
        <v>1725.5110110299997</v>
      </c>
      <c r="I58" s="48">
        <f t="shared" si="11"/>
        <v>6.0826731817456681E-2</v>
      </c>
      <c r="J58" s="22">
        <f>SUM(J54:J57)</f>
        <v>3326.1249102799902</v>
      </c>
      <c r="K58" s="22">
        <f>SUM(K54:K57)</f>
        <v>3414.4090622811345</v>
      </c>
      <c r="L58" s="48">
        <f t="shared" si="12"/>
        <v>-2.5856348899848114E-2</v>
      </c>
    </row>
    <row r="59" spans="1:14" ht="17.25" customHeight="1" x14ac:dyDescent="0.35">
      <c r="B59" s="5" t="s">
        <v>90</v>
      </c>
      <c r="C59" s="54"/>
      <c r="D59" s="55"/>
      <c r="E59" s="55"/>
      <c r="F59" s="56"/>
      <c r="G59" s="55"/>
      <c r="H59" s="55"/>
      <c r="I59" s="56"/>
    </row>
    <row r="60" spans="1:14" ht="17.25" customHeight="1" x14ac:dyDescent="0.35">
      <c r="B60" s="52"/>
      <c r="C60" s="52"/>
      <c r="D60" s="53"/>
      <c r="E60" s="53"/>
      <c r="F60" s="53"/>
      <c r="G60" s="53"/>
      <c r="H60" s="53"/>
    </row>
    <row r="61" spans="1:14" ht="17.25" customHeight="1" x14ac:dyDescent="0.35">
      <c r="B61" s="4" t="s">
        <v>156</v>
      </c>
      <c r="C61" s="52"/>
      <c r="D61" s="53"/>
      <c r="E61" s="53"/>
      <c r="F61" s="53"/>
      <c r="G61" s="53"/>
      <c r="H61" s="57"/>
    </row>
    <row r="62" spans="1:14" ht="17.25" customHeight="1" x14ac:dyDescent="0.35">
      <c r="E62" s="33"/>
    </row>
    <row r="63" spans="1:14" ht="60" x14ac:dyDescent="0.35">
      <c r="B63" s="66" t="s">
        <v>2</v>
      </c>
      <c r="C63" s="67" t="s">
        <v>3</v>
      </c>
      <c r="D63" s="67" t="s">
        <v>28</v>
      </c>
      <c r="E63" s="67" t="s">
        <v>29</v>
      </c>
      <c r="F63" s="67" t="s">
        <v>30</v>
      </c>
      <c r="G63" s="67" t="s">
        <v>31</v>
      </c>
      <c r="H63" s="67" t="s">
        <v>32</v>
      </c>
      <c r="I63" s="67" t="s">
        <v>33</v>
      </c>
    </row>
    <row r="64" spans="1:14" ht="20" x14ac:dyDescent="0.35">
      <c r="B64" s="28" t="s">
        <v>16</v>
      </c>
      <c r="C64" s="17" t="s">
        <v>17</v>
      </c>
      <c r="D64" s="98">
        <v>4.4000000000000004</v>
      </c>
      <c r="E64" s="18">
        <v>5.8697514589999997</v>
      </c>
      <c r="F64" s="18">
        <v>7.4032094989999999</v>
      </c>
      <c r="G64" s="18">
        <v>1.2297986059999999</v>
      </c>
      <c r="H64" s="18">
        <v>1.7467423369999999</v>
      </c>
      <c r="I64" s="18">
        <v>1.7467423369999999</v>
      </c>
    </row>
    <row r="65" spans="2:10" ht="40" x14ac:dyDescent="0.35">
      <c r="B65" s="16" t="s">
        <v>55</v>
      </c>
      <c r="C65" s="17" t="s">
        <v>19</v>
      </c>
      <c r="D65" s="18">
        <v>16.689220595999998</v>
      </c>
      <c r="E65" s="18">
        <v>16.773853466999999</v>
      </c>
      <c r="F65" s="18">
        <v>20.724937658000002</v>
      </c>
      <c r="G65" s="18">
        <v>7.3996480330000001</v>
      </c>
      <c r="H65" s="18">
        <v>3.7133323589999998</v>
      </c>
      <c r="I65" s="18">
        <v>4.2645389280000003</v>
      </c>
      <c r="J65" s="38"/>
    </row>
    <row r="66" spans="2:10" ht="20" x14ac:dyDescent="0.35">
      <c r="B66" s="16" t="s">
        <v>129</v>
      </c>
      <c r="C66" s="17" t="s">
        <v>128</v>
      </c>
      <c r="D66" s="18">
        <v>0.12816149469999999</v>
      </c>
      <c r="E66" s="18">
        <v>1.1119902930000001</v>
      </c>
      <c r="F66" s="18">
        <v>0.33932121030000001</v>
      </c>
      <c r="G66" s="18">
        <v>5.3935357669999996E-3</v>
      </c>
      <c r="H66" s="18">
        <v>0.1022429633</v>
      </c>
      <c r="I66" s="18">
        <v>0.1022429633</v>
      </c>
    </row>
    <row r="67" spans="2:10" ht="40" x14ac:dyDescent="0.35">
      <c r="B67" s="16" t="s">
        <v>22</v>
      </c>
      <c r="C67" s="17" t="s">
        <v>23</v>
      </c>
      <c r="D67" s="18">
        <v>5.3437765930000003</v>
      </c>
      <c r="E67" s="18">
        <v>4.8899565630000001</v>
      </c>
      <c r="F67" s="18">
        <v>13.345515260999999</v>
      </c>
      <c r="G67" s="18">
        <v>0.13236206070000001</v>
      </c>
      <c r="H67" s="18">
        <v>3.4712295499999999</v>
      </c>
      <c r="I67" s="18">
        <v>3.4712295499999999</v>
      </c>
    </row>
    <row r="68" spans="2:10" ht="20" x14ac:dyDescent="0.35">
      <c r="B68" s="16" t="s">
        <v>41</v>
      </c>
      <c r="C68" s="17" t="s">
        <v>42</v>
      </c>
      <c r="D68" s="18">
        <v>2.776291058</v>
      </c>
      <c r="E68" s="18">
        <v>2.6187630789999998</v>
      </c>
      <c r="F68" s="18">
        <v>5.9655958330000001</v>
      </c>
      <c r="G68" s="18">
        <v>0.54774553329999998</v>
      </c>
      <c r="H68" s="18">
        <v>1.256765573</v>
      </c>
      <c r="I68" s="18">
        <v>1.256765573</v>
      </c>
    </row>
    <row r="69" spans="2:10" ht="17.25" customHeight="1" x14ac:dyDescent="0.35">
      <c r="B69" s="29"/>
      <c r="C69" s="21"/>
      <c r="D69" s="23"/>
      <c r="E69" s="23"/>
      <c r="F69" s="23"/>
      <c r="G69" s="23"/>
      <c r="H69" s="23"/>
      <c r="I69" s="23"/>
    </row>
    <row r="70" spans="2:10" ht="17.25" customHeight="1" x14ac:dyDescent="0.35">
      <c r="B70" s="6" t="s">
        <v>130</v>
      </c>
      <c r="C70" s="58"/>
      <c r="D70" s="58"/>
      <c r="E70" s="58"/>
      <c r="F70" s="58"/>
      <c r="G70" s="58"/>
      <c r="H70" s="58"/>
      <c r="I70" s="58"/>
    </row>
    <row r="71" spans="2:10" ht="17.25" customHeight="1" x14ac:dyDescent="0.35">
      <c r="B71" s="10"/>
      <c r="C71" s="10"/>
      <c r="D71" s="10"/>
      <c r="E71" s="10"/>
      <c r="F71" s="10"/>
      <c r="G71" s="10"/>
      <c r="H71" s="10"/>
      <c r="I71" s="10"/>
    </row>
    <row r="72" spans="2:10" ht="17.25" customHeight="1" x14ac:dyDescent="0.3">
      <c r="B72" s="36"/>
      <c r="C72" s="36"/>
      <c r="E72" s="38"/>
      <c r="G72" s="1"/>
    </row>
    <row r="73" spans="2:10" ht="17.25" customHeight="1" x14ac:dyDescent="0.35">
      <c r="E73" s="33"/>
    </row>
    <row r="74" spans="2:10" ht="49" customHeight="1" x14ac:dyDescent="0.35">
      <c r="B74" s="52"/>
      <c r="C74" s="2"/>
      <c r="D74" s="2"/>
      <c r="E74" s="2"/>
      <c r="F74" s="2"/>
      <c r="G74" s="2"/>
      <c r="H74" s="2"/>
      <c r="I74" s="2"/>
    </row>
    <row r="75" spans="2:10" ht="26.25" customHeight="1" x14ac:dyDescent="0.35">
      <c r="B75" s="59"/>
      <c r="C75" s="60"/>
      <c r="D75" s="61"/>
      <c r="E75" s="61"/>
      <c r="F75" s="61"/>
      <c r="G75" s="61"/>
      <c r="H75" s="61"/>
      <c r="I75" s="61"/>
    </row>
    <row r="76" spans="2:10" ht="33" customHeight="1" x14ac:dyDescent="0.35">
      <c r="B76" s="62"/>
      <c r="C76" s="60"/>
      <c r="D76" s="63"/>
      <c r="E76" s="63"/>
      <c r="F76" s="63"/>
      <c r="G76" s="63"/>
      <c r="H76" s="63"/>
      <c r="I76" s="63"/>
    </row>
    <row r="77" spans="2:10" ht="26.25" customHeight="1" x14ac:dyDescent="0.35">
      <c r="B77" s="62"/>
      <c r="C77" s="60"/>
      <c r="D77" s="63"/>
      <c r="E77" s="63"/>
      <c r="F77" s="63"/>
      <c r="G77" s="63"/>
      <c r="H77" s="63"/>
      <c r="I77" s="63"/>
    </row>
    <row r="78" spans="2:10" ht="33" customHeight="1" x14ac:dyDescent="0.35">
      <c r="B78" s="62"/>
      <c r="C78" s="60"/>
      <c r="D78" s="63"/>
      <c r="E78" s="63"/>
      <c r="F78" s="63"/>
      <c r="G78" s="63"/>
      <c r="H78" s="63"/>
      <c r="I78" s="63"/>
    </row>
    <row r="79" spans="2:10" ht="17.25" customHeight="1" x14ac:dyDescent="0.35">
      <c r="B79" s="64"/>
      <c r="C79" s="52"/>
      <c r="D79" s="65"/>
      <c r="E79" s="65"/>
      <c r="F79" s="65"/>
      <c r="G79" s="65"/>
      <c r="H79" s="65"/>
      <c r="I79" s="65"/>
    </row>
    <row r="80" spans="2:10" ht="17.25" customHeight="1" x14ac:dyDescent="0.35">
      <c r="B80" s="145"/>
      <c r="C80" s="145"/>
      <c r="D80" s="145"/>
      <c r="E80" s="145"/>
      <c r="F80" s="145"/>
      <c r="G80" s="145"/>
      <c r="H80" s="145"/>
      <c r="I80" s="145"/>
    </row>
    <row r="82" spans="2:9" ht="17.25" customHeight="1" x14ac:dyDescent="0.3">
      <c r="B82" s="36"/>
      <c r="C82" s="36"/>
      <c r="E82" s="38"/>
      <c r="G82" s="1"/>
    </row>
    <row r="83" spans="2:9" ht="17.25" customHeight="1" x14ac:dyDescent="0.35">
      <c r="E83" s="33"/>
    </row>
    <row r="84" spans="2:9" ht="49" customHeight="1" x14ac:dyDescent="0.35">
      <c r="B84" s="52"/>
      <c r="C84" s="2"/>
      <c r="D84" s="2"/>
      <c r="E84" s="2"/>
      <c r="F84" s="2"/>
      <c r="G84" s="2"/>
      <c r="H84" s="2"/>
      <c r="I84" s="2"/>
    </row>
    <row r="85" spans="2:9" ht="26.15" customHeight="1" x14ac:dyDescent="0.35">
      <c r="B85" s="59"/>
      <c r="C85" s="60"/>
      <c r="D85" s="61"/>
      <c r="E85" s="61"/>
      <c r="F85" s="61"/>
      <c r="G85" s="61"/>
      <c r="H85" s="61"/>
      <c r="I85" s="61"/>
    </row>
    <row r="86" spans="2:9" ht="33" customHeight="1" x14ac:dyDescent="0.35">
      <c r="B86" s="62"/>
      <c r="C86" s="60"/>
      <c r="D86" s="63"/>
      <c r="E86" s="63"/>
      <c r="F86" s="63"/>
      <c r="G86" s="63"/>
      <c r="H86" s="63"/>
      <c r="I86" s="63"/>
    </row>
    <row r="87" spans="2:9" ht="26.25" customHeight="1" x14ac:dyDescent="0.35">
      <c r="B87" s="62"/>
      <c r="C87" s="60"/>
      <c r="D87" s="63"/>
      <c r="E87" s="63"/>
      <c r="F87" s="63"/>
      <c r="G87" s="63"/>
      <c r="H87" s="63"/>
      <c r="I87" s="63"/>
    </row>
    <row r="88" spans="2:9" ht="33" customHeight="1" x14ac:dyDescent="0.35">
      <c r="B88" s="62"/>
      <c r="C88" s="60"/>
      <c r="D88" s="63"/>
      <c r="E88" s="63"/>
      <c r="F88" s="63"/>
      <c r="G88" s="63"/>
      <c r="H88" s="63"/>
      <c r="I88" s="63"/>
    </row>
    <row r="89" spans="2:9" ht="17.25" customHeight="1" x14ac:dyDescent="0.35">
      <c r="B89" s="64"/>
      <c r="C89" s="52"/>
      <c r="D89" s="65"/>
      <c r="E89" s="65"/>
      <c r="F89" s="65"/>
      <c r="G89" s="65"/>
      <c r="H89" s="65"/>
      <c r="I89" s="65"/>
    </row>
    <row r="90" spans="2:9" ht="17.25" customHeight="1" x14ac:dyDescent="0.35">
      <c r="B90" s="145"/>
      <c r="C90" s="145"/>
      <c r="D90" s="145"/>
      <c r="E90" s="145"/>
      <c r="F90" s="145"/>
      <c r="G90" s="145"/>
      <c r="H90" s="145"/>
      <c r="I90" s="145"/>
    </row>
  </sheetData>
  <mergeCells count="2">
    <mergeCell ref="B80:I80"/>
    <mergeCell ref="B90:I90"/>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7067A-399F-4645-9E1A-2E16F5DC11C7}">
  <dimension ref="A1:W90"/>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33"/>
    </row>
    <row r="7" spans="1:3" ht="17.25" customHeight="1" x14ac:dyDescent="0.35">
      <c r="B7" s="3" t="s">
        <v>0</v>
      </c>
      <c r="C7" s="35"/>
    </row>
    <row r="8" spans="1:3" ht="17.25" customHeight="1" x14ac:dyDescent="0.35">
      <c r="B8" s="33"/>
    </row>
    <row r="9" spans="1:3" ht="17.25" customHeight="1" x14ac:dyDescent="0.35">
      <c r="B9" s="4" t="s">
        <v>1</v>
      </c>
      <c r="C9" s="36"/>
    </row>
    <row r="10" spans="1:3" ht="17.25" customHeight="1" x14ac:dyDescent="0.35">
      <c r="B10" s="70" t="s">
        <v>146</v>
      </c>
      <c r="C10" s="36"/>
    </row>
    <row r="11" spans="1:3" ht="17.25" customHeight="1" x14ac:dyDescent="0.35">
      <c r="B11" s="70" t="s">
        <v>144</v>
      </c>
      <c r="C11" s="36"/>
    </row>
    <row r="12" spans="1:3" ht="17.25" customHeight="1" x14ac:dyDescent="0.35">
      <c r="B12" s="70" t="s">
        <v>147</v>
      </c>
      <c r="C12" s="36"/>
    </row>
    <row r="13" spans="1:3" ht="17.25" customHeight="1" x14ac:dyDescent="0.35">
      <c r="B13" s="70" t="s">
        <v>145</v>
      </c>
      <c r="C13" s="36"/>
    </row>
    <row r="14" spans="1:3" ht="17.25" customHeight="1" x14ac:dyDescent="0.35">
      <c r="B14" s="70" t="s">
        <v>143</v>
      </c>
      <c r="C14" s="36"/>
    </row>
    <row r="15" spans="1:3" s="10" customFormat="1" ht="17.25" customHeight="1" x14ac:dyDescent="0.35">
      <c r="B15" s="5" t="s">
        <v>148</v>
      </c>
      <c r="C15" s="13"/>
    </row>
    <row r="16" spans="1:3" ht="17.25" customHeight="1" x14ac:dyDescent="0.35">
      <c r="B16" s="37"/>
      <c r="C16" s="36"/>
    </row>
    <row r="17" spans="2:23" ht="17.25" customHeight="1" x14ac:dyDescent="0.35">
      <c r="B17" s="4" t="s">
        <v>136</v>
      </c>
      <c r="C17" s="36"/>
      <c r="N17" s="38"/>
    </row>
    <row r="18" spans="2:23" ht="17.25" customHeight="1" x14ac:dyDescent="0.35">
      <c r="J18" s="33"/>
      <c r="N18" s="39"/>
    </row>
    <row r="19" spans="2:23" ht="17.25" customHeight="1" x14ac:dyDescent="0.35">
      <c r="B19" s="66" t="s">
        <v>2</v>
      </c>
      <c r="C19" s="67" t="s">
        <v>3</v>
      </c>
      <c r="D19" s="67" t="s">
        <v>4</v>
      </c>
      <c r="E19" s="67" t="s">
        <v>5</v>
      </c>
      <c r="F19" s="67" t="s">
        <v>6</v>
      </c>
      <c r="G19" s="67" t="s">
        <v>7</v>
      </c>
      <c r="H19" s="67" t="s">
        <v>133</v>
      </c>
      <c r="I19" s="67" t="s">
        <v>9</v>
      </c>
      <c r="J19" s="67" t="s">
        <v>10</v>
      </c>
      <c r="K19" s="67" t="s">
        <v>11</v>
      </c>
      <c r="L19" s="67" t="s">
        <v>12</v>
      </c>
      <c r="M19" s="67" t="s">
        <v>36</v>
      </c>
      <c r="N19" s="67" t="s">
        <v>13</v>
      </c>
      <c r="O19" s="67" t="s">
        <v>14</v>
      </c>
      <c r="P19" s="67" t="s">
        <v>15</v>
      </c>
    </row>
    <row r="20" spans="2:23" ht="20" x14ac:dyDescent="0.35">
      <c r="B20" s="16" t="s">
        <v>16</v>
      </c>
      <c r="C20" s="17" t="s">
        <v>17</v>
      </c>
      <c r="D20" s="18">
        <v>229.32729870999998</v>
      </c>
      <c r="E20" s="18">
        <v>140.37746283300004</v>
      </c>
      <c r="F20" s="18">
        <v>76.134617429999992</v>
      </c>
      <c r="G20" s="18">
        <v>57.024225210000004</v>
      </c>
      <c r="H20" s="18">
        <v>93.546439140225999</v>
      </c>
      <c r="I20" s="18"/>
      <c r="J20" s="18"/>
      <c r="K20" s="18"/>
      <c r="L20" s="18"/>
      <c r="M20" s="18"/>
      <c r="N20" s="18"/>
      <c r="O20" s="18"/>
      <c r="P20" s="19">
        <f t="shared" ref="P20:P25" si="0">SUM(D20:O20)</f>
        <v>596.41004332322598</v>
      </c>
      <c r="S20" s="40"/>
      <c r="T20" s="41"/>
      <c r="U20" s="41"/>
      <c r="V20" s="41"/>
      <c r="W20" s="41"/>
    </row>
    <row r="21" spans="2:23" ht="40" x14ac:dyDescent="0.35">
      <c r="B21" s="16" t="s">
        <v>18</v>
      </c>
      <c r="C21" s="17" t="s">
        <v>19</v>
      </c>
      <c r="D21" s="18">
        <v>126.40450453500002</v>
      </c>
      <c r="E21" s="18">
        <v>255.80240498350003</v>
      </c>
      <c r="F21" s="18">
        <v>270.01647460300006</v>
      </c>
      <c r="G21" s="18">
        <v>342.40554722200011</v>
      </c>
      <c r="H21" s="18">
        <v>470.74091259433692</v>
      </c>
      <c r="I21" s="18"/>
      <c r="J21" s="18"/>
      <c r="K21" s="18"/>
      <c r="L21" s="18"/>
      <c r="M21" s="18"/>
      <c r="N21" s="18"/>
      <c r="O21" s="18"/>
      <c r="P21" s="19">
        <f t="shared" si="0"/>
        <v>1465.3698439378372</v>
      </c>
      <c r="S21" s="40"/>
    </row>
    <row r="22" spans="2:23" ht="40" x14ac:dyDescent="0.35">
      <c r="B22" s="16" t="s">
        <v>20</v>
      </c>
      <c r="C22" s="17" t="s">
        <v>21</v>
      </c>
      <c r="D22" s="18">
        <v>80.926562642000007</v>
      </c>
      <c r="E22" s="18">
        <v>78.932841991499998</v>
      </c>
      <c r="F22" s="18">
        <v>83.835327433000003</v>
      </c>
      <c r="G22" s="18">
        <v>38.439308048999997</v>
      </c>
      <c r="H22" s="18">
        <v>25.988871957000001</v>
      </c>
      <c r="I22" s="18"/>
      <c r="J22" s="18"/>
      <c r="K22" s="18"/>
      <c r="L22" s="18"/>
      <c r="M22" s="18"/>
      <c r="N22" s="18"/>
      <c r="O22" s="18"/>
      <c r="P22" s="19">
        <f t="shared" si="0"/>
        <v>308.12291207250001</v>
      </c>
      <c r="S22" s="40"/>
    </row>
    <row r="23" spans="2:23" ht="40" x14ac:dyDescent="0.35">
      <c r="B23" s="16" t="s">
        <v>22</v>
      </c>
      <c r="C23" s="17" t="s">
        <v>23</v>
      </c>
      <c r="D23" s="18">
        <v>150.66072438399999</v>
      </c>
      <c r="E23" s="18">
        <v>131.981460688</v>
      </c>
      <c r="F23" s="18">
        <v>105.61067522499998</v>
      </c>
      <c r="G23" s="18">
        <v>167.70195685599998</v>
      </c>
      <c r="H23" s="18">
        <v>145.68284901640502</v>
      </c>
      <c r="I23" s="18"/>
      <c r="J23" s="18"/>
      <c r="K23" s="18"/>
      <c r="L23" s="18"/>
      <c r="M23" s="18"/>
      <c r="N23" s="18"/>
      <c r="O23" s="18"/>
      <c r="P23" s="19">
        <f t="shared" si="0"/>
        <v>701.63766616940495</v>
      </c>
      <c r="S23" s="40"/>
    </row>
    <row r="24" spans="2:23" ht="20" x14ac:dyDescent="0.35">
      <c r="B24" s="16" t="s">
        <v>41</v>
      </c>
      <c r="C24" s="17" t="s">
        <v>42</v>
      </c>
      <c r="D24" s="18">
        <v>55.141744113807299</v>
      </c>
      <c r="E24" s="18">
        <v>85.877775877796296</v>
      </c>
      <c r="F24" s="18">
        <v>79.893543976809411</v>
      </c>
      <c r="G24" s="18">
        <v>79.771632219816496</v>
      </c>
      <c r="H24" s="18">
        <v>71.822720145898003</v>
      </c>
      <c r="I24" s="18"/>
      <c r="J24" s="18"/>
      <c r="K24" s="18"/>
      <c r="L24" s="18"/>
      <c r="M24" s="18"/>
      <c r="N24" s="18"/>
      <c r="O24" s="18"/>
      <c r="P24" s="19">
        <f t="shared" si="0"/>
        <v>372.50741633412753</v>
      </c>
      <c r="S24" s="40"/>
    </row>
    <row r="25" spans="2:23" ht="17.25" customHeight="1" x14ac:dyDescent="0.35">
      <c r="B25" s="21" t="s">
        <v>15</v>
      </c>
      <c r="C25" s="21"/>
      <c r="D25" s="22">
        <f>SUM(D20:D24)</f>
        <v>642.4608343848073</v>
      </c>
      <c r="E25" s="22">
        <f t="shared" ref="E25:O25" si="1">SUM(E20:E24)</f>
        <v>692.9719463737963</v>
      </c>
      <c r="F25" s="22">
        <f t="shared" si="1"/>
        <v>615.49063866780943</v>
      </c>
      <c r="G25" s="22">
        <f t="shared" si="1"/>
        <v>685.34266955681653</v>
      </c>
      <c r="H25" s="22">
        <f t="shared" si="1"/>
        <v>807.78179285386591</v>
      </c>
      <c r="I25" s="22">
        <f t="shared" si="1"/>
        <v>0</v>
      </c>
      <c r="J25" s="22">
        <f t="shared" si="1"/>
        <v>0</v>
      </c>
      <c r="K25" s="22">
        <f t="shared" si="1"/>
        <v>0</v>
      </c>
      <c r="L25" s="22">
        <f t="shared" si="1"/>
        <v>0</v>
      </c>
      <c r="M25" s="22">
        <f t="shared" si="1"/>
        <v>0</v>
      </c>
      <c r="N25" s="23">
        <f t="shared" si="1"/>
        <v>0</v>
      </c>
      <c r="O25" s="23">
        <f t="shared" si="1"/>
        <v>0</v>
      </c>
      <c r="P25" s="22">
        <f t="shared" si="0"/>
        <v>3444.0478818370957</v>
      </c>
    </row>
    <row r="26" spans="2:23" s="44" customFormat="1" ht="17.25" customHeight="1" x14ac:dyDescent="0.35">
      <c r="B26" s="6" t="s">
        <v>95</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125</v>
      </c>
      <c r="K29" s="80"/>
      <c r="L29" s="81"/>
      <c r="M29" s="81"/>
      <c r="N29" s="81"/>
      <c r="O29" s="81"/>
      <c r="P29" s="82"/>
    </row>
    <row r="30" spans="2:23" ht="17.25" customHeight="1" x14ac:dyDescent="0.35">
      <c r="J30" s="10"/>
      <c r="K30" s="10"/>
      <c r="L30" s="10"/>
      <c r="M30" s="83"/>
      <c r="N30" s="83"/>
      <c r="O30" s="10"/>
      <c r="P30" s="10"/>
    </row>
    <row r="31" spans="2:23" ht="40" x14ac:dyDescent="0.35">
      <c r="B31" s="66" t="s">
        <v>2</v>
      </c>
      <c r="C31" s="67" t="s">
        <v>3</v>
      </c>
      <c r="D31" s="67" t="s">
        <v>44</v>
      </c>
      <c r="E31" s="67" t="s">
        <v>135</v>
      </c>
      <c r="F31" s="67"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445.83937897300001</v>
      </c>
      <c r="E32" s="18">
        <f>SUM(G20:I20)</f>
        <v>150.570664350226</v>
      </c>
      <c r="F32" s="18">
        <f>SUM(J20:L20)</f>
        <v>0</v>
      </c>
      <c r="G32" s="18">
        <f>SUM(M20:O20)</f>
        <v>0</v>
      </c>
      <c r="H32" s="19">
        <f>SUM(D32:G32)</f>
        <v>596.41004332322598</v>
      </c>
      <c r="J32" s="88" t="s">
        <v>16</v>
      </c>
      <c r="K32" s="89"/>
      <c r="L32" s="90">
        <v>0.17371183274366597</v>
      </c>
      <c r="M32" s="90">
        <v>0.12535910851878257</v>
      </c>
      <c r="N32" s="90">
        <v>0.32502090313052878</v>
      </c>
      <c r="O32" s="90">
        <v>0.37590815560702279</v>
      </c>
      <c r="P32" s="91">
        <f>SUM(L32:O32)</f>
        <v>1</v>
      </c>
    </row>
    <row r="33" spans="1:16" ht="40" x14ac:dyDescent="0.35">
      <c r="B33" s="16" t="s">
        <v>18</v>
      </c>
      <c r="C33" s="17" t="s">
        <v>19</v>
      </c>
      <c r="D33" s="18">
        <f>SUM(D21:F21)</f>
        <v>652.22338412150009</v>
      </c>
      <c r="E33" s="18">
        <f>SUM(G21:I21)</f>
        <v>813.14645981633703</v>
      </c>
      <c r="F33" s="18">
        <f>SUM(J21:L21)</f>
        <v>0</v>
      </c>
      <c r="G33" s="18">
        <f>SUM(M21:O21)</f>
        <v>0</v>
      </c>
      <c r="H33" s="19">
        <f t="shared" ref="H33:H36" si="2">SUM(D33:G33)</f>
        <v>1465.3698439378372</v>
      </c>
      <c r="J33" s="92" t="s">
        <v>24</v>
      </c>
      <c r="K33" s="89"/>
      <c r="L33" s="93">
        <v>0.19725674371695032</v>
      </c>
      <c r="M33" s="93">
        <v>0.23682498044328629</v>
      </c>
      <c r="N33" s="93">
        <v>0.29401350420029271</v>
      </c>
      <c r="O33" s="93">
        <v>0.2719047716394708</v>
      </c>
      <c r="P33" s="91">
        <f t="shared" ref="P33:P35" si="3">SUM(L33:O33)</f>
        <v>1</v>
      </c>
    </row>
    <row r="34" spans="1:16" ht="40" x14ac:dyDescent="0.35">
      <c r="B34" s="16" t="s">
        <v>20</v>
      </c>
      <c r="C34" s="17" t="s">
        <v>21</v>
      </c>
      <c r="D34" s="18">
        <f>SUM(D22:F22)</f>
        <v>243.69473206649999</v>
      </c>
      <c r="E34" s="18">
        <f>SUM(G22:I22)</f>
        <v>64.428180005999991</v>
      </c>
      <c r="F34" s="18">
        <f>SUM(J22:L22)</f>
        <v>0</v>
      </c>
      <c r="G34" s="18">
        <f>SUM(M22:O22)</f>
        <v>0</v>
      </c>
      <c r="H34" s="19">
        <f t="shared" si="2"/>
        <v>308.12291207249996</v>
      </c>
      <c r="J34" s="92" t="s">
        <v>25</v>
      </c>
      <c r="K34" s="89"/>
      <c r="L34" s="93">
        <v>0.3326664324339883</v>
      </c>
      <c r="M34" s="93">
        <v>0.21275691627695084</v>
      </c>
      <c r="N34" s="93">
        <v>0.21348882202272532</v>
      </c>
      <c r="O34" s="93">
        <v>0.24108782926633546</v>
      </c>
      <c r="P34" s="91">
        <f t="shared" si="3"/>
        <v>0.99999999999999989</v>
      </c>
    </row>
    <row r="35" spans="1:16" ht="40" x14ac:dyDescent="0.35">
      <c r="B35" s="16" t="s">
        <v>22</v>
      </c>
      <c r="C35" s="17" t="s">
        <v>23</v>
      </c>
      <c r="D35" s="18">
        <f>SUM(D23:F23)</f>
        <v>388.25286029699993</v>
      </c>
      <c r="E35" s="18">
        <f>SUM(G23:I23)</f>
        <v>313.38480587240497</v>
      </c>
      <c r="F35" s="18">
        <f>SUM(J23:L23)</f>
        <v>0</v>
      </c>
      <c r="G35" s="18">
        <f>SUM(M23:O23)</f>
        <v>0</v>
      </c>
      <c r="H35" s="19">
        <f t="shared" si="2"/>
        <v>701.63766616940484</v>
      </c>
      <c r="J35" s="92" t="s">
        <v>22</v>
      </c>
      <c r="K35" s="89"/>
      <c r="L35" s="93">
        <v>0.22536923220147864</v>
      </c>
      <c r="M35" s="93">
        <v>0.18079930107106329</v>
      </c>
      <c r="N35" s="93">
        <v>0.29277373241018106</v>
      </c>
      <c r="O35" s="93">
        <v>0.30105773431727706</v>
      </c>
      <c r="P35" s="91">
        <f t="shared" si="3"/>
        <v>1</v>
      </c>
    </row>
    <row r="36" spans="1:16" ht="40" x14ac:dyDescent="0.35">
      <c r="B36" s="16" t="s">
        <v>41</v>
      </c>
      <c r="C36" s="17" t="s">
        <v>42</v>
      </c>
      <c r="D36" s="18">
        <f>SUM(D24:F24)</f>
        <v>220.91306396841301</v>
      </c>
      <c r="E36" s="18">
        <f>SUM(G24:I24)</f>
        <v>151.59435236571449</v>
      </c>
      <c r="F36" s="18">
        <f>SUM(J24:L24)</f>
        <v>0</v>
      </c>
      <c r="G36" s="18">
        <f>SUM(M24:O24)</f>
        <v>0</v>
      </c>
      <c r="H36" s="19">
        <f t="shared" si="2"/>
        <v>372.50741633412747</v>
      </c>
      <c r="J36" s="92" t="s">
        <v>41</v>
      </c>
      <c r="K36" s="89"/>
      <c r="L36" s="94" t="s">
        <v>124</v>
      </c>
      <c r="M36" s="94" t="s">
        <v>124</v>
      </c>
      <c r="N36" s="94" t="s">
        <v>124</v>
      </c>
      <c r="O36" s="94" t="s">
        <v>124</v>
      </c>
      <c r="P36" s="19" t="s">
        <v>124</v>
      </c>
    </row>
    <row r="37" spans="1:16" ht="17.25" customHeight="1" x14ac:dyDescent="0.35">
      <c r="B37" s="21" t="s">
        <v>15</v>
      </c>
      <c r="C37" s="21"/>
      <c r="D37" s="22">
        <f>SUM(D32:D36)</f>
        <v>1950.9234194264129</v>
      </c>
      <c r="E37" s="22">
        <f t="shared" ref="E37:H37" si="4">SUM(E32:E36)</f>
        <v>1493.1244624106826</v>
      </c>
      <c r="F37" s="22">
        <f t="shared" si="4"/>
        <v>0</v>
      </c>
      <c r="G37" s="22">
        <f t="shared" si="4"/>
        <v>0</v>
      </c>
      <c r="H37" s="22">
        <f t="shared" si="4"/>
        <v>3444.0478818370952</v>
      </c>
      <c r="J37" s="95" t="s">
        <v>126</v>
      </c>
      <c r="K37" s="96"/>
      <c r="L37" s="48">
        <v>0.20881107017628733</v>
      </c>
      <c r="M37" s="48">
        <v>0.19220317848502064</v>
      </c>
      <c r="N37" s="48">
        <v>0.29494230111363967</v>
      </c>
      <c r="O37" s="48">
        <v>0.3040434502250523</v>
      </c>
      <c r="P37" s="48">
        <f>SUM(L37:O37)</f>
        <v>0.99999999999999989</v>
      </c>
    </row>
    <row r="38" spans="1:16" ht="17.25" customHeight="1" x14ac:dyDescent="0.35">
      <c r="B38" s="6" t="s">
        <v>131</v>
      </c>
      <c r="C38" s="54"/>
      <c r="D38" s="55"/>
      <c r="E38" s="55"/>
      <c r="F38" s="55"/>
      <c r="G38" s="55"/>
      <c r="H38" s="55"/>
      <c r="J38" s="97"/>
      <c r="K38" s="89"/>
      <c r="L38" s="56"/>
      <c r="M38" s="56"/>
      <c r="N38" s="56"/>
      <c r="O38" s="56"/>
      <c r="P38" s="56"/>
    </row>
    <row r="39" spans="1:16" ht="17.25" customHeight="1" x14ac:dyDescent="0.35">
      <c r="F39" s="45"/>
    </row>
    <row r="40" spans="1:16" ht="17.25" customHeight="1" x14ac:dyDescent="0.35">
      <c r="B40" s="4" t="s">
        <v>132</v>
      </c>
      <c r="C40" s="36"/>
      <c r="L40" s="45"/>
      <c r="M40" s="46"/>
      <c r="N40" s="46"/>
    </row>
    <row r="41" spans="1:16" ht="17.25" customHeight="1" x14ac:dyDescent="0.35">
      <c r="M41" s="46"/>
      <c r="N41" s="46"/>
    </row>
    <row r="42" spans="1:16" ht="40" x14ac:dyDescent="0.35">
      <c r="B42" s="66" t="s">
        <v>2</v>
      </c>
      <c r="C42" s="67" t="s">
        <v>3</v>
      </c>
      <c r="D42" s="69">
        <v>45413</v>
      </c>
      <c r="E42" s="69">
        <v>45047</v>
      </c>
      <c r="F42" s="67" t="s">
        <v>26</v>
      </c>
      <c r="G42" s="68" t="s">
        <v>137</v>
      </c>
      <c r="H42" s="68" t="s">
        <v>138</v>
      </c>
      <c r="I42" s="67" t="s">
        <v>26</v>
      </c>
      <c r="J42" s="67" t="s">
        <v>48</v>
      </c>
      <c r="K42" s="67" t="s">
        <v>49</v>
      </c>
      <c r="L42" s="67" t="s">
        <v>26</v>
      </c>
    </row>
    <row r="43" spans="1:16" ht="20" x14ac:dyDescent="0.35">
      <c r="A43" s="45"/>
      <c r="B43" s="16" t="s">
        <v>16</v>
      </c>
      <c r="C43" s="17" t="s">
        <v>17</v>
      </c>
      <c r="D43" s="18">
        <f>H20</f>
        <v>93.546439140225999</v>
      </c>
      <c r="E43" s="18">
        <f>'Energy Production - May 2023'!H12</f>
        <v>120.59128782099998</v>
      </c>
      <c r="F43" s="47">
        <f>D43/E43-1</f>
        <v>-0.22426867785770788</v>
      </c>
      <c r="G43" s="18">
        <f>E32</f>
        <v>150.570664350226</v>
      </c>
      <c r="H43" s="18">
        <f>'Energy Production - May 2023'!E22</f>
        <v>186.97131784599998</v>
      </c>
      <c r="I43" s="47">
        <f>G43/H43-1</f>
        <v>-0.19468576204696586</v>
      </c>
      <c r="J43" s="18">
        <f>P20</f>
        <v>596.41004332322598</v>
      </c>
      <c r="K43" s="18">
        <f>'Energy Production - May 2023'!P12</f>
        <v>611.25931666699989</v>
      </c>
      <c r="L43" s="47">
        <f>J43/K43-1</f>
        <v>-2.4292919451505801E-2</v>
      </c>
    </row>
    <row r="44" spans="1:16" ht="40" x14ac:dyDescent="0.35">
      <c r="B44" s="16" t="s">
        <v>24</v>
      </c>
      <c r="C44" s="17" t="s">
        <v>64</v>
      </c>
      <c r="D44" s="18">
        <f t="shared" ref="D44:D47" si="5">H21</f>
        <v>470.74091259433692</v>
      </c>
      <c r="E44" s="18">
        <f>'Energy Production - May 2023'!H13</f>
        <v>290.93098061499995</v>
      </c>
      <c r="F44" s="47">
        <f t="shared" ref="F44:F48" si="6">D44/E44-1</f>
        <v>0.6180501354624941</v>
      </c>
      <c r="G44" s="18">
        <f t="shared" ref="G44:G47" si="7">E33</f>
        <v>813.14645981633703</v>
      </c>
      <c r="H44" s="18">
        <f>'Energy Production - May 2023'!E23</f>
        <v>499.70669931743498</v>
      </c>
      <c r="I44" s="47">
        <f t="shared" ref="I44:I46" si="8">G44/H44-1</f>
        <v>0.62724746521717489</v>
      </c>
      <c r="J44" s="18">
        <f>P21</f>
        <v>1465.3698439378372</v>
      </c>
      <c r="K44" s="18">
        <f>'Energy Production - May 2023'!P13</f>
        <v>1231.4351796634351</v>
      </c>
      <c r="L44" s="47">
        <f t="shared" ref="L44:L46" si="9">J44/K44-1</f>
        <v>0.18996912556805401</v>
      </c>
    </row>
    <row r="45" spans="1:16" ht="40" x14ac:dyDescent="0.35">
      <c r="B45" s="16" t="s">
        <v>25</v>
      </c>
      <c r="C45" s="17" t="s">
        <v>21</v>
      </c>
      <c r="D45" s="18">
        <f t="shared" si="5"/>
        <v>25.988871957000001</v>
      </c>
      <c r="E45" s="18">
        <f>'Energy Production - May 2023'!H14</f>
        <v>59.968286946499994</v>
      </c>
      <c r="F45" s="47">
        <f t="shared" si="6"/>
        <v>-0.56662307228843023</v>
      </c>
      <c r="G45" s="18">
        <f t="shared" si="7"/>
        <v>64.428180005999991</v>
      </c>
      <c r="H45" s="18">
        <f>'Energy Production - May 2023'!E24</f>
        <v>120.9500912295</v>
      </c>
      <c r="I45" s="47">
        <f t="shared" si="8"/>
        <v>-0.46731598669281693</v>
      </c>
      <c r="J45" s="18">
        <f>P22</f>
        <v>308.12291207250001</v>
      </c>
      <c r="K45" s="18">
        <f>'Energy Production - May 2023'!P14</f>
        <v>392.1501527716344</v>
      </c>
      <c r="L45" s="47">
        <f t="shared" si="9"/>
        <v>-0.21427313008868565</v>
      </c>
    </row>
    <row r="46" spans="1:16" ht="40" x14ac:dyDescent="0.35">
      <c r="B46" s="16" t="s">
        <v>22</v>
      </c>
      <c r="C46" s="17" t="s">
        <v>23</v>
      </c>
      <c r="D46" s="18">
        <f t="shared" si="5"/>
        <v>145.68284901640502</v>
      </c>
      <c r="E46" s="18">
        <f>'Energy Production - May 2023'!H15</f>
        <v>109.04121337599997</v>
      </c>
      <c r="F46" s="47">
        <f t="shared" si="6"/>
        <v>0.33603473866395817</v>
      </c>
      <c r="G46" s="18">
        <f t="shared" si="7"/>
        <v>313.38480587240497</v>
      </c>
      <c r="H46" s="18">
        <f>'Energy Production - May 2023'!E25</f>
        <v>215.14497801999994</v>
      </c>
      <c r="I46" s="75">
        <f t="shared" si="8"/>
        <v>0.45662152450182969</v>
      </c>
      <c r="J46" s="18">
        <f>P23</f>
        <v>701.63766616940495</v>
      </c>
      <c r="K46" s="18">
        <f>'Energy Production - May 2023'!P15</f>
        <v>591.09279435299993</v>
      </c>
      <c r="L46" s="75">
        <f t="shared" si="9"/>
        <v>0.18701779631302307</v>
      </c>
    </row>
    <row r="47" spans="1:16" ht="20" x14ac:dyDescent="0.35">
      <c r="B47" s="16" t="s">
        <v>41</v>
      </c>
      <c r="C47" s="17" t="s">
        <v>42</v>
      </c>
      <c r="D47" s="18">
        <f t="shared" si="5"/>
        <v>71.822720145898003</v>
      </c>
      <c r="E47" s="18">
        <v>0</v>
      </c>
      <c r="F47" s="47" t="str">
        <f>IFERROR(D47/E47-1,"n.a.")</f>
        <v>n.a.</v>
      </c>
      <c r="G47" s="18">
        <f t="shared" si="7"/>
        <v>151.59435236571449</v>
      </c>
      <c r="H47" s="18">
        <v>0</v>
      </c>
      <c r="I47" s="47" t="str">
        <f>IFERROR(G47/H47-1,"n.a.")</f>
        <v>n.a.</v>
      </c>
      <c r="J47" s="18">
        <f>P24</f>
        <v>372.50741633412753</v>
      </c>
      <c r="K47" s="18">
        <v>0</v>
      </c>
      <c r="L47" s="47" t="str">
        <f>IFERROR(J47/K47-1,"n.a.")</f>
        <v>n.a.</v>
      </c>
    </row>
    <row r="48" spans="1:16" ht="17.25" customHeight="1" x14ac:dyDescent="0.35">
      <c r="B48" s="21" t="s">
        <v>15</v>
      </c>
      <c r="C48" s="21"/>
      <c r="D48" s="22">
        <f>SUM(D43:D47)</f>
        <v>807.78179285386591</v>
      </c>
      <c r="E48" s="22">
        <f>SUM(E43:E47)</f>
        <v>580.53176875849988</v>
      </c>
      <c r="F48" s="48">
        <f t="shared" si="6"/>
        <v>0.39145148693817933</v>
      </c>
      <c r="G48" s="22">
        <f>SUM(G43:G47)</f>
        <v>1493.1244624106826</v>
      </c>
      <c r="H48" s="22">
        <f>SUM(H43:H47)</f>
        <v>1022.773086412935</v>
      </c>
      <c r="I48" s="48">
        <f>G48/H48-1</f>
        <v>0.45987852266171947</v>
      </c>
      <c r="J48" s="72">
        <f>SUM(J43:J47)</f>
        <v>3444.0478818370957</v>
      </c>
      <c r="K48" s="72">
        <f>SUM(K43:K47)</f>
        <v>2825.9374434550696</v>
      </c>
      <c r="L48" s="73">
        <f>J48/K48-1</f>
        <v>0.21872757297355716</v>
      </c>
    </row>
    <row r="49" spans="1:14" s="51" customFormat="1" ht="15.5" x14ac:dyDescent="0.35">
      <c r="A49" s="49"/>
      <c r="B49" s="7" t="s">
        <v>96</v>
      </c>
      <c r="C49" s="50"/>
      <c r="D49" s="50"/>
      <c r="E49" s="50"/>
      <c r="F49" s="50"/>
      <c r="G49" s="50"/>
      <c r="H49" s="50"/>
      <c r="I49" s="50"/>
      <c r="J49" s="74"/>
      <c r="K49" s="74"/>
      <c r="L49" s="74"/>
    </row>
    <row r="50" spans="1:14" ht="17.25" customHeight="1" x14ac:dyDescent="0.35">
      <c r="B50" s="52"/>
      <c r="C50" s="52"/>
      <c r="D50" s="53"/>
      <c r="E50" s="53"/>
      <c r="F50" s="53"/>
      <c r="G50" s="53"/>
      <c r="H50" s="53"/>
    </row>
    <row r="51" spans="1:14" ht="17.25" customHeight="1" x14ac:dyDescent="0.35">
      <c r="B51" s="4" t="s">
        <v>103</v>
      </c>
      <c r="C51" s="36"/>
      <c r="L51" s="45"/>
      <c r="M51" s="46"/>
      <c r="N51" s="46"/>
    </row>
    <row r="52" spans="1:14" ht="17.25" customHeight="1" x14ac:dyDescent="0.35">
      <c r="M52" s="46"/>
      <c r="N52" s="46"/>
    </row>
    <row r="53" spans="1:14" ht="40" x14ac:dyDescent="0.35">
      <c r="B53" s="66" t="s">
        <v>2</v>
      </c>
      <c r="C53" s="67" t="s">
        <v>3</v>
      </c>
      <c r="D53" s="69">
        <v>45413</v>
      </c>
      <c r="E53" s="69">
        <v>45047</v>
      </c>
      <c r="F53" s="67" t="s">
        <v>26</v>
      </c>
      <c r="G53" s="68" t="s">
        <v>137</v>
      </c>
      <c r="H53" s="68" t="s">
        <v>138</v>
      </c>
      <c r="I53" s="67" t="s">
        <v>26</v>
      </c>
      <c r="J53" s="67" t="s">
        <v>48</v>
      </c>
      <c r="K53" s="67" t="s">
        <v>49</v>
      </c>
      <c r="L53" s="67" t="s">
        <v>26</v>
      </c>
    </row>
    <row r="54" spans="1:14" ht="20" x14ac:dyDescent="0.35">
      <c r="B54" s="16" t="s">
        <v>16</v>
      </c>
      <c r="C54" s="17" t="s">
        <v>17</v>
      </c>
      <c r="D54" s="18">
        <v>93.546439140225999</v>
      </c>
      <c r="E54" s="18">
        <v>120.59128782099998</v>
      </c>
      <c r="F54" s="47">
        <f>D54/E54-1</f>
        <v>-0.22426867785770788</v>
      </c>
      <c r="G54" s="18">
        <v>150.570664350226</v>
      </c>
      <c r="H54" s="18">
        <v>186.97131784599998</v>
      </c>
      <c r="I54" s="47">
        <f>G54/H54-1</f>
        <v>-0.19468576204696586</v>
      </c>
      <c r="J54" s="18">
        <v>596.41004332322609</v>
      </c>
      <c r="K54" s="18">
        <v>611.25931666699989</v>
      </c>
      <c r="L54" s="47">
        <f>J54/K54-1</f>
        <v>-2.4292919451505579E-2</v>
      </c>
    </row>
    <row r="55" spans="1:14" ht="40" x14ac:dyDescent="0.35">
      <c r="B55" s="16" t="s">
        <v>24</v>
      </c>
      <c r="C55" s="17" t="s">
        <v>91</v>
      </c>
      <c r="D55" s="18">
        <v>363.65649997624291</v>
      </c>
      <c r="E55" s="18">
        <v>343.92786290499998</v>
      </c>
      <c r="F55" s="47">
        <f t="shared" ref="F55:F57" si="10">D55/E55-1</f>
        <v>5.7362718171782401E-2</v>
      </c>
      <c r="G55" s="18">
        <v>633.76864343924308</v>
      </c>
      <c r="H55" s="18">
        <v>604.12997051699995</v>
      </c>
      <c r="I55" s="47">
        <f t="shared" ref="I55:I58" si="11">G55/H55-1</f>
        <v>4.9060093636604574E-2</v>
      </c>
      <c r="J55" s="18">
        <v>1051.6383758367431</v>
      </c>
      <c r="K55" s="18">
        <v>1221.5921450720002</v>
      </c>
      <c r="L55" s="47">
        <f t="shared" ref="L55:L58" si="12">J55/K55-1</f>
        <v>-0.13912480521495174</v>
      </c>
    </row>
    <row r="56" spans="1:14" ht="40" x14ac:dyDescent="0.35">
      <c r="B56" s="16" t="s">
        <v>25</v>
      </c>
      <c r="C56" s="17" t="s">
        <v>92</v>
      </c>
      <c r="D56" s="18">
        <v>25.988871957000001</v>
      </c>
      <c r="E56" s="18">
        <v>28.017627316999992</v>
      </c>
      <c r="F56" s="47">
        <f t="shared" si="10"/>
        <v>-7.2409963093806429E-2</v>
      </c>
      <c r="G56" s="18">
        <v>64.428180005999991</v>
      </c>
      <c r="H56" s="18">
        <v>60.884659291999995</v>
      </c>
      <c r="I56" s="47">
        <f t="shared" si="11"/>
        <v>5.8200550930332717E-2</v>
      </c>
      <c r="J56" s="18">
        <v>308.12291207249996</v>
      </c>
      <c r="K56" s="18">
        <v>332.08472083413437</v>
      </c>
      <c r="L56" s="47">
        <f t="shared" si="12"/>
        <v>-7.21557098485196E-2</v>
      </c>
    </row>
    <row r="57" spans="1:14" ht="40" x14ac:dyDescent="0.35">
      <c r="B57" s="16" t="s">
        <v>22</v>
      </c>
      <c r="C57" s="17" t="s">
        <v>23</v>
      </c>
      <c r="D57" s="18">
        <v>145.68284901640502</v>
      </c>
      <c r="E57" s="18">
        <v>109.04121337599997</v>
      </c>
      <c r="F57" s="47">
        <f t="shared" si="10"/>
        <v>0.33603473866395817</v>
      </c>
      <c r="G57" s="18">
        <v>313.38480587240497</v>
      </c>
      <c r="H57" s="18">
        <v>215.14497801999994</v>
      </c>
      <c r="I57" s="47">
        <f t="shared" si="11"/>
        <v>0.45662152450182969</v>
      </c>
      <c r="J57" s="18">
        <v>701.63766616940495</v>
      </c>
      <c r="K57" s="18">
        <v>591.09279435299993</v>
      </c>
      <c r="L57" s="47">
        <f t="shared" si="12"/>
        <v>0.18701779631302307</v>
      </c>
    </row>
    <row r="58" spans="1:14" ht="17.25" customHeight="1" x14ac:dyDescent="0.35">
      <c r="B58" s="21" t="s">
        <v>15</v>
      </c>
      <c r="C58" s="21"/>
      <c r="D58" s="22">
        <f>SUM(D54:D57)</f>
        <v>628.87466008987394</v>
      </c>
      <c r="E58" s="22">
        <f>SUM(E54:E57)</f>
        <v>601.577991419</v>
      </c>
      <c r="F58" s="48">
        <f>D58/E58-1</f>
        <v>4.5375111889460307E-2</v>
      </c>
      <c r="G58" s="22">
        <f>SUM(G54:G57)</f>
        <v>1162.1522936678741</v>
      </c>
      <c r="H58" s="22">
        <f>SUM(H54:H57)</f>
        <v>1067.1309256749998</v>
      </c>
      <c r="I58" s="48">
        <f t="shared" si="11"/>
        <v>8.9043776828761523E-2</v>
      </c>
      <c r="J58" s="22">
        <f>SUM(J54:J57)</f>
        <v>2657.808997401874</v>
      </c>
      <c r="K58" s="22">
        <f>SUM(K54:K57)</f>
        <v>2756.0289769261344</v>
      </c>
      <c r="L58" s="48">
        <f t="shared" si="12"/>
        <v>-3.5638224542111852E-2</v>
      </c>
    </row>
    <row r="59" spans="1:14" ht="17.25" customHeight="1" x14ac:dyDescent="0.35">
      <c r="B59" s="5" t="s">
        <v>90</v>
      </c>
      <c r="C59" s="54"/>
      <c r="D59" s="55"/>
      <c r="E59" s="55"/>
      <c r="F59" s="56"/>
      <c r="G59" s="55"/>
      <c r="H59" s="55"/>
      <c r="I59" s="56"/>
    </row>
    <row r="60" spans="1:14" ht="17.25" customHeight="1" x14ac:dyDescent="0.35">
      <c r="B60" s="52"/>
      <c r="C60" s="52"/>
      <c r="D60" s="53"/>
      <c r="E60" s="53"/>
      <c r="F60" s="53"/>
      <c r="G60" s="53"/>
      <c r="H60" s="53"/>
    </row>
    <row r="61" spans="1:14" ht="17.25" customHeight="1" x14ac:dyDescent="0.35">
      <c r="B61" s="4" t="s">
        <v>134</v>
      </c>
      <c r="C61" s="52"/>
      <c r="D61" s="53"/>
      <c r="E61" s="53"/>
      <c r="F61" s="53"/>
      <c r="G61" s="53"/>
      <c r="H61" s="57"/>
    </row>
    <row r="62" spans="1:14" ht="17.25" customHeight="1" x14ac:dyDescent="0.35">
      <c r="E62" s="33"/>
    </row>
    <row r="63" spans="1:14" ht="60" x14ac:dyDescent="0.35">
      <c r="B63" s="66" t="s">
        <v>2</v>
      </c>
      <c r="C63" s="67" t="s">
        <v>3</v>
      </c>
      <c r="D63" s="67" t="s">
        <v>28</v>
      </c>
      <c r="E63" s="67" t="s">
        <v>29</v>
      </c>
      <c r="F63" s="67" t="s">
        <v>30</v>
      </c>
      <c r="G63" s="67" t="s">
        <v>31</v>
      </c>
      <c r="H63" s="67" t="s">
        <v>32</v>
      </c>
      <c r="I63" s="67" t="s">
        <v>33</v>
      </c>
    </row>
    <row r="64" spans="1:14" ht="20" x14ac:dyDescent="0.35">
      <c r="B64" s="28" t="s">
        <v>16</v>
      </c>
      <c r="C64" s="17" t="s">
        <v>17</v>
      </c>
      <c r="D64" s="98">
        <v>3.8273182509999999</v>
      </c>
      <c r="E64" s="18">
        <v>4.7679190059999996</v>
      </c>
      <c r="F64" s="18">
        <v>7.8178994340000001</v>
      </c>
      <c r="G64" s="18">
        <v>1.0732090540000001</v>
      </c>
      <c r="H64" s="18">
        <v>1.691078004</v>
      </c>
      <c r="I64" s="18">
        <v>1.691078004</v>
      </c>
    </row>
    <row r="65" spans="2:10" ht="40" x14ac:dyDescent="0.35">
      <c r="B65" s="16" t="s">
        <v>55</v>
      </c>
      <c r="C65" s="17" t="s">
        <v>19</v>
      </c>
      <c r="D65" s="18">
        <v>15.447217177000001</v>
      </c>
      <c r="E65" s="18">
        <v>15.454579316</v>
      </c>
      <c r="F65" s="18">
        <v>19.733115331</v>
      </c>
      <c r="G65" s="18">
        <v>6.5839968310000003</v>
      </c>
      <c r="H65" s="18">
        <v>3.4220971439999999</v>
      </c>
      <c r="I65" s="18">
        <v>3.9282031169999998</v>
      </c>
      <c r="J65" s="38"/>
    </row>
    <row r="66" spans="2:10" ht="20" x14ac:dyDescent="0.35">
      <c r="B66" s="16" t="s">
        <v>129</v>
      </c>
      <c r="C66" s="17" t="s">
        <v>128</v>
      </c>
      <c r="D66" s="18">
        <v>0.1016865117</v>
      </c>
      <c r="E66" s="18">
        <v>1.1658492629999999</v>
      </c>
      <c r="F66" s="18">
        <v>0.24503380969999999</v>
      </c>
      <c r="G66" s="18">
        <v>1.2090831749999999E-2</v>
      </c>
      <c r="H66" s="18">
        <v>5.9195575879999997E-2</v>
      </c>
      <c r="I66" s="18">
        <v>5.9195575879999997E-2</v>
      </c>
    </row>
    <row r="67" spans="2:10" ht="40" x14ac:dyDescent="0.35">
      <c r="B67" s="16" t="s">
        <v>22</v>
      </c>
      <c r="C67" s="17" t="s">
        <v>23</v>
      </c>
      <c r="D67" s="18">
        <v>5.3554429590000003</v>
      </c>
      <c r="E67" s="18">
        <v>4.6547592340000001</v>
      </c>
      <c r="F67" s="18">
        <v>12.348686121</v>
      </c>
      <c r="G67" s="18">
        <v>0.46327912139999999</v>
      </c>
      <c r="H67" s="18">
        <v>3.6737860489999998</v>
      </c>
      <c r="I67" s="18">
        <v>3.6737860489999998</v>
      </c>
    </row>
    <row r="68" spans="2:10" ht="20" x14ac:dyDescent="0.35">
      <c r="B68" s="16" t="s">
        <v>41</v>
      </c>
      <c r="C68" s="17" t="s">
        <v>42</v>
      </c>
      <c r="D68" s="18">
        <v>2.7180623650000002</v>
      </c>
      <c r="E68" s="18">
        <v>2.8466657359999998</v>
      </c>
      <c r="F68" s="18">
        <v>4.9014712999999999</v>
      </c>
      <c r="G68" s="18">
        <v>0.7622731667</v>
      </c>
      <c r="H68" s="18">
        <v>1.088333075</v>
      </c>
      <c r="I68" s="18">
        <v>1.088333075</v>
      </c>
    </row>
    <row r="69" spans="2:10" ht="17.25" customHeight="1" x14ac:dyDescent="0.35">
      <c r="B69" s="29"/>
      <c r="C69" s="21"/>
      <c r="D69" s="23"/>
      <c r="E69" s="23"/>
      <c r="F69" s="23"/>
      <c r="G69" s="23"/>
      <c r="H69" s="23"/>
      <c r="I69" s="23"/>
    </row>
    <row r="70" spans="2:10" ht="17.25" customHeight="1" x14ac:dyDescent="0.35">
      <c r="B70" s="6" t="s">
        <v>130</v>
      </c>
      <c r="C70" s="58"/>
      <c r="D70" s="58"/>
      <c r="E70" s="58"/>
      <c r="F70" s="58"/>
      <c r="G70" s="58"/>
      <c r="H70" s="58"/>
      <c r="I70" s="58"/>
    </row>
    <row r="71" spans="2:10" ht="17.25" customHeight="1" x14ac:dyDescent="0.35">
      <c r="B71" s="10"/>
      <c r="C71" s="10"/>
      <c r="D71" s="10"/>
      <c r="E71" s="10"/>
      <c r="F71" s="10"/>
      <c r="G71" s="10"/>
      <c r="H71" s="10"/>
      <c r="I71" s="10"/>
    </row>
    <row r="72" spans="2:10" ht="17.25" customHeight="1" x14ac:dyDescent="0.3">
      <c r="B72" s="36"/>
      <c r="C72" s="36"/>
      <c r="E72" s="38"/>
      <c r="G72" s="1"/>
    </row>
    <row r="73" spans="2:10" ht="17.25" customHeight="1" x14ac:dyDescent="0.35">
      <c r="E73" s="33"/>
    </row>
    <row r="74" spans="2:10" ht="49" customHeight="1" x14ac:dyDescent="0.35">
      <c r="B74" s="52"/>
      <c r="C74" s="2"/>
      <c r="D74" s="2"/>
      <c r="E74" s="2"/>
      <c r="F74" s="2"/>
      <c r="G74" s="2"/>
      <c r="H74" s="2"/>
      <c r="I74" s="2"/>
    </row>
    <row r="75" spans="2:10" ht="26.25" customHeight="1" x14ac:dyDescent="0.35">
      <c r="B75" s="59"/>
      <c r="C75" s="60"/>
      <c r="D75" s="61"/>
      <c r="E75" s="61"/>
      <c r="F75" s="61"/>
      <c r="G75" s="61"/>
      <c r="H75" s="61"/>
      <c r="I75" s="61"/>
    </row>
    <row r="76" spans="2:10" ht="33" customHeight="1" x14ac:dyDescent="0.35">
      <c r="B76" s="62"/>
      <c r="C76" s="60"/>
      <c r="D76" s="63"/>
      <c r="E76" s="63"/>
      <c r="F76" s="63"/>
      <c r="G76" s="63"/>
      <c r="H76" s="63"/>
      <c r="I76" s="63"/>
    </row>
    <row r="77" spans="2:10" ht="26.25" customHeight="1" x14ac:dyDescent="0.35">
      <c r="B77" s="62"/>
      <c r="C77" s="60"/>
      <c r="D77" s="63"/>
      <c r="E77" s="63"/>
      <c r="F77" s="63"/>
      <c r="G77" s="63"/>
      <c r="H77" s="63"/>
      <c r="I77" s="63"/>
    </row>
    <row r="78" spans="2:10" ht="33" customHeight="1" x14ac:dyDescent="0.35">
      <c r="B78" s="62"/>
      <c r="C78" s="60"/>
      <c r="D78" s="63"/>
      <c r="E78" s="63"/>
      <c r="F78" s="63"/>
      <c r="G78" s="63"/>
      <c r="H78" s="63"/>
      <c r="I78" s="63"/>
    </row>
    <row r="79" spans="2:10" ht="17.25" customHeight="1" x14ac:dyDescent="0.35">
      <c r="B79" s="64"/>
      <c r="C79" s="52"/>
      <c r="D79" s="65"/>
      <c r="E79" s="65"/>
      <c r="F79" s="65"/>
      <c r="G79" s="65"/>
      <c r="H79" s="65"/>
      <c r="I79" s="65"/>
    </row>
    <row r="80" spans="2:10" ht="17.25" customHeight="1" x14ac:dyDescent="0.35">
      <c r="B80" s="145"/>
      <c r="C80" s="145"/>
      <c r="D80" s="145"/>
      <c r="E80" s="145"/>
      <c r="F80" s="145"/>
      <c r="G80" s="145"/>
      <c r="H80" s="145"/>
      <c r="I80" s="145"/>
    </row>
    <row r="82" spans="2:9" ht="17.25" customHeight="1" x14ac:dyDescent="0.3">
      <c r="B82" s="36"/>
      <c r="C82" s="36"/>
      <c r="E82" s="38"/>
      <c r="G82" s="1"/>
    </row>
    <row r="83" spans="2:9" ht="17.25" customHeight="1" x14ac:dyDescent="0.35">
      <c r="E83" s="33"/>
    </row>
    <row r="84" spans="2:9" ht="49" customHeight="1" x14ac:dyDescent="0.35">
      <c r="B84" s="52"/>
      <c r="C84" s="2"/>
      <c r="D84" s="2"/>
      <c r="E84" s="2"/>
      <c r="F84" s="2"/>
      <c r="G84" s="2"/>
      <c r="H84" s="2"/>
      <c r="I84" s="2"/>
    </row>
    <row r="85" spans="2:9" ht="26.15" customHeight="1" x14ac:dyDescent="0.35">
      <c r="B85" s="59"/>
      <c r="C85" s="60"/>
      <c r="D85" s="61"/>
      <c r="E85" s="61"/>
      <c r="F85" s="61"/>
      <c r="G85" s="61"/>
      <c r="H85" s="61"/>
      <c r="I85" s="61"/>
    </row>
    <row r="86" spans="2:9" ht="33" customHeight="1" x14ac:dyDescent="0.35">
      <c r="B86" s="62"/>
      <c r="C86" s="60"/>
      <c r="D86" s="63"/>
      <c r="E86" s="63"/>
      <c r="F86" s="63"/>
      <c r="G86" s="63"/>
      <c r="H86" s="63"/>
      <c r="I86" s="63"/>
    </row>
    <row r="87" spans="2:9" ht="26.25" customHeight="1" x14ac:dyDescent="0.35">
      <c r="B87" s="62"/>
      <c r="C87" s="60"/>
      <c r="D87" s="63"/>
      <c r="E87" s="63"/>
      <c r="F87" s="63"/>
      <c r="G87" s="63"/>
      <c r="H87" s="63"/>
      <c r="I87" s="63"/>
    </row>
    <row r="88" spans="2:9" ht="33" customHeight="1" x14ac:dyDescent="0.35">
      <c r="B88" s="62"/>
      <c r="C88" s="60"/>
      <c r="D88" s="63"/>
      <c r="E88" s="63"/>
      <c r="F88" s="63"/>
      <c r="G88" s="63"/>
      <c r="H88" s="63"/>
      <c r="I88" s="63"/>
    </row>
    <row r="89" spans="2:9" ht="17.25" customHeight="1" x14ac:dyDescent="0.35">
      <c r="B89" s="64"/>
      <c r="C89" s="52"/>
      <c r="D89" s="65"/>
      <c r="E89" s="65"/>
      <c r="F89" s="65"/>
      <c r="G89" s="65"/>
      <c r="H89" s="65"/>
      <c r="I89" s="65"/>
    </row>
    <row r="90" spans="2:9" ht="17.25" customHeight="1" x14ac:dyDescent="0.35">
      <c r="B90" s="145"/>
      <c r="C90" s="145"/>
      <c r="D90" s="145"/>
      <c r="E90" s="145"/>
      <c r="F90" s="145"/>
      <c r="G90" s="145"/>
      <c r="H90" s="145"/>
      <c r="I90" s="145"/>
    </row>
  </sheetData>
  <mergeCells count="2">
    <mergeCell ref="B80:I80"/>
    <mergeCell ref="B90:I90"/>
  </mergeCells>
  <pageMargins left="0.511811024" right="0.511811024" top="0.78740157499999996" bottom="0.78740157499999996" header="0.31496062000000002" footer="0.31496062000000002"/>
  <pageSetup paperSize="9" orientation="portrait" r:id="rId1"/>
  <ignoredErrors>
    <ignoredError sqref="D32:F37"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74DD0-4EB2-4049-BB62-6E3802693545}">
  <dimension ref="A1:W90"/>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33"/>
    </row>
    <row r="7" spans="1:3" ht="17.25" customHeight="1" x14ac:dyDescent="0.35">
      <c r="B7" s="3" t="s">
        <v>0</v>
      </c>
      <c r="C7" s="35"/>
    </row>
    <row r="8" spans="1:3" ht="17.25" customHeight="1" x14ac:dyDescent="0.35">
      <c r="B8" s="33"/>
    </row>
    <row r="9" spans="1:3" ht="17.25" customHeight="1" x14ac:dyDescent="0.35">
      <c r="B9" s="4" t="s">
        <v>1</v>
      </c>
      <c r="C9" s="36"/>
    </row>
    <row r="10" spans="1:3" ht="17.25" customHeight="1" x14ac:dyDescent="0.35">
      <c r="B10" s="70" t="s">
        <v>94</v>
      </c>
      <c r="C10" s="36"/>
    </row>
    <row r="11" spans="1:3" ht="17.25" customHeight="1" x14ac:dyDescent="0.35">
      <c r="B11" s="70" t="s">
        <v>98</v>
      </c>
      <c r="C11" s="36"/>
    </row>
    <row r="12" spans="1:3" ht="17.25" customHeight="1" x14ac:dyDescent="0.35">
      <c r="B12" s="70" t="s">
        <v>99</v>
      </c>
      <c r="C12" s="36"/>
    </row>
    <row r="13" spans="1:3" ht="17.25" customHeight="1" x14ac:dyDescent="0.35">
      <c r="B13" s="70" t="s">
        <v>97</v>
      </c>
      <c r="C13" s="36"/>
    </row>
    <row r="14" spans="1:3" ht="17.25" customHeight="1" x14ac:dyDescent="0.35">
      <c r="B14" s="70" t="s">
        <v>127</v>
      </c>
      <c r="C14" s="36"/>
    </row>
    <row r="15" spans="1:3" s="10" customFormat="1" ht="17.25" customHeight="1" x14ac:dyDescent="0.35">
      <c r="B15" s="5" t="s">
        <v>93</v>
      </c>
      <c r="C15" s="13"/>
    </row>
    <row r="16" spans="1:3" ht="17.25" customHeight="1" x14ac:dyDescent="0.35">
      <c r="B16" s="37"/>
      <c r="C16" s="36"/>
    </row>
    <row r="17" spans="2:23" ht="17.25" customHeight="1" x14ac:dyDescent="0.35">
      <c r="B17" s="4" t="s">
        <v>101</v>
      </c>
      <c r="C17" s="36"/>
      <c r="N17" s="38"/>
    </row>
    <row r="18" spans="2:23" ht="17.25" customHeight="1" x14ac:dyDescent="0.35">
      <c r="J18" s="33"/>
      <c r="N18" s="39"/>
    </row>
    <row r="19" spans="2:23" ht="17.25" customHeight="1" x14ac:dyDescent="0.35">
      <c r="B19" s="66" t="s">
        <v>2</v>
      </c>
      <c r="C19" s="67" t="s">
        <v>3</v>
      </c>
      <c r="D19" s="67" t="s">
        <v>4</v>
      </c>
      <c r="E19" s="67" t="s">
        <v>5</v>
      </c>
      <c r="F19" s="67" t="s">
        <v>6</v>
      </c>
      <c r="G19" s="67" t="s">
        <v>89</v>
      </c>
      <c r="H19" s="67" t="s">
        <v>8</v>
      </c>
      <c r="I19" s="67" t="s">
        <v>9</v>
      </c>
      <c r="J19" s="67" t="s">
        <v>10</v>
      </c>
      <c r="K19" s="67" t="s">
        <v>11</v>
      </c>
      <c r="L19" s="67" t="s">
        <v>12</v>
      </c>
      <c r="M19" s="67" t="s">
        <v>36</v>
      </c>
      <c r="N19" s="67" t="s">
        <v>13</v>
      </c>
      <c r="O19" s="67" t="s">
        <v>14</v>
      </c>
      <c r="P19" s="67" t="s">
        <v>15</v>
      </c>
    </row>
    <row r="20" spans="2:23" ht="20" x14ac:dyDescent="0.35">
      <c r="B20" s="16" t="s">
        <v>16</v>
      </c>
      <c r="C20" s="17" t="s">
        <v>17</v>
      </c>
      <c r="D20" s="18">
        <v>229.32729870999998</v>
      </c>
      <c r="E20" s="18">
        <v>140.37746283300004</v>
      </c>
      <c r="F20" s="18">
        <v>76.134617429999992</v>
      </c>
      <c r="G20" s="18">
        <v>57.024987734798991</v>
      </c>
      <c r="H20" s="18"/>
      <c r="I20" s="18"/>
      <c r="J20" s="18"/>
      <c r="K20" s="18"/>
      <c r="L20" s="18"/>
      <c r="M20" s="18"/>
      <c r="N20" s="18"/>
      <c r="O20" s="18"/>
      <c r="P20" s="19">
        <f t="shared" ref="P20:P25" si="0">SUM(D20:O20)</f>
        <v>502.86436670779898</v>
      </c>
      <c r="S20" s="40"/>
      <c r="T20" s="41"/>
      <c r="U20" s="41"/>
      <c r="V20" s="41"/>
      <c r="W20" s="41"/>
    </row>
    <row r="21" spans="2:23" ht="40" x14ac:dyDescent="0.35">
      <c r="B21" s="16" t="s">
        <v>18</v>
      </c>
      <c r="C21" s="17" t="s">
        <v>19</v>
      </c>
      <c r="D21" s="18">
        <v>126.40450453500002</v>
      </c>
      <c r="E21" s="18">
        <v>255.80240498350003</v>
      </c>
      <c r="F21" s="18">
        <v>270.01647460300006</v>
      </c>
      <c r="G21" s="18">
        <v>342.36464703652899</v>
      </c>
      <c r="H21" s="18"/>
      <c r="I21" s="18"/>
      <c r="J21" s="18"/>
      <c r="K21" s="18"/>
      <c r="L21" s="18"/>
      <c r="M21" s="18"/>
      <c r="N21" s="18"/>
      <c r="O21" s="18"/>
      <c r="P21" s="19">
        <f t="shared" si="0"/>
        <v>994.58803115802903</v>
      </c>
      <c r="S21" s="40"/>
    </row>
    <row r="22" spans="2:23" ht="40" x14ac:dyDescent="0.35">
      <c r="B22" s="16" t="s">
        <v>20</v>
      </c>
      <c r="C22" s="17" t="s">
        <v>21</v>
      </c>
      <c r="D22" s="18">
        <v>80.926562642000007</v>
      </c>
      <c r="E22" s="18">
        <v>78.932841991499998</v>
      </c>
      <c r="F22" s="18">
        <v>83.835327433000003</v>
      </c>
      <c r="G22" s="18">
        <v>38.776402738000002</v>
      </c>
      <c r="H22" s="18"/>
      <c r="I22" s="18"/>
      <c r="J22" s="18"/>
      <c r="K22" s="18"/>
      <c r="L22" s="18"/>
      <c r="M22" s="18"/>
      <c r="N22" s="18"/>
      <c r="O22" s="18"/>
      <c r="P22" s="19">
        <f t="shared" si="0"/>
        <v>282.47113480450002</v>
      </c>
      <c r="S22" s="40"/>
    </row>
    <row r="23" spans="2:23" ht="40" x14ac:dyDescent="0.35">
      <c r="B23" s="16" t="s">
        <v>22</v>
      </c>
      <c r="C23" s="17" t="s">
        <v>23</v>
      </c>
      <c r="D23" s="18">
        <v>150.66072438399999</v>
      </c>
      <c r="E23" s="18">
        <v>131.981460688</v>
      </c>
      <c r="F23" s="18">
        <v>105.61067522499998</v>
      </c>
      <c r="G23" s="18">
        <v>167.71391947235301</v>
      </c>
      <c r="H23" s="18"/>
      <c r="I23" s="18"/>
      <c r="J23" s="18"/>
      <c r="K23" s="18"/>
      <c r="L23" s="18"/>
      <c r="M23" s="18"/>
      <c r="N23" s="18"/>
      <c r="O23" s="18"/>
      <c r="P23" s="19">
        <f t="shared" si="0"/>
        <v>555.96677976935291</v>
      </c>
      <c r="S23" s="40"/>
    </row>
    <row r="24" spans="2:23" ht="20" x14ac:dyDescent="0.35">
      <c r="B24" s="16" t="s">
        <v>41</v>
      </c>
      <c r="C24" s="17" t="s">
        <v>42</v>
      </c>
      <c r="D24" s="18">
        <v>55.141744113807299</v>
      </c>
      <c r="E24" s="18">
        <v>85.877775877796296</v>
      </c>
      <c r="F24" s="18">
        <v>79.893543976809411</v>
      </c>
      <c r="G24" s="18">
        <v>79.771632219816496</v>
      </c>
      <c r="H24" s="18"/>
      <c r="I24" s="18"/>
      <c r="J24" s="18"/>
      <c r="K24" s="18"/>
      <c r="L24" s="18"/>
      <c r="M24" s="18"/>
      <c r="N24" s="18"/>
      <c r="O24" s="18"/>
      <c r="P24" s="19">
        <f t="shared" si="0"/>
        <v>300.68469618822951</v>
      </c>
      <c r="S24" s="40"/>
    </row>
    <row r="25" spans="2:23" ht="17.25" customHeight="1" x14ac:dyDescent="0.35">
      <c r="B25" s="21" t="s">
        <v>15</v>
      </c>
      <c r="C25" s="21"/>
      <c r="D25" s="22">
        <f>SUM(D20:D24)</f>
        <v>642.4608343848073</v>
      </c>
      <c r="E25" s="22">
        <f t="shared" ref="E25:O25" si="1">SUM(E20:E24)</f>
        <v>692.9719463737963</v>
      </c>
      <c r="F25" s="22">
        <f t="shared" si="1"/>
        <v>615.49063866780943</v>
      </c>
      <c r="G25" s="22">
        <f t="shared" si="1"/>
        <v>685.65158920149747</v>
      </c>
      <c r="H25" s="22">
        <f t="shared" si="1"/>
        <v>0</v>
      </c>
      <c r="I25" s="22">
        <f t="shared" si="1"/>
        <v>0</v>
      </c>
      <c r="J25" s="22">
        <f t="shared" si="1"/>
        <v>0</v>
      </c>
      <c r="K25" s="22">
        <f t="shared" si="1"/>
        <v>0</v>
      </c>
      <c r="L25" s="22">
        <f t="shared" si="1"/>
        <v>0</v>
      </c>
      <c r="M25" s="22">
        <f t="shared" si="1"/>
        <v>0</v>
      </c>
      <c r="N25" s="23">
        <f t="shared" si="1"/>
        <v>0</v>
      </c>
      <c r="O25" s="23">
        <f t="shared" si="1"/>
        <v>0</v>
      </c>
      <c r="P25" s="22">
        <f t="shared" si="0"/>
        <v>2636.5750086279104</v>
      </c>
    </row>
    <row r="26" spans="2:23" s="44" customFormat="1" ht="17.25" customHeight="1" x14ac:dyDescent="0.35">
      <c r="B26" s="6" t="s">
        <v>95</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125</v>
      </c>
      <c r="K29" s="80"/>
      <c r="L29" s="81"/>
      <c r="M29" s="81"/>
      <c r="N29" s="81"/>
      <c r="O29" s="81"/>
      <c r="P29" s="82"/>
    </row>
    <row r="30" spans="2:23" ht="17.25" customHeight="1" x14ac:dyDescent="0.35">
      <c r="J30" s="10"/>
      <c r="K30" s="10"/>
      <c r="L30" s="10"/>
      <c r="M30" s="83"/>
      <c r="N30" s="83"/>
      <c r="O30" s="10"/>
      <c r="P30" s="10"/>
    </row>
    <row r="31" spans="2:23" ht="20" x14ac:dyDescent="0.35">
      <c r="B31" s="66" t="s">
        <v>2</v>
      </c>
      <c r="C31" s="67" t="s">
        <v>3</v>
      </c>
      <c r="D31" s="67" t="s">
        <v>44</v>
      </c>
      <c r="E31" s="67" t="s">
        <v>115</v>
      </c>
      <c r="F31" s="67"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445.83937897300001</v>
      </c>
      <c r="E32" s="18">
        <f>SUM(G20:I20)</f>
        <v>57.024987734798991</v>
      </c>
      <c r="F32" s="18">
        <f>SUM(J20:L20)</f>
        <v>0</v>
      </c>
      <c r="G32" s="18">
        <f>SUM(M20:O20)</f>
        <v>0</v>
      </c>
      <c r="H32" s="19">
        <f>SUM(D32:G32)</f>
        <v>502.86436670779898</v>
      </c>
      <c r="J32" s="88" t="s">
        <v>16</v>
      </c>
      <c r="K32" s="89"/>
      <c r="L32" s="90">
        <v>0.17371183274366597</v>
      </c>
      <c r="M32" s="90">
        <v>0.12535910851878257</v>
      </c>
      <c r="N32" s="90">
        <v>0.32502090313052878</v>
      </c>
      <c r="O32" s="90">
        <v>0.37590815560702279</v>
      </c>
      <c r="P32" s="91">
        <f>SUM(L32:O32)</f>
        <v>1</v>
      </c>
    </row>
    <row r="33" spans="1:16" ht="40" x14ac:dyDescent="0.35">
      <c r="B33" s="16" t="s">
        <v>18</v>
      </c>
      <c r="C33" s="17" t="s">
        <v>19</v>
      </c>
      <c r="D33" s="18">
        <f>SUM(D21:F21)</f>
        <v>652.22338412150009</v>
      </c>
      <c r="E33" s="18">
        <f>SUM(G21:I21)</f>
        <v>342.36464703652899</v>
      </c>
      <c r="F33" s="18">
        <f>SUM(J21:L21)</f>
        <v>0</v>
      </c>
      <c r="G33" s="18">
        <f>SUM(M21:O21)</f>
        <v>0</v>
      </c>
      <c r="H33" s="19">
        <f t="shared" ref="H33:H36" si="2">SUM(D33:G33)</f>
        <v>994.58803115802903</v>
      </c>
      <c r="J33" s="92" t="s">
        <v>24</v>
      </c>
      <c r="K33" s="89"/>
      <c r="L33" s="93">
        <v>0.19725674371695032</v>
      </c>
      <c r="M33" s="93">
        <v>0.23682498044328629</v>
      </c>
      <c r="N33" s="93">
        <v>0.29401350420029271</v>
      </c>
      <c r="O33" s="93">
        <v>0.2719047716394708</v>
      </c>
      <c r="P33" s="91">
        <f t="shared" ref="P33:P35" si="3">SUM(L33:O33)</f>
        <v>1</v>
      </c>
    </row>
    <row r="34" spans="1:16" ht="40" x14ac:dyDescent="0.35">
      <c r="B34" s="16" t="s">
        <v>20</v>
      </c>
      <c r="C34" s="17" t="s">
        <v>21</v>
      </c>
      <c r="D34" s="18">
        <f>SUM(D22:F22)</f>
        <v>243.69473206649999</v>
      </c>
      <c r="E34" s="18">
        <f>SUM(G22:I22)</f>
        <v>38.776402738000002</v>
      </c>
      <c r="F34" s="18">
        <f>SUM(J22:L22)</f>
        <v>0</v>
      </c>
      <c r="G34" s="18">
        <f>SUM(M22:O22)</f>
        <v>0</v>
      </c>
      <c r="H34" s="19">
        <f t="shared" si="2"/>
        <v>282.47113480450002</v>
      </c>
      <c r="J34" s="92" t="s">
        <v>25</v>
      </c>
      <c r="K34" s="89"/>
      <c r="L34" s="93">
        <v>0.3326664324339883</v>
      </c>
      <c r="M34" s="93">
        <v>0.21275691627695084</v>
      </c>
      <c r="N34" s="93">
        <v>0.21348882202272532</v>
      </c>
      <c r="O34" s="93">
        <v>0.24108782926633546</v>
      </c>
      <c r="P34" s="91">
        <f t="shared" si="3"/>
        <v>0.99999999999999989</v>
      </c>
    </row>
    <row r="35" spans="1:16" ht="40" x14ac:dyDescent="0.35">
      <c r="B35" s="16" t="s">
        <v>22</v>
      </c>
      <c r="C35" s="17" t="s">
        <v>23</v>
      </c>
      <c r="D35" s="18">
        <f>SUM(D23:F23)</f>
        <v>388.25286029699993</v>
      </c>
      <c r="E35" s="18">
        <f>SUM(G23:I23)</f>
        <v>167.71391947235301</v>
      </c>
      <c r="F35" s="18">
        <f>SUM(J23:L23)</f>
        <v>0</v>
      </c>
      <c r="G35" s="18">
        <f>SUM(M23:O23)</f>
        <v>0</v>
      </c>
      <c r="H35" s="19">
        <f t="shared" si="2"/>
        <v>555.96677976935291</v>
      </c>
      <c r="J35" s="92" t="s">
        <v>22</v>
      </c>
      <c r="K35" s="89"/>
      <c r="L35" s="93">
        <v>0.22536923220147864</v>
      </c>
      <c r="M35" s="93">
        <v>0.18079930107106329</v>
      </c>
      <c r="N35" s="93">
        <v>0.29277373241018106</v>
      </c>
      <c r="O35" s="93">
        <v>0.30105773431727706</v>
      </c>
      <c r="P35" s="91">
        <f t="shared" si="3"/>
        <v>1</v>
      </c>
    </row>
    <row r="36" spans="1:16" ht="40" x14ac:dyDescent="0.35">
      <c r="B36" s="16" t="s">
        <v>41</v>
      </c>
      <c r="C36" s="17" t="s">
        <v>42</v>
      </c>
      <c r="D36" s="18">
        <f>SUM(D24:F24)</f>
        <v>220.91306396841301</v>
      </c>
      <c r="E36" s="18">
        <f>SUM(G24:I24)</f>
        <v>79.771632219816496</v>
      </c>
      <c r="F36" s="18">
        <f>SUM(J24:L24)</f>
        <v>0</v>
      </c>
      <c r="G36" s="18">
        <f>SUM(M24:O24)</f>
        <v>0</v>
      </c>
      <c r="H36" s="19">
        <f t="shared" si="2"/>
        <v>300.68469618822951</v>
      </c>
      <c r="J36" s="92" t="s">
        <v>41</v>
      </c>
      <c r="K36" s="89"/>
      <c r="L36" s="94" t="s">
        <v>124</v>
      </c>
      <c r="M36" s="94" t="s">
        <v>124</v>
      </c>
      <c r="N36" s="94" t="s">
        <v>124</v>
      </c>
      <c r="O36" s="94" t="s">
        <v>124</v>
      </c>
      <c r="P36" s="19" t="s">
        <v>124</v>
      </c>
    </row>
    <row r="37" spans="1:16" ht="17.25" customHeight="1" x14ac:dyDescent="0.35">
      <c r="B37" s="21" t="s">
        <v>15</v>
      </c>
      <c r="C37" s="21"/>
      <c r="D37" s="22">
        <f>SUM(D32:D36)</f>
        <v>1950.9234194264129</v>
      </c>
      <c r="E37" s="22">
        <f t="shared" ref="E37:H37" si="4">SUM(E32:E36)</f>
        <v>685.65158920149747</v>
      </c>
      <c r="F37" s="22">
        <f t="shared" si="4"/>
        <v>0</v>
      </c>
      <c r="G37" s="22">
        <f t="shared" si="4"/>
        <v>0</v>
      </c>
      <c r="H37" s="22">
        <f t="shared" si="4"/>
        <v>2636.5750086279104</v>
      </c>
      <c r="J37" s="95" t="s">
        <v>126</v>
      </c>
      <c r="K37" s="96"/>
      <c r="L37" s="48">
        <v>0.20881107017628733</v>
      </c>
      <c r="M37" s="48">
        <v>0.19220317848502064</v>
      </c>
      <c r="N37" s="48">
        <v>0.29494230111363967</v>
      </c>
      <c r="O37" s="48">
        <v>0.3040434502250523</v>
      </c>
      <c r="P37" s="48">
        <f>SUM(L37:O37)</f>
        <v>0.99999999999999989</v>
      </c>
    </row>
    <row r="38" spans="1:16" ht="17.25" customHeight="1" x14ac:dyDescent="0.35">
      <c r="B38" s="6" t="s">
        <v>131</v>
      </c>
      <c r="C38" s="54"/>
      <c r="D38" s="55"/>
      <c r="E38" s="55"/>
      <c r="F38" s="55"/>
      <c r="G38" s="55"/>
      <c r="H38" s="55"/>
      <c r="J38" s="97"/>
      <c r="K38" s="89"/>
      <c r="L38" s="56"/>
      <c r="M38" s="56"/>
      <c r="N38" s="56"/>
      <c r="O38" s="56"/>
      <c r="P38" s="56"/>
    </row>
    <row r="39" spans="1:16" ht="17.25" customHeight="1" x14ac:dyDescent="0.35">
      <c r="F39" s="45"/>
    </row>
    <row r="40" spans="1:16" ht="17.25" customHeight="1" x14ac:dyDescent="0.35">
      <c r="B40" s="4" t="s">
        <v>132</v>
      </c>
      <c r="C40" s="36"/>
      <c r="L40" s="45"/>
      <c r="M40" s="46"/>
      <c r="N40" s="46"/>
    </row>
    <row r="41" spans="1:16" ht="17.25" customHeight="1" x14ac:dyDescent="0.35">
      <c r="M41" s="46"/>
      <c r="N41" s="46"/>
    </row>
    <row r="42" spans="1:16" ht="40" x14ac:dyDescent="0.35">
      <c r="B42" s="66" t="s">
        <v>2</v>
      </c>
      <c r="C42" s="67" t="s">
        <v>3</v>
      </c>
      <c r="D42" s="69">
        <v>45383</v>
      </c>
      <c r="E42" s="69">
        <v>45017</v>
      </c>
      <c r="F42" s="67" t="s">
        <v>26</v>
      </c>
      <c r="G42" s="67" t="s">
        <v>48</v>
      </c>
      <c r="H42" s="67" t="s">
        <v>49</v>
      </c>
      <c r="I42" s="67" t="s">
        <v>26</v>
      </c>
    </row>
    <row r="43" spans="1:16" ht="20" x14ac:dyDescent="0.35">
      <c r="A43" s="45"/>
      <c r="B43" s="16" t="s">
        <v>16</v>
      </c>
      <c r="C43" s="17" t="s">
        <v>17</v>
      </c>
      <c r="D43" s="18">
        <f>G20</f>
        <v>57.024987734798991</v>
      </c>
      <c r="E43" s="18">
        <f>'Energy Production - Apr. 2023'!G12</f>
        <v>66.380030024999996</v>
      </c>
      <c r="F43" s="47">
        <f>D43/E43-1</f>
        <v>-0.14093157666059686</v>
      </c>
      <c r="G43" s="18">
        <f>P20</f>
        <v>502.86436670779898</v>
      </c>
      <c r="H43" s="18">
        <f>'Energy Production - Apr. 2023'!P12</f>
        <v>490.66802884599991</v>
      </c>
      <c r="I43" s="47">
        <f>G43/H43-1</f>
        <v>2.4856597831498295E-2</v>
      </c>
    </row>
    <row r="44" spans="1:16" ht="40" x14ac:dyDescent="0.35">
      <c r="B44" s="16" t="s">
        <v>24</v>
      </c>
      <c r="C44" s="17" t="s">
        <v>64</v>
      </c>
      <c r="D44" s="18">
        <f>G21</f>
        <v>342.36464703652899</v>
      </c>
      <c r="E44" s="18">
        <f>'Energy Production - Apr. 2023'!G13</f>
        <v>208.775718702435</v>
      </c>
      <c r="F44" s="47">
        <f t="shared" ref="F44:F48" si="5">D44/E44-1</f>
        <v>0.6398681281729719</v>
      </c>
      <c r="G44" s="18">
        <f>P21</f>
        <v>994.58803115802903</v>
      </c>
      <c r="H44" s="18">
        <f>'Energy Production - Apr. 2023'!P13</f>
        <v>940.50419904843511</v>
      </c>
      <c r="I44" s="47">
        <f t="shared" ref="I44:I46" si="6">G44/H44-1</f>
        <v>5.7505146882186997E-2</v>
      </c>
    </row>
    <row r="45" spans="1:16" ht="40" x14ac:dyDescent="0.35">
      <c r="B45" s="16" t="s">
        <v>25</v>
      </c>
      <c r="C45" s="17" t="s">
        <v>21</v>
      </c>
      <c r="D45" s="18">
        <f>G22</f>
        <v>38.776402738000002</v>
      </c>
      <c r="E45" s="18">
        <f>'Energy Production - Apr. 2023'!G14</f>
        <v>60.981804283000002</v>
      </c>
      <c r="F45" s="47">
        <f t="shared" si="5"/>
        <v>-0.36413159312162624</v>
      </c>
      <c r="G45" s="18">
        <f>P22</f>
        <v>282.47113480450002</v>
      </c>
      <c r="H45" s="18">
        <f>'Energy Production - Apr. 2023'!P14</f>
        <v>332.18186582513442</v>
      </c>
      <c r="I45" s="47">
        <f t="shared" si="6"/>
        <v>-0.14964914143387609</v>
      </c>
    </row>
    <row r="46" spans="1:16" ht="40" x14ac:dyDescent="0.35">
      <c r="B46" s="16" t="s">
        <v>22</v>
      </c>
      <c r="C46" s="17" t="s">
        <v>23</v>
      </c>
      <c r="D46" s="18">
        <f>G23</f>
        <v>167.71391947235301</v>
      </c>
      <c r="E46" s="18">
        <f>'Energy Production - Apr. 2023'!G15</f>
        <v>106.10376464399997</v>
      </c>
      <c r="F46" s="47">
        <f t="shared" si="5"/>
        <v>0.58065946137790525</v>
      </c>
      <c r="G46" s="18">
        <f>P23</f>
        <v>555.96677976935291</v>
      </c>
      <c r="H46" s="18">
        <f>'Energy Production - Apr. 2023'!P15</f>
        <v>482.05158097699996</v>
      </c>
      <c r="I46" s="75">
        <f t="shared" si="6"/>
        <v>0.15333462581440971</v>
      </c>
    </row>
    <row r="47" spans="1:16" ht="20" x14ac:dyDescent="0.35">
      <c r="B47" s="16" t="s">
        <v>41</v>
      </c>
      <c r="C47" s="17" t="s">
        <v>42</v>
      </c>
      <c r="D47" s="18">
        <f>G24</f>
        <v>79.771632219816496</v>
      </c>
      <c r="E47" s="18">
        <v>0</v>
      </c>
      <c r="F47" s="47" t="str">
        <f>IFERROR(D47/E47-1,"n.a.")</f>
        <v>n.a.</v>
      </c>
      <c r="G47" s="18">
        <f>P24</f>
        <v>300.68469618822951</v>
      </c>
      <c r="H47" s="18">
        <v>0</v>
      </c>
      <c r="I47" s="47" t="str">
        <f>IFERROR(G47/H47-1,"n.a.")</f>
        <v>n.a.</v>
      </c>
    </row>
    <row r="48" spans="1:16" ht="17.25" customHeight="1" x14ac:dyDescent="0.35">
      <c r="B48" s="21" t="s">
        <v>15</v>
      </c>
      <c r="C48" s="21"/>
      <c r="D48" s="22">
        <f>SUM(D43:D47)</f>
        <v>685.65158920149747</v>
      </c>
      <c r="E48" s="22">
        <f>SUM(E43:E47)</f>
        <v>442.24131765443497</v>
      </c>
      <c r="F48" s="48">
        <f t="shared" si="5"/>
        <v>0.55040147048689381</v>
      </c>
      <c r="G48" s="72">
        <f>SUM(G43:G47)</f>
        <v>2636.5750086279104</v>
      </c>
      <c r="H48" s="72">
        <f>SUM(H43:H47)</f>
        <v>2245.4056746965693</v>
      </c>
      <c r="I48" s="73">
        <f>G48/H48-1</f>
        <v>0.17420875806070169</v>
      </c>
    </row>
    <row r="49" spans="1:14" s="51" customFormat="1" ht="15.5" x14ac:dyDescent="0.35">
      <c r="A49" s="49"/>
      <c r="B49" s="7" t="s">
        <v>96</v>
      </c>
      <c r="C49" s="50"/>
      <c r="D49" s="50"/>
      <c r="E49" s="50"/>
      <c r="F49" s="50"/>
      <c r="G49" s="50"/>
      <c r="H49" s="50"/>
      <c r="I49" s="50"/>
      <c r="J49" s="74"/>
      <c r="K49" s="74"/>
      <c r="L49" s="74"/>
    </row>
    <row r="50" spans="1:14" ht="17.25" customHeight="1" x14ac:dyDescent="0.35">
      <c r="B50" s="52"/>
      <c r="C50" s="52"/>
      <c r="D50" s="53"/>
      <c r="E50" s="53"/>
      <c r="F50" s="53"/>
      <c r="G50" s="53"/>
      <c r="H50" s="53"/>
    </row>
    <row r="51" spans="1:14" ht="17.25" customHeight="1" x14ac:dyDescent="0.35">
      <c r="B51" s="4" t="s">
        <v>103</v>
      </c>
      <c r="C51" s="36"/>
      <c r="L51" s="45"/>
      <c r="M51" s="46"/>
      <c r="N51" s="46"/>
    </row>
    <row r="52" spans="1:14" ht="17.25" customHeight="1" x14ac:dyDescent="0.35">
      <c r="M52" s="46"/>
      <c r="N52" s="46"/>
    </row>
    <row r="53" spans="1:14" ht="40" x14ac:dyDescent="0.35">
      <c r="B53" s="66" t="s">
        <v>2</v>
      </c>
      <c r="C53" s="67" t="s">
        <v>3</v>
      </c>
      <c r="D53" s="69">
        <v>45383</v>
      </c>
      <c r="E53" s="69">
        <v>45017</v>
      </c>
      <c r="F53" s="67" t="s">
        <v>26</v>
      </c>
      <c r="G53" s="67" t="s">
        <v>48</v>
      </c>
      <c r="H53" s="67" t="s">
        <v>49</v>
      </c>
      <c r="I53" s="67" t="s">
        <v>26</v>
      </c>
    </row>
    <row r="54" spans="1:14" ht="20" x14ac:dyDescent="0.35">
      <c r="B54" s="16" t="s">
        <v>16</v>
      </c>
      <c r="C54" s="17" t="s">
        <v>17</v>
      </c>
      <c r="D54" s="18">
        <v>57.024987734798991</v>
      </c>
      <c r="E54" s="18">
        <v>66.380030024999996</v>
      </c>
      <c r="F54" s="47">
        <f>D54/E54-1</f>
        <v>-0.14093157666059686</v>
      </c>
      <c r="G54" s="18">
        <v>502.86436670779898</v>
      </c>
      <c r="H54" s="18">
        <v>490.66802884599991</v>
      </c>
      <c r="I54" s="47">
        <f>G54/H54-1</f>
        <v>2.4856597831498295E-2</v>
      </c>
    </row>
    <row r="55" spans="1:14" ht="40" x14ac:dyDescent="0.35">
      <c r="B55" s="16" t="s">
        <v>24</v>
      </c>
      <c r="C55" s="17" t="s">
        <v>91</v>
      </c>
      <c r="D55" s="18">
        <v>270.08671437306299</v>
      </c>
      <c r="E55" s="18">
        <v>260.20210761199996</v>
      </c>
      <c r="F55" s="47">
        <f t="shared" ref="F55:F57" si="7">D55/E55-1</f>
        <v>3.7988188688319324E-2</v>
      </c>
      <c r="G55" s="18">
        <v>687.95644677056316</v>
      </c>
      <c r="H55" s="18">
        <v>877.66428216700012</v>
      </c>
      <c r="I55" s="47">
        <f t="shared" ref="I55:I58" si="8">G55/H55-1</f>
        <v>-0.21615079848987151</v>
      </c>
    </row>
    <row r="56" spans="1:14" ht="40" x14ac:dyDescent="0.35">
      <c r="B56" s="16" t="s">
        <v>25</v>
      </c>
      <c r="C56" s="17" t="s">
        <v>92</v>
      </c>
      <c r="D56" s="18">
        <v>38.776402738000002</v>
      </c>
      <c r="E56" s="18">
        <v>32.867031975000003</v>
      </c>
      <c r="F56" s="47">
        <f t="shared" si="7"/>
        <v>0.17979630066672603</v>
      </c>
      <c r="G56" s="18">
        <v>282.47113480450002</v>
      </c>
      <c r="H56" s="18">
        <v>304.06709351713448</v>
      </c>
      <c r="I56" s="47">
        <f t="shared" si="8"/>
        <v>-7.1023662780587915E-2</v>
      </c>
    </row>
    <row r="57" spans="1:14" ht="40" x14ac:dyDescent="0.35">
      <c r="B57" s="16" t="s">
        <v>22</v>
      </c>
      <c r="C57" s="17" t="s">
        <v>23</v>
      </c>
      <c r="D57" s="18">
        <v>167.71391947235301</v>
      </c>
      <c r="E57" s="18">
        <v>106.10376464399997</v>
      </c>
      <c r="F57" s="47">
        <f t="shared" si="7"/>
        <v>0.58065946137790525</v>
      </c>
      <c r="G57" s="18">
        <v>555.96677976935314</v>
      </c>
      <c r="H57" s="18">
        <v>482.05158097699996</v>
      </c>
      <c r="I57" s="47">
        <f t="shared" si="8"/>
        <v>0.15333462581441037</v>
      </c>
    </row>
    <row r="58" spans="1:14" ht="17.25" customHeight="1" x14ac:dyDescent="0.35">
      <c r="B58" s="21" t="s">
        <v>15</v>
      </c>
      <c r="C58" s="21"/>
      <c r="D58" s="22">
        <f>SUM(D54:D57)</f>
        <v>533.60202431821494</v>
      </c>
      <c r="E58" s="22">
        <f>SUM(E54:E57)</f>
        <v>465.55293425599996</v>
      </c>
      <c r="F58" s="48">
        <f>D58/E58-1</f>
        <v>0.14616831955095333</v>
      </c>
      <c r="G58" s="22">
        <f>SUM(G54:G57)</f>
        <v>2029.2587280522152</v>
      </c>
      <c r="H58" s="22">
        <f>SUM(H54:H57)</f>
        <v>2154.4509855071346</v>
      </c>
      <c r="I58" s="48">
        <f t="shared" si="8"/>
        <v>-5.810865890989414E-2</v>
      </c>
    </row>
    <row r="59" spans="1:14" ht="17.25" customHeight="1" x14ac:dyDescent="0.35">
      <c r="B59" s="5" t="s">
        <v>90</v>
      </c>
      <c r="C59" s="54"/>
      <c r="D59" s="55"/>
      <c r="E59" s="55"/>
      <c r="F59" s="56"/>
      <c r="G59" s="55"/>
      <c r="H59" s="55"/>
      <c r="I59" s="56"/>
    </row>
    <row r="60" spans="1:14" ht="17.25" customHeight="1" x14ac:dyDescent="0.35">
      <c r="B60" s="52"/>
      <c r="C60" s="52"/>
      <c r="D60" s="53"/>
      <c r="E60" s="53"/>
      <c r="F60" s="53"/>
      <c r="G60" s="53"/>
      <c r="H60" s="53"/>
    </row>
    <row r="61" spans="1:14" ht="17.25" customHeight="1" x14ac:dyDescent="0.35">
      <c r="B61" s="4" t="s">
        <v>116</v>
      </c>
      <c r="C61" s="52"/>
      <c r="D61" s="53"/>
      <c r="E61" s="53"/>
      <c r="F61" s="53"/>
      <c r="G61" s="53"/>
      <c r="H61" s="57"/>
    </row>
    <row r="62" spans="1:14" ht="17.25" customHeight="1" x14ac:dyDescent="0.35">
      <c r="E62" s="33"/>
    </row>
    <row r="63" spans="1:14" ht="60" x14ac:dyDescent="0.35">
      <c r="B63" s="66" t="s">
        <v>2</v>
      </c>
      <c r="C63" s="67" t="s">
        <v>3</v>
      </c>
      <c r="D63" s="67" t="s">
        <v>28</v>
      </c>
      <c r="E63" s="67" t="s">
        <v>29</v>
      </c>
      <c r="F63" s="67" t="s">
        <v>30</v>
      </c>
      <c r="G63" s="67" t="s">
        <v>31</v>
      </c>
      <c r="H63" s="67" t="s">
        <v>32</v>
      </c>
      <c r="I63" s="67" t="s">
        <v>33</v>
      </c>
    </row>
    <row r="64" spans="1:14" ht="20" x14ac:dyDescent="0.35">
      <c r="B64" s="28" t="s">
        <v>16</v>
      </c>
      <c r="C64" s="17" t="s">
        <v>17</v>
      </c>
      <c r="D64" s="18">
        <v>2.0714684139999999</v>
      </c>
      <c r="E64" s="18">
        <v>3.588482731</v>
      </c>
      <c r="F64" s="18">
        <v>5.8037183399999996</v>
      </c>
      <c r="G64" s="18">
        <v>0.25352537920000001</v>
      </c>
      <c r="H64" s="18">
        <v>1.1988340340000001</v>
      </c>
      <c r="I64" s="18">
        <v>1.1988340340000001</v>
      </c>
    </row>
    <row r="65" spans="2:10" ht="40" x14ac:dyDescent="0.35">
      <c r="B65" s="16" t="s">
        <v>55</v>
      </c>
      <c r="C65" s="17" t="s">
        <v>19</v>
      </c>
      <c r="D65" s="18">
        <v>10.904479372000001</v>
      </c>
      <c r="E65" s="18">
        <v>13.340671994999999</v>
      </c>
      <c r="F65" s="18">
        <v>18.742466607000001</v>
      </c>
      <c r="G65" s="18">
        <v>2.4876898490000001</v>
      </c>
      <c r="H65" s="18">
        <v>4.534481113</v>
      </c>
      <c r="I65" s="18">
        <v>4.7931699800000001</v>
      </c>
      <c r="J65" s="38"/>
    </row>
    <row r="66" spans="2:10" ht="20" x14ac:dyDescent="0.35">
      <c r="B66" s="16" t="s">
        <v>129</v>
      </c>
      <c r="C66" s="17" t="s">
        <v>128</v>
      </c>
      <c r="D66" s="18">
        <v>7.1821550400000003E-2</v>
      </c>
      <c r="E66" s="18">
        <v>1.254980923</v>
      </c>
      <c r="F66" s="18">
        <v>0.23491273109999999</v>
      </c>
      <c r="G66" s="18">
        <v>1.35425562E-2</v>
      </c>
      <c r="H66" s="18">
        <v>4.8950614839999997E-2</v>
      </c>
      <c r="I66" s="18">
        <v>4.8950614839999997E-2</v>
      </c>
    </row>
    <row r="67" spans="2:10" ht="40" x14ac:dyDescent="0.35">
      <c r="B67" s="16" t="s">
        <v>22</v>
      </c>
      <c r="C67" s="17" t="s">
        <v>23</v>
      </c>
      <c r="D67" s="18">
        <v>6.2783431969999999</v>
      </c>
      <c r="E67" s="18">
        <v>5.040722444</v>
      </c>
      <c r="F67" s="18">
        <v>13.924945341999999</v>
      </c>
      <c r="G67" s="18">
        <v>1.1051113690000001</v>
      </c>
      <c r="H67" s="18">
        <v>3.8783168240000001</v>
      </c>
      <c r="I67" s="18">
        <v>3.8783168240000001</v>
      </c>
    </row>
    <row r="68" spans="2:10" ht="20" x14ac:dyDescent="0.35">
      <c r="B68" s="16" t="s">
        <v>41</v>
      </c>
      <c r="C68" s="17" t="s">
        <v>42</v>
      </c>
      <c r="D68" s="18">
        <v>3.4383183819999998</v>
      </c>
      <c r="E68" s="18">
        <v>3.2861093769999998</v>
      </c>
      <c r="F68" s="18">
        <v>6.0998330000000003</v>
      </c>
      <c r="G68" s="18">
        <v>0.92854283329999998</v>
      </c>
      <c r="H68" s="18">
        <v>1.3189774190000001</v>
      </c>
      <c r="I68" s="18">
        <v>1.3189774190000001</v>
      </c>
    </row>
    <row r="69" spans="2:10" ht="17.25" customHeight="1" x14ac:dyDescent="0.35">
      <c r="B69" s="29"/>
      <c r="C69" s="21"/>
      <c r="D69" s="23"/>
      <c r="E69" s="23"/>
      <c r="F69" s="23"/>
      <c r="G69" s="23"/>
      <c r="H69" s="23"/>
      <c r="I69" s="23"/>
    </row>
    <row r="70" spans="2:10" ht="17.25" customHeight="1" x14ac:dyDescent="0.35">
      <c r="B70" s="6" t="s">
        <v>130</v>
      </c>
      <c r="C70" s="58"/>
      <c r="D70" s="58"/>
      <c r="E70" s="58"/>
      <c r="F70" s="58"/>
      <c r="G70" s="58"/>
      <c r="H70" s="58"/>
      <c r="I70" s="58"/>
    </row>
    <row r="71" spans="2:10" ht="17.25" customHeight="1" x14ac:dyDescent="0.35">
      <c r="B71" s="10"/>
      <c r="C71" s="10"/>
      <c r="D71" s="10"/>
      <c r="E71" s="10"/>
      <c r="F71" s="10"/>
      <c r="G71" s="10"/>
      <c r="H71" s="10"/>
      <c r="I71" s="10"/>
    </row>
    <row r="72" spans="2:10" ht="17.25" customHeight="1" x14ac:dyDescent="0.3">
      <c r="B72" s="36"/>
      <c r="C72" s="36"/>
      <c r="E72" s="38"/>
      <c r="G72" s="1"/>
    </row>
    <row r="73" spans="2:10" ht="17.25" customHeight="1" x14ac:dyDescent="0.35">
      <c r="E73" s="33"/>
    </row>
    <row r="74" spans="2:10" ht="49" customHeight="1" x14ac:dyDescent="0.35">
      <c r="B74" s="52"/>
      <c r="C74" s="2"/>
      <c r="D74" s="2"/>
      <c r="E74" s="2"/>
      <c r="F74" s="2"/>
      <c r="G74" s="2"/>
      <c r="H74" s="2"/>
      <c r="I74" s="2"/>
    </row>
    <row r="75" spans="2:10" ht="26.25" customHeight="1" x14ac:dyDescent="0.35">
      <c r="B75" s="59"/>
      <c r="C75" s="60"/>
      <c r="D75" s="61"/>
      <c r="E75" s="61"/>
      <c r="F75" s="61"/>
      <c r="G75" s="61"/>
      <c r="H75" s="61"/>
      <c r="I75" s="61"/>
    </row>
    <row r="76" spans="2:10" ht="33" customHeight="1" x14ac:dyDescent="0.35">
      <c r="B76" s="62"/>
      <c r="C76" s="60"/>
      <c r="D76" s="63"/>
      <c r="E76" s="63"/>
      <c r="F76" s="63"/>
      <c r="G76" s="63"/>
      <c r="H76" s="63"/>
      <c r="I76" s="63"/>
    </row>
    <row r="77" spans="2:10" ht="26.25" customHeight="1" x14ac:dyDescent="0.35">
      <c r="B77" s="62"/>
      <c r="C77" s="60"/>
      <c r="D77" s="63"/>
      <c r="E77" s="63"/>
      <c r="F77" s="63"/>
      <c r="G77" s="63"/>
      <c r="H77" s="63"/>
      <c r="I77" s="63"/>
    </row>
    <row r="78" spans="2:10" ht="33" customHeight="1" x14ac:dyDescent="0.35">
      <c r="B78" s="62"/>
      <c r="C78" s="60"/>
      <c r="D78" s="63"/>
      <c r="E78" s="63"/>
      <c r="F78" s="63"/>
      <c r="G78" s="63"/>
      <c r="H78" s="63"/>
      <c r="I78" s="63"/>
    </row>
    <row r="79" spans="2:10" ht="17.25" customHeight="1" x14ac:dyDescent="0.35">
      <c r="B79" s="64"/>
      <c r="C79" s="52"/>
      <c r="D79" s="65"/>
      <c r="E79" s="65"/>
      <c r="F79" s="65"/>
      <c r="G79" s="65"/>
      <c r="H79" s="65"/>
      <c r="I79" s="65"/>
    </row>
    <row r="80" spans="2:10" ht="17.25" customHeight="1" x14ac:dyDescent="0.35">
      <c r="B80" s="145"/>
      <c r="C80" s="145"/>
      <c r="D80" s="145"/>
      <c r="E80" s="145"/>
      <c r="F80" s="145"/>
      <c r="G80" s="145"/>
      <c r="H80" s="145"/>
      <c r="I80" s="145"/>
    </row>
    <row r="82" spans="2:9" ht="17.25" customHeight="1" x14ac:dyDescent="0.3">
      <c r="B82" s="36"/>
      <c r="C82" s="36"/>
      <c r="E82" s="38"/>
      <c r="G82" s="1"/>
    </row>
    <row r="83" spans="2:9" ht="17.25" customHeight="1" x14ac:dyDescent="0.35">
      <c r="E83" s="33"/>
    </row>
    <row r="84" spans="2:9" ht="49" customHeight="1" x14ac:dyDescent="0.35">
      <c r="B84" s="52"/>
      <c r="C84" s="2"/>
      <c r="D84" s="2"/>
      <c r="E84" s="2"/>
      <c r="F84" s="2"/>
      <c r="G84" s="2"/>
      <c r="H84" s="2"/>
      <c r="I84" s="2"/>
    </row>
    <row r="85" spans="2:9" ht="26.15" customHeight="1" x14ac:dyDescent="0.35">
      <c r="B85" s="59"/>
      <c r="C85" s="60"/>
      <c r="D85" s="61"/>
      <c r="E85" s="61"/>
      <c r="F85" s="61"/>
      <c r="G85" s="61"/>
      <c r="H85" s="61"/>
      <c r="I85" s="61"/>
    </row>
    <row r="86" spans="2:9" ht="33" customHeight="1" x14ac:dyDescent="0.35">
      <c r="B86" s="62"/>
      <c r="C86" s="60"/>
      <c r="D86" s="63"/>
      <c r="E86" s="63"/>
      <c r="F86" s="63"/>
      <c r="G86" s="63"/>
      <c r="H86" s="63"/>
      <c r="I86" s="63"/>
    </row>
    <row r="87" spans="2:9" ht="26.25" customHeight="1" x14ac:dyDescent="0.35">
      <c r="B87" s="62"/>
      <c r="C87" s="60"/>
      <c r="D87" s="63"/>
      <c r="E87" s="63"/>
      <c r="F87" s="63"/>
      <c r="G87" s="63"/>
      <c r="H87" s="63"/>
      <c r="I87" s="63"/>
    </row>
    <row r="88" spans="2:9" ht="33" customHeight="1" x14ac:dyDescent="0.35">
      <c r="B88" s="62"/>
      <c r="C88" s="60"/>
      <c r="D88" s="63"/>
      <c r="E88" s="63"/>
      <c r="F88" s="63"/>
      <c r="G88" s="63"/>
      <c r="H88" s="63"/>
      <c r="I88" s="63"/>
    </row>
    <row r="89" spans="2:9" ht="17.25" customHeight="1" x14ac:dyDescent="0.35">
      <c r="B89" s="64"/>
      <c r="C89" s="52"/>
      <c r="D89" s="65"/>
      <c r="E89" s="65"/>
      <c r="F89" s="65"/>
      <c r="G89" s="65"/>
      <c r="H89" s="65"/>
      <c r="I89" s="65"/>
    </row>
    <row r="90" spans="2:9" ht="17.25" customHeight="1" x14ac:dyDescent="0.35">
      <c r="B90" s="145"/>
      <c r="C90" s="145"/>
      <c r="D90" s="145"/>
      <c r="E90" s="145"/>
      <c r="F90" s="145"/>
      <c r="G90" s="145"/>
      <c r="H90" s="145"/>
      <c r="I90" s="145"/>
    </row>
  </sheetData>
  <mergeCells count="2">
    <mergeCell ref="B80:I80"/>
    <mergeCell ref="B90:I90"/>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BBC4-2021-40ED-BDD9-A60820B6ED93}">
  <dimension ref="A1:W89"/>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33"/>
    </row>
    <row r="7" spans="1:3" ht="17.25" customHeight="1" x14ac:dyDescent="0.35">
      <c r="B7" s="3" t="s">
        <v>0</v>
      </c>
      <c r="C7" s="35"/>
    </row>
    <row r="8" spans="1:3" ht="17.25" customHeight="1" x14ac:dyDescent="0.35">
      <c r="B8" s="33"/>
    </row>
    <row r="9" spans="1:3" ht="17.25" customHeight="1" x14ac:dyDescent="0.35">
      <c r="B9" s="4" t="s">
        <v>1</v>
      </c>
      <c r="C9" s="36"/>
    </row>
    <row r="10" spans="1:3" ht="17.25" customHeight="1" x14ac:dyDescent="0.35">
      <c r="B10" s="70" t="s">
        <v>59</v>
      </c>
      <c r="C10" s="36"/>
    </row>
    <row r="11" spans="1:3" ht="17.25" customHeight="1" x14ac:dyDescent="0.35">
      <c r="B11" s="71" t="s">
        <v>58</v>
      </c>
      <c r="C11" s="36"/>
    </row>
    <row r="12" spans="1:3" ht="17.25" customHeight="1" x14ac:dyDescent="0.35">
      <c r="B12" s="71" t="s">
        <v>60</v>
      </c>
      <c r="C12" s="36"/>
    </row>
    <row r="13" spans="1:3" ht="17.25" customHeight="1" x14ac:dyDescent="0.35">
      <c r="B13" s="71" t="s">
        <v>65</v>
      </c>
      <c r="C13" s="36"/>
    </row>
    <row r="14" spans="1:3" ht="17.25" customHeight="1" x14ac:dyDescent="0.35">
      <c r="B14" s="70" t="s">
        <v>57</v>
      </c>
      <c r="C14" s="36"/>
    </row>
    <row r="15" spans="1:3" s="10" customFormat="1" ht="17.25" customHeight="1" x14ac:dyDescent="0.35">
      <c r="B15" s="5" t="s">
        <v>56</v>
      </c>
      <c r="C15" s="13"/>
    </row>
    <row r="16" spans="1:3" ht="17.25" customHeight="1" x14ac:dyDescent="0.35">
      <c r="B16" s="37"/>
      <c r="C16" s="36"/>
    </row>
    <row r="17" spans="2:23" ht="17.25" customHeight="1" x14ac:dyDescent="0.35">
      <c r="B17" s="4" t="s">
        <v>104</v>
      </c>
      <c r="C17" s="36"/>
      <c r="N17" s="38"/>
    </row>
    <row r="18" spans="2:23" ht="17.25" customHeight="1" x14ac:dyDescent="0.35">
      <c r="J18" s="33"/>
      <c r="N18" s="39"/>
    </row>
    <row r="19" spans="2:23" ht="17.25" customHeight="1" x14ac:dyDescent="0.35">
      <c r="B19" s="66" t="s">
        <v>2</v>
      </c>
      <c r="C19" s="67" t="s">
        <v>3</v>
      </c>
      <c r="D19" s="67" t="s">
        <v>4</v>
      </c>
      <c r="E19" s="67" t="s">
        <v>5</v>
      </c>
      <c r="F19" s="67" t="s">
        <v>6</v>
      </c>
      <c r="G19" s="67" t="s">
        <v>7</v>
      </c>
      <c r="H19" s="67" t="s">
        <v>8</v>
      </c>
      <c r="I19" s="67" t="s">
        <v>9</v>
      </c>
      <c r="J19" s="67" t="s">
        <v>10</v>
      </c>
      <c r="K19" s="67" t="s">
        <v>11</v>
      </c>
      <c r="L19" s="67" t="s">
        <v>12</v>
      </c>
      <c r="M19" s="67" t="s">
        <v>36</v>
      </c>
      <c r="N19" s="67" t="s">
        <v>13</v>
      </c>
      <c r="O19" s="67" t="s">
        <v>14</v>
      </c>
      <c r="P19" s="67" t="s">
        <v>15</v>
      </c>
    </row>
    <row r="20" spans="2:23" ht="20" x14ac:dyDescent="0.35">
      <c r="B20" s="16" t="s">
        <v>16</v>
      </c>
      <c r="C20" s="17" t="s">
        <v>17</v>
      </c>
      <c r="D20" s="18">
        <v>229.32729870999998</v>
      </c>
      <c r="E20" s="18">
        <v>140.37746283300004</v>
      </c>
      <c r="F20" s="18">
        <v>76.134617429999992</v>
      </c>
      <c r="G20" s="18"/>
      <c r="H20" s="18"/>
      <c r="I20" s="18"/>
      <c r="J20" s="18"/>
      <c r="K20" s="18"/>
      <c r="L20" s="18"/>
      <c r="M20" s="18"/>
      <c r="N20" s="18"/>
      <c r="O20" s="18"/>
      <c r="P20" s="19">
        <f t="shared" ref="P20:P25" si="0">SUM(D20:O20)</f>
        <v>445.83937897300001</v>
      </c>
      <c r="S20" s="40"/>
      <c r="T20" s="41"/>
      <c r="U20" s="41"/>
      <c r="V20" s="41"/>
      <c r="W20" s="41"/>
    </row>
    <row r="21" spans="2:23" ht="40" x14ac:dyDescent="0.35">
      <c r="B21" s="16" t="s">
        <v>18</v>
      </c>
      <c r="C21" s="17" t="s">
        <v>19</v>
      </c>
      <c r="D21" s="18">
        <v>126.40450453500002</v>
      </c>
      <c r="E21" s="18">
        <v>255.80240498350003</v>
      </c>
      <c r="F21" s="18">
        <v>270.01647460300006</v>
      </c>
      <c r="G21" s="18"/>
      <c r="H21" s="18"/>
      <c r="I21" s="18"/>
      <c r="J21" s="18"/>
      <c r="K21" s="18"/>
      <c r="L21" s="18"/>
      <c r="M21" s="18"/>
      <c r="N21" s="18"/>
      <c r="O21" s="18"/>
      <c r="P21" s="19">
        <f t="shared" si="0"/>
        <v>652.22338412150009</v>
      </c>
      <c r="S21" s="40"/>
    </row>
    <row r="22" spans="2:23" ht="40" x14ac:dyDescent="0.35">
      <c r="B22" s="16" t="s">
        <v>20</v>
      </c>
      <c r="C22" s="17" t="s">
        <v>21</v>
      </c>
      <c r="D22" s="18">
        <v>80.926562642000007</v>
      </c>
      <c r="E22" s="18">
        <v>78.932841991499998</v>
      </c>
      <c r="F22" s="18">
        <v>83.835327433000003</v>
      </c>
      <c r="G22" s="18"/>
      <c r="H22" s="18"/>
      <c r="I22" s="18"/>
      <c r="J22" s="18"/>
      <c r="K22" s="18"/>
      <c r="L22" s="18"/>
      <c r="M22" s="18"/>
      <c r="N22" s="18"/>
      <c r="O22" s="18"/>
      <c r="P22" s="19">
        <f t="shared" si="0"/>
        <v>243.69473206649999</v>
      </c>
      <c r="S22" s="40"/>
    </row>
    <row r="23" spans="2:23" ht="40" x14ac:dyDescent="0.35">
      <c r="B23" s="16" t="s">
        <v>22</v>
      </c>
      <c r="C23" s="17" t="s">
        <v>23</v>
      </c>
      <c r="D23" s="18">
        <v>150.66072438399999</v>
      </c>
      <c r="E23" s="18">
        <v>131.981460688</v>
      </c>
      <c r="F23" s="18">
        <v>105.61067522499998</v>
      </c>
      <c r="G23" s="18"/>
      <c r="H23" s="18"/>
      <c r="I23" s="18"/>
      <c r="J23" s="18"/>
      <c r="K23" s="18"/>
      <c r="L23" s="18"/>
      <c r="M23" s="18"/>
      <c r="N23" s="18"/>
      <c r="O23" s="18"/>
      <c r="P23" s="19">
        <f t="shared" si="0"/>
        <v>388.25286029699993</v>
      </c>
      <c r="S23" s="40"/>
    </row>
    <row r="24" spans="2:23" ht="20" x14ac:dyDescent="0.35">
      <c r="B24" s="16" t="s">
        <v>41</v>
      </c>
      <c r="C24" s="17" t="s">
        <v>42</v>
      </c>
      <c r="D24" s="18">
        <v>55.141744113807299</v>
      </c>
      <c r="E24" s="18">
        <v>85.877775877796296</v>
      </c>
      <c r="F24" s="18">
        <v>79.893543976809411</v>
      </c>
      <c r="G24" s="18"/>
      <c r="H24" s="18"/>
      <c r="I24" s="18"/>
      <c r="J24" s="18"/>
      <c r="K24" s="18"/>
      <c r="L24" s="18"/>
      <c r="M24" s="18"/>
      <c r="N24" s="18"/>
      <c r="O24" s="18"/>
      <c r="P24" s="19">
        <f t="shared" si="0"/>
        <v>220.91306396841301</v>
      </c>
      <c r="S24" s="40"/>
    </row>
    <row r="25" spans="2:23" ht="17.25" customHeight="1" x14ac:dyDescent="0.35">
      <c r="B25" s="21" t="s">
        <v>15</v>
      </c>
      <c r="C25" s="21"/>
      <c r="D25" s="22">
        <f>SUM(D20:D24)</f>
        <v>642.4608343848073</v>
      </c>
      <c r="E25" s="22">
        <f t="shared" ref="E25:O25" si="1">SUM(E20:E24)</f>
        <v>692.9719463737963</v>
      </c>
      <c r="F25" s="22">
        <f t="shared" si="1"/>
        <v>615.49063866780943</v>
      </c>
      <c r="G25" s="22">
        <f t="shared" si="1"/>
        <v>0</v>
      </c>
      <c r="H25" s="22">
        <f t="shared" si="1"/>
        <v>0</v>
      </c>
      <c r="I25" s="22">
        <f t="shared" si="1"/>
        <v>0</v>
      </c>
      <c r="J25" s="22">
        <f t="shared" si="1"/>
        <v>0</v>
      </c>
      <c r="K25" s="22">
        <f t="shared" si="1"/>
        <v>0</v>
      </c>
      <c r="L25" s="22">
        <f t="shared" si="1"/>
        <v>0</v>
      </c>
      <c r="M25" s="22">
        <f t="shared" si="1"/>
        <v>0</v>
      </c>
      <c r="N25" s="23">
        <f t="shared" si="1"/>
        <v>0</v>
      </c>
      <c r="O25" s="23">
        <f t="shared" si="1"/>
        <v>0</v>
      </c>
      <c r="P25" s="22">
        <f t="shared" si="0"/>
        <v>1950.9234194264131</v>
      </c>
    </row>
    <row r="26" spans="2:23" s="44" customFormat="1" ht="17.25" customHeight="1" x14ac:dyDescent="0.35">
      <c r="B26" s="6" t="s">
        <v>40</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125</v>
      </c>
      <c r="K29" s="80"/>
      <c r="L29" s="81"/>
      <c r="M29" s="81"/>
      <c r="N29" s="81"/>
      <c r="O29" s="81"/>
      <c r="P29" s="82"/>
    </row>
    <row r="30" spans="2:23" ht="17.25" customHeight="1" x14ac:dyDescent="0.35">
      <c r="J30" s="10"/>
      <c r="K30" s="10"/>
      <c r="L30" s="10"/>
      <c r="M30" s="83"/>
      <c r="N30" s="83"/>
      <c r="O30" s="10"/>
      <c r="P30" s="10"/>
    </row>
    <row r="31" spans="2:23" ht="20" x14ac:dyDescent="0.35">
      <c r="B31" s="66" t="s">
        <v>2</v>
      </c>
      <c r="C31" s="67" t="s">
        <v>3</v>
      </c>
      <c r="D31" s="67" t="s">
        <v>44</v>
      </c>
      <c r="E31" s="67" t="s">
        <v>45</v>
      </c>
      <c r="F31" s="67"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445.83937897300001</v>
      </c>
      <c r="E32" s="18">
        <f>SUM(G20:I20)</f>
        <v>0</v>
      </c>
      <c r="F32" s="18">
        <f>SUM(J20:L20)</f>
        <v>0</v>
      </c>
      <c r="G32" s="18">
        <f>SUM(M20:O20)</f>
        <v>0</v>
      </c>
      <c r="H32" s="19">
        <f>SUM(D32:G32)</f>
        <v>445.83937897300001</v>
      </c>
      <c r="J32" s="88" t="s">
        <v>16</v>
      </c>
      <c r="K32" s="89"/>
      <c r="L32" s="90">
        <v>0.17371183274366597</v>
      </c>
      <c r="M32" s="90">
        <v>0.12535910851878257</v>
      </c>
      <c r="N32" s="90">
        <v>0.32502090313052878</v>
      </c>
      <c r="O32" s="90">
        <v>0.37590815560702279</v>
      </c>
      <c r="P32" s="91">
        <f>SUM(L32:O32)</f>
        <v>1</v>
      </c>
    </row>
    <row r="33" spans="1:16" ht="40" x14ac:dyDescent="0.35">
      <c r="B33" s="16" t="s">
        <v>24</v>
      </c>
      <c r="C33" s="17" t="s">
        <v>19</v>
      </c>
      <c r="D33" s="18">
        <f>SUM(D21:F21)</f>
        <v>652.22338412150009</v>
      </c>
      <c r="E33" s="18">
        <f>SUM(G21:I21)</f>
        <v>0</v>
      </c>
      <c r="F33" s="18">
        <f>SUM(J21:L21)</f>
        <v>0</v>
      </c>
      <c r="G33" s="18">
        <f>SUM(M21:O21)</f>
        <v>0</v>
      </c>
      <c r="H33" s="19">
        <f t="shared" ref="H33:H36" si="2">SUM(D33:G33)</f>
        <v>652.22338412150009</v>
      </c>
      <c r="J33" s="92" t="s">
        <v>24</v>
      </c>
      <c r="K33" s="89"/>
      <c r="L33" s="93">
        <v>0.19725674371695032</v>
      </c>
      <c r="M33" s="93">
        <v>0.23682498044328629</v>
      </c>
      <c r="N33" s="93">
        <v>0.29401350420029271</v>
      </c>
      <c r="O33" s="93">
        <v>0.2719047716394708</v>
      </c>
      <c r="P33" s="91">
        <f t="shared" ref="P33:P35" si="3">SUM(L33:O33)</f>
        <v>1</v>
      </c>
    </row>
    <row r="34" spans="1:16" ht="40" x14ac:dyDescent="0.35">
      <c r="B34" s="16" t="s">
        <v>25</v>
      </c>
      <c r="C34" s="17" t="s">
        <v>21</v>
      </c>
      <c r="D34" s="18">
        <f>SUM(D22:F22)</f>
        <v>243.69473206649999</v>
      </c>
      <c r="E34" s="18">
        <f>SUM(G22:I22)</f>
        <v>0</v>
      </c>
      <c r="F34" s="18">
        <f>SUM(J22:L22)</f>
        <v>0</v>
      </c>
      <c r="G34" s="18">
        <f>SUM(M22:O22)</f>
        <v>0</v>
      </c>
      <c r="H34" s="19">
        <f t="shared" si="2"/>
        <v>243.69473206649999</v>
      </c>
      <c r="J34" s="92" t="s">
        <v>25</v>
      </c>
      <c r="K34" s="89"/>
      <c r="L34" s="93">
        <v>0.3326664324339883</v>
      </c>
      <c r="M34" s="93">
        <v>0.21275691627695084</v>
      </c>
      <c r="N34" s="93">
        <v>0.21348882202272532</v>
      </c>
      <c r="O34" s="93">
        <v>0.24108782926633546</v>
      </c>
      <c r="P34" s="91">
        <f t="shared" si="3"/>
        <v>0.99999999999999989</v>
      </c>
    </row>
    <row r="35" spans="1:16" ht="40" x14ac:dyDescent="0.35">
      <c r="B35" s="16" t="s">
        <v>22</v>
      </c>
      <c r="C35" s="17" t="s">
        <v>23</v>
      </c>
      <c r="D35" s="18">
        <f>SUM(D23:F23)</f>
        <v>388.25286029699993</v>
      </c>
      <c r="E35" s="18">
        <f>SUM(G23:I23)</f>
        <v>0</v>
      </c>
      <c r="F35" s="18">
        <f>SUM(J23:L23)</f>
        <v>0</v>
      </c>
      <c r="G35" s="18">
        <f>SUM(M23:O23)</f>
        <v>0</v>
      </c>
      <c r="H35" s="19">
        <f t="shared" si="2"/>
        <v>388.25286029699993</v>
      </c>
      <c r="J35" s="92" t="s">
        <v>22</v>
      </c>
      <c r="K35" s="89"/>
      <c r="L35" s="93">
        <v>0.22536923220147864</v>
      </c>
      <c r="M35" s="93">
        <v>0.18079930107106329</v>
      </c>
      <c r="N35" s="93">
        <v>0.29277373241018106</v>
      </c>
      <c r="O35" s="93">
        <v>0.30105773431727706</v>
      </c>
      <c r="P35" s="91">
        <f t="shared" si="3"/>
        <v>1</v>
      </c>
    </row>
    <row r="36" spans="1:16" ht="40" x14ac:dyDescent="0.35">
      <c r="B36" s="16" t="s">
        <v>41</v>
      </c>
      <c r="C36" s="17" t="s">
        <v>42</v>
      </c>
      <c r="D36" s="18">
        <f>SUM(D24:F24)</f>
        <v>220.91306396841301</v>
      </c>
      <c r="E36" s="18">
        <f>SUM(G24:I24)</f>
        <v>0</v>
      </c>
      <c r="F36" s="18">
        <f>SUM(J24:L24)</f>
        <v>0</v>
      </c>
      <c r="G36" s="18">
        <f>SUM(M24:O24)</f>
        <v>0</v>
      </c>
      <c r="H36" s="19">
        <f t="shared" si="2"/>
        <v>220.91306396841301</v>
      </c>
      <c r="J36" s="92" t="s">
        <v>41</v>
      </c>
      <c r="K36" s="89"/>
      <c r="L36" s="94" t="s">
        <v>124</v>
      </c>
      <c r="M36" s="94" t="s">
        <v>124</v>
      </c>
      <c r="N36" s="94" t="s">
        <v>124</v>
      </c>
      <c r="O36" s="94" t="s">
        <v>124</v>
      </c>
      <c r="P36" s="19" t="s">
        <v>124</v>
      </c>
    </row>
    <row r="37" spans="1:16" ht="17.25" customHeight="1" x14ac:dyDescent="0.35">
      <c r="B37" s="21" t="s">
        <v>15</v>
      </c>
      <c r="C37" s="21"/>
      <c r="D37" s="22">
        <f>SUM(D32:D36)</f>
        <v>1950.9234194264129</v>
      </c>
      <c r="E37" s="22">
        <f t="shared" ref="E37:H37" si="4">SUM(E32:E36)</f>
        <v>0</v>
      </c>
      <c r="F37" s="22">
        <f t="shared" si="4"/>
        <v>0</v>
      </c>
      <c r="G37" s="22">
        <f t="shared" si="4"/>
        <v>0</v>
      </c>
      <c r="H37" s="22">
        <f t="shared" si="4"/>
        <v>1950.9234194264129</v>
      </c>
      <c r="J37" s="95" t="s">
        <v>126</v>
      </c>
      <c r="K37" s="96"/>
      <c r="L37" s="48">
        <v>0.20881107017628733</v>
      </c>
      <c r="M37" s="48">
        <v>0.19220317848502064</v>
      </c>
      <c r="N37" s="48">
        <v>0.29494230111363967</v>
      </c>
      <c r="O37" s="48">
        <v>0.3040434502250523</v>
      </c>
      <c r="P37" s="48">
        <f>SUM(L37:O37)</f>
        <v>0.99999999999999989</v>
      </c>
    </row>
    <row r="38" spans="1:16" ht="17.25" customHeight="1" x14ac:dyDescent="0.35">
      <c r="F38" s="45"/>
    </row>
    <row r="39" spans="1:16" ht="17.25" customHeight="1" x14ac:dyDescent="0.35">
      <c r="B39" s="4" t="s">
        <v>102</v>
      </c>
      <c r="C39" s="36"/>
      <c r="L39" s="45"/>
      <c r="M39" s="46"/>
      <c r="N39" s="46"/>
    </row>
    <row r="40" spans="1:16" ht="17.25" customHeight="1" x14ac:dyDescent="0.35">
      <c r="M40" s="46"/>
      <c r="N40" s="46"/>
    </row>
    <row r="41" spans="1:16" ht="40" x14ac:dyDescent="0.35">
      <c r="B41" s="66" t="s">
        <v>2</v>
      </c>
      <c r="C41" s="67" t="s">
        <v>3</v>
      </c>
      <c r="D41" s="69">
        <v>45352</v>
      </c>
      <c r="E41" s="69">
        <v>44986</v>
      </c>
      <c r="F41" s="67" t="s">
        <v>26</v>
      </c>
      <c r="G41" s="68" t="s">
        <v>44</v>
      </c>
      <c r="H41" s="68" t="s">
        <v>50</v>
      </c>
      <c r="I41" s="67" t="s">
        <v>26</v>
      </c>
      <c r="J41" s="67" t="s">
        <v>48</v>
      </c>
      <c r="K41" s="67" t="s">
        <v>49</v>
      </c>
      <c r="L41" s="67" t="s">
        <v>26</v>
      </c>
    </row>
    <row r="42" spans="1:16" ht="20" x14ac:dyDescent="0.35">
      <c r="B42" s="16" t="s">
        <v>16</v>
      </c>
      <c r="C42" s="17" t="s">
        <v>17</v>
      </c>
      <c r="D42" s="18">
        <f>F20</f>
        <v>76.134617429999992</v>
      </c>
      <c r="E42" s="18">
        <f>'Energy Production - Mar. 2023'!F12</f>
        <v>97.389176147000001</v>
      </c>
      <c r="F42" s="47">
        <f>D42/E42-1</f>
        <v>-0.21824354161203918</v>
      </c>
      <c r="G42" s="18">
        <f>D32</f>
        <v>445.83937897300001</v>
      </c>
      <c r="H42" s="18">
        <f>'Energy Production - Mar. 2023'!D22</f>
        <v>424.28799882099992</v>
      </c>
      <c r="I42" s="47">
        <f>G42/H42-1</f>
        <v>5.0794225176970631E-2</v>
      </c>
      <c r="J42" s="18">
        <f>P20</f>
        <v>445.83937897300001</v>
      </c>
      <c r="K42" s="18">
        <f>'Energy Production - Mar. 2023'!P12</f>
        <v>424.28799882099992</v>
      </c>
      <c r="L42" s="47">
        <f>J42/K42-1</f>
        <v>5.0794225176970631E-2</v>
      </c>
    </row>
    <row r="43" spans="1:16" ht="40" x14ac:dyDescent="0.35">
      <c r="B43" s="16" t="s">
        <v>24</v>
      </c>
      <c r="C43" s="17" t="s">
        <v>64</v>
      </c>
      <c r="D43" s="18">
        <f>F21</f>
        <v>270.01647460300006</v>
      </c>
      <c r="E43" s="18">
        <f>'Energy Production - Mar. 2023'!F13</f>
        <v>275.76371544300002</v>
      </c>
      <c r="F43" s="47">
        <f t="shared" ref="F43:F47" si="5">D43/E43-1</f>
        <v>-2.0841178582060027E-2</v>
      </c>
      <c r="G43" s="18">
        <f t="shared" ref="G43:G46" si="6">D33</f>
        <v>652.22338412150009</v>
      </c>
      <c r="H43" s="18">
        <f>'Energy Production - Mar. 2023'!D23</f>
        <v>731.72848034600008</v>
      </c>
      <c r="I43" s="47">
        <f t="shared" ref="I43:I47" si="7">G43/H43-1</f>
        <v>-0.10865382223048881</v>
      </c>
      <c r="J43" s="18">
        <f>P21</f>
        <v>652.22338412150009</v>
      </c>
      <c r="K43" s="18">
        <f>'Energy Production - Mar. 2023'!P13</f>
        <v>731.72848034600008</v>
      </c>
      <c r="L43" s="47">
        <f t="shared" ref="L43:L45" si="8">J43/K43-1</f>
        <v>-0.10865382223048881</v>
      </c>
    </row>
    <row r="44" spans="1:16" ht="40" x14ac:dyDescent="0.35">
      <c r="B44" s="16" t="s">
        <v>25</v>
      </c>
      <c r="C44" s="17" t="s">
        <v>21</v>
      </c>
      <c r="D44" s="18">
        <f>F22</f>
        <v>83.835327433000003</v>
      </c>
      <c r="E44" s="18">
        <f>'Energy Production - Mar. 2023'!F14</f>
        <v>83.256239456357079</v>
      </c>
      <c r="F44" s="47">
        <f t="shared" si="5"/>
        <v>6.9554904283959385E-3</v>
      </c>
      <c r="G44" s="18">
        <f t="shared" si="6"/>
        <v>243.69473206649999</v>
      </c>
      <c r="H44" s="18">
        <f>'Energy Production - Mar. 2023'!D24</f>
        <v>271.20006154213445</v>
      </c>
      <c r="I44" s="47">
        <f t="shared" si="7"/>
        <v>-0.10142080838488732</v>
      </c>
      <c r="J44" s="18">
        <f>P22</f>
        <v>243.69473206649999</v>
      </c>
      <c r="K44" s="18">
        <f>'Energy Production - Mar. 2023'!P14</f>
        <v>271.20006154213445</v>
      </c>
      <c r="L44" s="47">
        <f t="shared" si="8"/>
        <v>-0.10142080838488732</v>
      </c>
    </row>
    <row r="45" spans="1:16" ht="40" x14ac:dyDescent="0.35">
      <c r="B45" s="16" t="s">
        <v>22</v>
      </c>
      <c r="C45" s="17" t="s">
        <v>23</v>
      </c>
      <c r="D45" s="18">
        <f>F23</f>
        <v>105.61067522499998</v>
      </c>
      <c r="E45" s="18">
        <f>'Energy Production - Mar. 2023'!F15</f>
        <v>115.60423951600001</v>
      </c>
      <c r="F45" s="47">
        <f t="shared" si="5"/>
        <v>-8.6446347753681541E-2</v>
      </c>
      <c r="G45" s="18">
        <f t="shared" si="6"/>
        <v>388.25286029699993</v>
      </c>
      <c r="H45" s="18">
        <f>'Energy Production - Mar. 2023'!D25</f>
        <v>375.94781633299999</v>
      </c>
      <c r="I45" s="47">
        <f t="shared" si="7"/>
        <v>3.2730723332891065E-2</v>
      </c>
      <c r="J45" s="18">
        <f>P23</f>
        <v>388.25286029699993</v>
      </c>
      <c r="K45" s="18">
        <f>'Energy Production - Mar. 2023'!P15</f>
        <v>375.94781633299999</v>
      </c>
      <c r="L45" s="75">
        <f t="shared" si="8"/>
        <v>3.2730723332891065E-2</v>
      </c>
    </row>
    <row r="46" spans="1:16" ht="20" x14ac:dyDescent="0.35">
      <c r="B46" s="16" t="s">
        <v>41</v>
      </c>
      <c r="C46" s="17" t="s">
        <v>42</v>
      </c>
      <c r="D46" s="18">
        <f>F24</f>
        <v>79.893543976809411</v>
      </c>
      <c r="E46" s="18">
        <v>0</v>
      </c>
      <c r="F46" s="47" t="str">
        <f>IFERROR(D46/E46-1,"n.a.")</f>
        <v>n.a.</v>
      </c>
      <c r="G46" s="18">
        <f t="shared" si="6"/>
        <v>220.91306396841301</v>
      </c>
      <c r="H46" s="18">
        <v>0</v>
      </c>
      <c r="I46" s="47" t="str">
        <f>IFERROR(G46/H46-1,"n.a.")</f>
        <v>n.a.</v>
      </c>
      <c r="J46" s="18">
        <f>P24</f>
        <v>220.91306396841301</v>
      </c>
      <c r="K46" s="18">
        <v>0</v>
      </c>
      <c r="L46" s="47" t="str">
        <f>IFERROR(J46/K46-1,"n.a.")</f>
        <v>n.a.</v>
      </c>
    </row>
    <row r="47" spans="1:16" ht="17.25" customHeight="1" x14ac:dyDescent="0.35">
      <c r="B47" s="21" t="s">
        <v>15</v>
      </c>
      <c r="C47" s="21"/>
      <c r="D47" s="22">
        <f>SUM(D42:D46)</f>
        <v>615.49063866780943</v>
      </c>
      <c r="E47" s="22">
        <f>SUM(E42:E46)</f>
        <v>572.01337056235707</v>
      </c>
      <c r="F47" s="48">
        <f t="shared" si="5"/>
        <v>7.6007433292527793E-2</v>
      </c>
      <c r="G47" s="22">
        <f>SUM(G42:G46)</f>
        <v>1950.9234194264129</v>
      </c>
      <c r="H47" s="22">
        <f>SUM(H42:H46)</f>
        <v>1803.1643570421343</v>
      </c>
      <c r="I47" s="48">
        <f t="shared" si="7"/>
        <v>8.1944311846679829E-2</v>
      </c>
      <c r="J47" s="72">
        <f>SUM(J42:J46)</f>
        <v>1950.9234194264129</v>
      </c>
      <c r="K47" s="72">
        <f>SUM(K42:K46)</f>
        <v>1803.1643570421343</v>
      </c>
      <c r="L47" s="73">
        <f>J47/K47-1</f>
        <v>8.1944311846679829E-2</v>
      </c>
    </row>
    <row r="48" spans="1:16" s="51" customFormat="1" ht="15.5" x14ac:dyDescent="0.35">
      <c r="A48" s="49"/>
      <c r="B48" s="7" t="s">
        <v>43</v>
      </c>
      <c r="C48" s="50"/>
      <c r="D48" s="50"/>
      <c r="E48" s="50"/>
      <c r="F48" s="50"/>
      <c r="G48" s="50"/>
      <c r="H48" s="50"/>
      <c r="I48" s="50"/>
      <c r="J48" s="74"/>
      <c r="K48" s="74"/>
      <c r="L48" s="74"/>
    </row>
    <row r="49" spans="2:14" ht="17.25" customHeight="1" x14ac:dyDescent="0.35">
      <c r="B49" s="52"/>
      <c r="C49" s="52"/>
      <c r="D49" s="53"/>
      <c r="E49" s="53"/>
      <c r="F49" s="53"/>
      <c r="G49" s="53"/>
      <c r="H49" s="53"/>
    </row>
    <row r="50" spans="2:14" ht="17.25" customHeight="1" x14ac:dyDescent="0.35">
      <c r="B50" s="4" t="s">
        <v>103</v>
      </c>
      <c r="C50" s="36"/>
      <c r="L50" s="45"/>
      <c r="M50" s="46"/>
      <c r="N50" s="46"/>
    </row>
    <row r="51" spans="2:14" ht="17.25" customHeight="1" x14ac:dyDescent="0.35">
      <c r="M51" s="46"/>
      <c r="N51" s="46"/>
    </row>
    <row r="52" spans="2:14" ht="40" x14ac:dyDescent="0.35">
      <c r="B52" s="66" t="s">
        <v>2</v>
      </c>
      <c r="C52" s="67" t="s">
        <v>3</v>
      </c>
      <c r="D52" s="69">
        <v>45352</v>
      </c>
      <c r="E52" s="69">
        <v>44986</v>
      </c>
      <c r="F52" s="67" t="s">
        <v>26</v>
      </c>
      <c r="G52" s="68" t="s">
        <v>44</v>
      </c>
      <c r="H52" s="68" t="s">
        <v>50</v>
      </c>
      <c r="I52" s="67" t="s">
        <v>26</v>
      </c>
      <c r="J52" s="67" t="s">
        <v>48</v>
      </c>
      <c r="K52" s="67" t="s">
        <v>49</v>
      </c>
      <c r="L52" s="67" t="s">
        <v>26</v>
      </c>
    </row>
    <row r="53" spans="2:14" ht="20" x14ac:dyDescent="0.35">
      <c r="B53" s="16" t="s">
        <v>16</v>
      </c>
      <c r="C53" s="17" t="s">
        <v>17</v>
      </c>
      <c r="D53" s="18">
        <v>76.170631095483031</v>
      </c>
      <c r="E53" s="18">
        <v>97.389176147000001</v>
      </c>
      <c r="F53" s="47">
        <f>D53/E53-1</f>
        <v>-0.21787375035896728</v>
      </c>
      <c r="G53" s="18">
        <v>445.90220792989697</v>
      </c>
      <c r="H53" s="18">
        <v>424.28799882099992</v>
      </c>
      <c r="I53" s="47">
        <f>G53/H53-1</f>
        <v>5.094230609623196E-2</v>
      </c>
      <c r="J53" s="18">
        <v>445.90220792989697</v>
      </c>
      <c r="K53" s="18">
        <v>424.28799882099992</v>
      </c>
      <c r="L53" s="47">
        <f>J53/K53-1</f>
        <v>5.094230609623196E-2</v>
      </c>
    </row>
    <row r="54" spans="2:14" ht="40" x14ac:dyDescent="0.35">
      <c r="B54" s="16" t="s">
        <v>24</v>
      </c>
      <c r="C54" s="17" t="s">
        <v>62</v>
      </c>
      <c r="D54" s="18">
        <v>207.44345853073006</v>
      </c>
      <c r="E54" s="18">
        <v>275.76371544300002</v>
      </c>
      <c r="F54" s="47">
        <f t="shared" ref="F54:F56" si="9">D54/E54-1</f>
        <v>-0.24774926172762446</v>
      </c>
      <c r="G54" s="18">
        <v>417.80364130972407</v>
      </c>
      <c r="H54" s="18">
        <v>617.46217455500005</v>
      </c>
      <c r="I54" s="47">
        <f t="shared" ref="I54:I57" si="10">G54/H54-1</f>
        <v>-0.32335346434648937</v>
      </c>
      <c r="J54" s="18">
        <v>417.80364130972407</v>
      </c>
      <c r="K54" s="18">
        <v>617.46217455500005</v>
      </c>
      <c r="L54" s="47">
        <f t="shared" ref="L54:L57" si="11">J54/K54-1</f>
        <v>-0.32335346434648937</v>
      </c>
    </row>
    <row r="55" spans="2:14" ht="40" x14ac:dyDescent="0.35">
      <c r="B55" s="16" t="s">
        <v>25</v>
      </c>
      <c r="C55" s="17" t="s">
        <v>21</v>
      </c>
      <c r="D55" s="18">
        <v>84.137581861000001</v>
      </c>
      <c r="E55" s="18">
        <v>83.256239456357079</v>
      </c>
      <c r="F55" s="47">
        <f t="shared" si="9"/>
        <v>1.0585902154575777E-2</v>
      </c>
      <c r="G55" s="18">
        <v>244.23708051400004</v>
      </c>
      <c r="H55" s="18">
        <v>271.20006154213451</v>
      </c>
      <c r="I55" s="47">
        <f t="shared" si="10"/>
        <v>-9.9420998929033888E-2</v>
      </c>
      <c r="J55" s="18">
        <v>244.23708051400004</v>
      </c>
      <c r="K55" s="18">
        <v>271.20006154213451</v>
      </c>
      <c r="L55" s="47">
        <f t="shared" si="11"/>
        <v>-9.9420998929033888E-2</v>
      </c>
    </row>
    <row r="56" spans="2:14" ht="40" x14ac:dyDescent="0.35">
      <c r="B56" s="16" t="s">
        <v>22</v>
      </c>
      <c r="C56" s="17" t="s">
        <v>23</v>
      </c>
      <c r="D56" s="18">
        <v>105.60883713078798</v>
      </c>
      <c r="E56" s="18">
        <v>115.60423951600001</v>
      </c>
      <c r="F56" s="47">
        <f t="shared" si="9"/>
        <v>-8.6462247639530809E-2</v>
      </c>
      <c r="G56" s="18">
        <v>388.23546729675195</v>
      </c>
      <c r="H56" s="18">
        <v>375.94781633299999</v>
      </c>
      <c r="I56" s="47">
        <f t="shared" si="10"/>
        <v>3.2684458932640936E-2</v>
      </c>
      <c r="J56" s="18">
        <v>388.23546729675195</v>
      </c>
      <c r="K56" s="18">
        <v>375.94781633299999</v>
      </c>
      <c r="L56" s="47">
        <f t="shared" si="11"/>
        <v>3.2684458932640936E-2</v>
      </c>
    </row>
    <row r="57" spans="2:14" ht="17.25" customHeight="1" x14ac:dyDescent="0.35">
      <c r="B57" s="21" t="s">
        <v>15</v>
      </c>
      <c r="C57" s="21"/>
      <c r="D57" s="22">
        <f>SUM(D53:D56)</f>
        <v>473.36050861800106</v>
      </c>
      <c r="E57" s="22">
        <f>SUM(E53:E56)</f>
        <v>572.01337056235707</v>
      </c>
      <c r="F57" s="48">
        <f>D57/E57-1</f>
        <v>-0.17246600695254466</v>
      </c>
      <c r="G57" s="22">
        <f>SUM(G53:G56)</f>
        <v>1496.1783970503732</v>
      </c>
      <c r="H57" s="22">
        <f>SUM(H53:H56)</f>
        <v>1688.8980512511346</v>
      </c>
      <c r="I57" s="48">
        <f t="shared" si="10"/>
        <v>-0.11410970251164354</v>
      </c>
      <c r="J57" s="22">
        <f>SUM(J53:J56)</f>
        <v>1496.1783970503732</v>
      </c>
      <c r="K57" s="22">
        <f>SUM(K53:K56)</f>
        <v>1688.8980512511346</v>
      </c>
      <c r="L57" s="48">
        <f t="shared" si="11"/>
        <v>-0.11410970251164354</v>
      </c>
    </row>
    <row r="58" spans="2:14" ht="17.25" customHeight="1" x14ac:dyDescent="0.35">
      <c r="B58" s="5" t="s">
        <v>63</v>
      </c>
      <c r="C58" s="54"/>
      <c r="D58" s="55"/>
      <c r="E58" s="55"/>
      <c r="F58" s="56"/>
      <c r="G58" s="55"/>
      <c r="H58" s="55"/>
      <c r="I58" s="56"/>
    </row>
    <row r="59" spans="2:14" ht="17.25" customHeight="1" x14ac:dyDescent="0.35">
      <c r="B59" s="52"/>
      <c r="C59" s="52"/>
      <c r="D59" s="53"/>
      <c r="E59" s="53"/>
      <c r="F59" s="53"/>
      <c r="G59" s="53"/>
      <c r="H59" s="53"/>
    </row>
    <row r="60" spans="2:14" ht="17.25" customHeight="1" x14ac:dyDescent="0.35">
      <c r="B60" s="4" t="s">
        <v>117</v>
      </c>
      <c r="C60" s="52"/>
      <c r="D60" s="53"/>
      <c r="E60" s="53"/>
      <c r="F60" s="53"/>
      <c r="G60" s="53"/>
      <c r="H60" s="57"/>
    </row>
    <row r="61" spans="2:14" ht="17.25" customHeight="1" x14ac:dyDescent="0.35">
      <c r="E61" s="33"/>
    </row>
    <row r="62" spans="2:14" ht="60" x14ac:dyDescent="0.35">
      <c r="B62" s="66" t="s">
        <v>2</v>
      </c>
      <c r="C62" s="67" t="s">
        <v>3</v>
      </c>
      <c r="D62" s="67" t="s">
        <v>28</v>
      </c>
      <c r="E62" s="67" t="s">
        <v>29</v>
      </c>
      <c r="F62" s="67" t="s">
        <v>30</v>
      </c>
      <c r="G62" s="67" t="s">
        <v>31</v>
      </c>
      <c r="H62" s="67" t="s">
        <v>32</v>
      </c>
      <c r="I62" s="67" t="s">
        <v>33</v>
      </c>
    </row>
    <row r="63" spans="2:14" ht="20" x14ac:dyDescent="0.35">
      <c r="B63" s="28" t="s">
        <v>16</v>
      </c>
      <c r="C63" s="17" t="s">
        <v>17</v>
      </c>
      <c r="D63" s="18">
        <v>2.5858246669999998</v>
      </c>
      <c r="E63" s="18">
        <v>4.0854589790000002</v>
      </c>
      <c r="F63" s="18">
        <v>5.3978498469999998</v>
      </c>
      <c r="G63" s="18">
        <v>0.46813527640000002</v>
      </c>
      <c r="H63" s="18">
        <v>1.5245407150000001</v>
      </c>
      <c r="I63" s="18">
        <v>1.5245407150000001</v>
      </c>
    </row>
    <row r="64" spans="2:14" ht="40" x14ac:dyDescent="0.35">
      <c r="B64" s="16" t="s">
        <v>24</v>
      </c>
      <c r="C64" s="17" t="s">
        <v>61</v>
      </c>
      <c r="D64" s="18">
        <v>9.7437909040000008</v>
      </c>
      <c r="E64" s="18">
        <v>10.747703233999999</v>
      </c>
      <c r="F64" s="18">
        <v>20.660844782000002</v>
      </c>
      <c r="G64" s="18">
        <v>0.56011974710000001</v>
      </c>
      <c r="H64" s="18">
        <v>5.2185567429999997</v>
      </c>
      <c r="I64" s="18">
        <v>5.8230369980000001</v>
      </c>
      <c r="J64" s="38"/>
    </row>
    <row r="65" spans="2:9" ht="20" x14ac:dyDescent="0.35">
      <c r="B65" s="16" t="s">
        <v>25</v>
      </c>
      <c r="C65" s="17" t="s">
        <v>34</v>
      </c>
      <c r="D65" s="18">
        <v>1.032848703</v>
      </c>
      <c r="E65" s="18">
        <v>1.3175673530000001</v>
      </c>
      <c r="F65" s="18">
        <v>1.8905102499999999</v>
      </c>
      <c r="G65" s="18">
        <v>3.4884907300000001E-4</v>
      </c>
      <c r="H65" s="18">
        <v>0.62646008509999995</v>
      </c>
      <c r="I65" s="18">
        <v>0.1235518812</v>
      </c>
    </row>
    <row r="66" spans="2:9" ht="40" x14ac:dyDescent="0.35">
      <c r="B66" s="16" t="s">
        <v>22</v>
      </c>
      <c r="C66" s="17" t="s">
        <v>23</v>
      </c>
      <c r="D66" s="18">
        <v>4.0367864520000003</v>
      </c>
      <c r="E66" s="18">
        <v>4.8052733190000003</v>
      </c>
      <c r="F66" s="18">
        <v>11.256271827000001</v>
      </c>
      <c r="G66" s="18">
        <v>0.54747870620000005</v>
      </c>
      <c r="H66" s="18">
        <v>2.4919724809999999</v>
      </c>
      <c r="I66" s="18">
        <v>2.4919724809999999</v>
      </c>
    </row>
    <row r="67" spans="2:9" ht="20" x14ac:dyDescent="0.35">
      <c r="B67" s="16" t="s">
        <v>41</v>
      </c>
      <c r="C67" s="17" t="s">
        <v>42</v>
      </c>
      <c r="D67" s="18">
        <v>2.911055969</v>
      </c>
      <c r="E67" s="18">
        <v>3.1033264539999998</v>
      </c>
      <c r="F67" s="18">
        <v>6.2738722999999998</v>
      </c>
      <c r="G67" s="18">
        <v>0.32507946669999999</v>
      </c>
      <c r="H67" s="18">
        <v>1.489424664</v>
      </c>
      <c r="I67" s="18">
        <v>1.489424664</v>
      </c>
    </row>
    <row r="68" spans="2:9" ht="17.25" customHeight="1" x14ac:dyDescent="0.35">
      <c r="B68" s="29"/>
      <c r="C68" s="21"/>
      <c r="D68" s="23"/>
      <c r="E68" s="23"/>
      <c r="F68" s="23"/>
      <c r="G68" s="23"/>
      <c r="H68" s="23"/>
      <c r="I68" s="23"/>
    </row>
    <row r="69" spans="2:9" ht="17.25" customHeight="1" x14ac:dyDescent="0.35">
      <c r="B69" s="6" t="s">
        <v>85</v>
      </c>
      <c r="C69" s="58"/>
      <c r="D69" s="58"/>
      <c r="E69" s="58"/>
      <c r="F69" s="58"/>
      <c r="G69" s="58"/>
      <c r="H69" s="58"/>
      <c r="I69" s="58"/>
    </row>
    <row r="70" spans="2:9" ht="17.25" customHeight="1" x14ac:dyDescent="0.35">
      <c r="B70" s="10"/>
      <c r="C70" s="10"/>
      <c r="D70" s="10"/>
      <c r="E70" s="10"/>
      <c r="F70" s="10"/>
      <c r="G70" s="10"/>
      <c r="H70" s="10"/>
      <c r="I70" s="10"/>
    </row>
    <row r="71" spans="2:9" ht="17.25" customHeight="1" x14ac:dyDescent="0.3">
      <c r="B71" s="36"/>
      <c r="C71" s="36"/>
      <c r="E71" s="38"/>
      <c r="G71" s="1"/>
    </row>
    <row r="72" spans="2:9" ht="17.25" customHeight="1" x14ac:dyDescent="0.35">
      <c r="E72" s="33"/>
    </row>
    <row r="73" spans="2:9" ht="49" customHeight="1" x14ac:dyDescent="0.35">
      <c r="B73" s="52"/>
      <c r="C73" s="2"/>
      <c r="D73" s="2"/>
      <c r="E73" s="2"/>
      <c r="F73" s="2"/>
      <c r="G73" s="2"/>
      <c r="H73" s="2"/>
      <c r="I73" s="2"/>
    </row>
    <row r="74" spans="2:9" ht="26.25" customHeight="1" x14ac:dyDescent="0.35">
      <c r="B74" s="59"/>
      <c r="C74" s="60"/>
      <c r="D74" s="61"/>
      <c r="E74" s="61"/>
      <c r="F74" s="61"/>
      <c r="G74" s="61"/>
      <c r="H74" s="61"/>
      <c r="I74" s="61"/>
    </row>
    <row r="75" spans="2:9" ht="33" customHeight="1" x14ac:dyDescent="0.35">
      <c r="B75" s="62"/>
      <c r="C75" s="60"/>
      <c r="D75" s="63"/>
      <c r="E75" s="63"/>
      <c r="F75" s="63"/>
      <c r="G75" s="63"/>
      <c r="H75" s="63"/>
      <c r="I75" s="63"/>
    </row>
    <row r="76" spans="2:9" ht="26.25" customHeight="1" x14ac:dyDescent="0.35">
      <c r="B76" s="62"/>
      <c r="C76" s="60"/>
      <c r="D76" s="63"/>
      <c r="E76" s="63"/>
      <c r="F76" s="63"/>
      <c r="G76" s="63"/>
      <c r="H76" s="63"/>
      <c r="I76" s="63"/>
    </row>
    <row r="77" spans="2:9" ht="33" customHeight="1" x14ac:dyDescent="0.35">
      <c r="B77" s="62"/>
      <c r="C77" s="60"/>
      <c r="D77" s="63"/>
      <c r="E77" s="63"/>
      <c r="F77" s="63"/>
      <c r="G77" s="63"/>
      <c r="H77" s="63"/>
      <c r="I77" s="63"/>
    </row>
    <row r="78" spans="2:9" ht="17.25" customHeight="1" x14ac:dyDescent="0.35">
      <c r="B78" s="64"/>
      <c r="C78" s="52"/>
      <c r="D78" s="65"/>
      <c r="E78" s="65"/>
      <c r="F78" s="65"/>
      <c r="G78" s="65"/>
      <c r="H78" s="65"/>
      <c r="I78" s="65"/>
    </row>
    <row r="79" spans="2:9" ht="17.25" customHeight="1" x14ac:dyDescent="0.35">
      <c r="B79" s="145"/>
      <c r="C79" s="145"/>
      <c r="D79" s="145"/>
      <c r="E79" s="145"/>
      <c r="F79" s="145"/>
      <c r="G79" s="145"/>
      <c r="H79" s="145"/>
      <c r="I79" s="145"/>
    </row>
    <row r="81" spans="2:9" ht="17.25" customHeight="1" x14ac:dyDescent="0.3">
      <c r="B81" s="36"/>
      <c r="C81" s="36"/>
      <c r="E81" s="38"/>
      <c r="G81" s="1"/>
    </row>
    <row r="82" spans="2:9" ht="17.25" customHeight="1" x14ac:dyDescent="0.35">
      <c r="E82" s="33"/>
    </row>
    <row r="83" spans="2:9" ht="49" customHeight="1" x14ac:dyDescent="0.35">
      <c r="B83" s="52"/>
      <c r="C83" s="2"/>
      <c r="D83" s="2"/>
      <c r="E83" s="2"/>
      <c r="F83" s="2"/>
      <c r="G83" s="2"/>
      <c r="H83" s="2"/>
      <c r="I83" s="2"/>
    </row>
    <row r="84" spans="2:9" ht="26.15" customHeight="1" x14ac:dyDescent="0.35">
      <c r="B84" s="59"/>
      <c r="C84" s="60"/>
      <c r="D84" s="61"/>
      <c r="E84" s="61"/>
      <c r="F84" s="61"/>
      <c r="G84" s="61"/>
      <c r="H84" s="61"/>
      <c r="I84" s="61"/>
    </row>
    <row r="85" spans="2:9" ht="33" customHeight="1" x14ac:dyDescent="0.35">
      <c r="B85" s="62"/>
      <c r="C85" s="60"/>
      <c r="D85" s="63"/>
      <c r="E85" s="63"/>
      <c r="F85" s="63"/>
      <c r="G85" s="63"/>
      <c r="H85" s="63"/>
      <c r="I85" s="63"/>
    </row>
    <row r="86" spans="2:9" ht="26.25" customHeight="1" x14ac:dyDescent="0.35">
      <c r="B86" s="62"/>
      <c r="C86" s="60"/>
      <c r="D86" s="63"/>
      <c r="E86" s="63"/>
      <c r="F86" s="63"/>
      <c r="G86" s="63"/>
      <c r="H86" s="63"/>
      <c r="I86" s="63"/>
    </row>
    <row r="87" spans="2:9" ht="33" customHeight="1" x14ac:dyDescent="0.35">
      <c r="B87" s="62"/>
      <c r="C87" s="60"/>
      <c r="D87" s="63"/>
      <c r="E87" s="63"/>
      <c r="F87" s="63"/>
      <c r="G87" s="63"/>
      <c r="H87" s="63"/>
      <c r="I87" s="63"/>
    </row>
    <row r="88" spans="2:9" ht="17.25" customHeight="1" x14ac:dyDescent="0.35">
      <c r="B88" s="64"/>
      <c r="C88" s="52"/>
      <c r="D88" s="65"/>
      <c r="E88" s="65"/>
      <c r="F88" s="65"/>
      <c r="G88" s="65"/>
      <c r="H88" s="65"/>
      <c r="I88" s="65"/>
    </row>
    <row r="89" spans="2:9" ht="17.25" customHeight="1" x14ac:dyDescent="0.35">
      <c r="B89" s="145"/>
      <c r="C89" s="145"/>
      <c r="D89" s="145"/>
      <c r="E89" s="145"/>
      <c r="F89" s="145"/>
      <c r="G89" s="145"/>
      <c r="H89" s="145"/>
      <c r="I89" s="145"/>
    </row>
  </sheetData>
  <mergeCells count="2">
    <mergeCell ref="B79:I79"/>
    <mergeCell ref="B89:I89"/>
  </mergeCells>
  <phoneticPr fontId="1" type="noConversion"/>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00B1-54C5-4ADE-956B-3E18A90B10AD}">
  <dimension ref="A1:W89"/>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33"/>
    </row>
    <row r="7" spans="1:3" ht="17.25" customHeight="1" x14ac:dyDescent="0.35">
      <c r="B7" s="3" t="s">
        <v>0</v>
      </c>
      <c r="C7" s="35"/>
    </row>
    <row r="8" spans="1:3" ht="17.25" customHeight="1" x14ac:dyDescent="0.35">
      <c r="B8" s="33"/>
    </row>
    <row r="9" spans="1:3" ht="17.25" customHeight="1" x14ac:dyDescent="0.35">
      <c r="B9" s="4" t="s">
        <v>1</v>
      </c>
      <c r="C9" s="36"/>
    </row>
    <row r="10" spans="1:3" ht="17.25" customHeight="1" x14ac:dyDescent="0.35">
      <c r="B10" s="70" t="s">
        <v>66</v>
      </c>
      <c r="C10" s="36"/>
    </row>
    <row r="11" spans="1:3" ht="17.25" customHeight="1" x14ac:dyDescent="0.35">
      <c r="B11" s="76" t="s">
        <v>67</v>
      </c>
      <c r="C11" s="36"/>
    </row>
    <row r="12" spans="1:3" ht="17.25" customHeight="1" x14ac:dyDescent="0.35">
      <c r="B12" s="76" t="s">
        <v>68</v>
      </c>
      <c r="C12" s="36"/>
    </row>
    <row r="13" spans="1:3" ht="17.25" customHeight="1" x14ac:dyDescent="0.35">
      <c r="B13" s="76" t="s">
        <v>69</v>
      </c>
      <c r="C13" s="36"/>
    </row>
    <row r="14" spans="1:3" s="10" customFormat="1" ht="17.25" customHeight="1" x14ac:dyDescent="0.35">
      <c r="B14" s="77" t="s">
        <v>70</v>
      </c>
      <c r="C14" s="13"/>
    </row>
    <row r="15" spans="1:3" s="10" customFormat="1" ht="17.25" customHeight="1" x14ac:dyDescent="0.35">
      <c r="B15" s="5" t="s">
        <v>71</v>
      </c>
      <c r="C15" s="13"/>
    </row>
    <row r="16" spans="1:3" ht="17.25" customHeight="1" x14ac:dyDescent="0.35">
      <c r="B16" s="37"/>
      <c r="C16" s="36"/>
    </row>
    <row r="17" spans="2:23" ht="17.25" customHeight="1" x14ac:dyDescent="0.35">
      <c r="B17" s="4" t="s">
        <v>105</v>
      </c>
      <c r="C17" s="36"/>
      <c r="N17" s="38"/>
    </row>
    <row r="18" spans="2:23" ht="17.25" customHeight="1" x14ac:dyDescent="0.35">
      <c r="J18" s="33"/>
      <c r="N18" s="39"/>
    </row>
    <row r="19" spans="2:23" ht="17.25" customHeight="1" x14ac:dyDescent="0.35">
      <c r="B19" s="66" t="s">
        <v>2</v>
      </c>
      <c r="C19" s="67" t="s">
        <v>3</v>
      </c>
      <c r="D19" s="67" t="s">
        <v>4</v>
      </c>
      <c r="E19" s="67" t="s">
        <v>5</v>
      </c>
      <c r="F19" s="67" t="s">
        <v>6</v>
      </c>
      <c r="G19" s="67" t="s">
        <v>7</v>
      </c>
      <c r="H19" s="67" t="s">
        <v>8</v>
      </c>
      <c r="I19" s="67" t="s">
        <v>9</v>
      </c>
      <c r="J19" s="67" t="s">
        <v>10</v>
      </c>
      <c r="K19" s="67" t="s">
        <v>11</v>
      </c>
      <c r="L19" s="67" t="s">
        <v>12</v>
      </c>
      <c r="M19" s="67" t="s">
        <v>36</v>
      </c>
      <c r="N19" s="67" t="s">
        <v>13</v>
      </c>
      <c r="O19" s="67" t="s">
        <v>14</v>
      </c>
      <c r="P19" s="67" t="s">
        <v>15</v>
      </c>
    </row>
    <row r="20" spans="2:23" ht="20" x14ac:dyDescent="0.35">
      <c r="B20" s="16" t="s">
        <v>16</v>
      </c>
      <c r="C20" s="17" t="s">
        <v>17</v>
      </c>
      <c r="D20" s="18">
        <v>229.32729871000001</v>
      </c>
      <c r="E20" s="18">
        <v>140.37746283300004</v>
      </c>
      <c r="F20" s="18"/>
      <c r="G20" s="18"/>
      <c r="H20" s="18"/>
      <c r="I20" s="18"/>
      <c r="J20" s="18"/>
      <c r="K20" s="18"/>
      <c r="L20" s="18"/>
      <c r="M20" s="18"/>
      <c r="N20" s="18"/>
      <c r="O20" s="18"/>
      <c r="P20" s="19">
        <f t="shared" ref="P20:P25" si="0">SUM(D20:O20)</f>
        <v>369.70476154300002</v>
      </c>
      <c r="S20" s="40"/>
      <c r="T20" s="41"/>
      <c r="U20" s="41"/>
      <c r="V20" s="41"/>
      <c r="W20" s="41"/>
    </row>
    <row r="21" spans="2:23" ht="40" x14ac:dyDescent="0.35">
      <c r="B21" s="16" t="s">
        <v>18</v>
      </c>
      <c r="C21" s="17" t="s">
        <v>19</v>
      </c>
      <c r="D21" s="18">
        <v>126.40450453500002</v>
      </c>
      <c r="E21" s="18">
        <v>255.80240498350003</v>
      </c>
      <c r="F21" s="18"/>
      <c r="G21" s="18"/>
      <c r="H21" s="18"/>
      <c r="I21" s="18"/>
      <c r="J21" s="18"/>
      <c r="K21" s="18"/>
      <c r="L21" s="18"/>
      <c r="M21" s="18"/>
      <c r="N21" s="18"/>
      <c r="O21" s="18"/>
      <c r="P21" s="19">
        <f t="shared" si="0"/>
        <v>382.20690951850003</v>
      </c>
      <c r="S21" s="40"/>
    </row>
    <row r="22" spans="2:23" ht="40" x14ac:dyDescent="0.35">
      <c r="B22" s="16" t="s">
        <v>20</v>
      </c>
      <c r="C22" s="17" t="s">
        <v>21</v>
      </c>
      <c r="D22" s="18">
        <v>80.926562642000007</v>
      </c>
      <c r="E22" s="18">
        <v>78.932841991499998</v>
      </c>
      <c r="F22" s="18"/>
      <c r="G22" s="18"/>
      <c r="H22" s="18"/>
      <c r="I22" s="18"/>
      <c r="J22" s="18"/>
      <c r="K22" s="18"/>
      <c r="L22" s="18"/>
      <c r="M22" s="18"/>
      <c r="N22" s="18"/>
      <c r="O22" s="18"/>
      <c r="P22" s="19">
        <f t="shared" si="0"/>
        <v>159.85940463349999</v>
      </c>
      <c r="S22" s="40"/>
    </row>
    <row r="23" spans="2:23" ht="40" x14ac:dyDescent="0.35">
      <c r="B23" s="16" t="s">
        <v>22</v>
      </c>
      <c r="C23" s="17" t="s">
        <v>23</v>
      </c>
      <c r="D23" s="18">
        <v>150.66072438400002</v>
      </c>
      <c r="E23" s="18">
        <v>131.981460688</v>
      </c>
      <c r="F23" s="18"/>
      <c r="G23" s="18"/>
      <c r="H23" s="18"/>
      <c r="I23" s="18"/>
      <c r="J23" s="18"/>
      <c r="K23" s="18"/>
      <c r="L23" s="18"/>
      <c r="M23" s="18"/>
      <c r="N23" s="18"/>
      <c r="O23" s="18"/>
      <c r="P23" s="19">
        <f t="shared" si="0"/>
        <v>282.64218507200002</v>
      </c>
      <c r="S23" s="40"/>
    </row>
    <row r="24" spans="2:23" ht="20" x14ac:dyDescent="0.35">
      <c r="B24" s="16" t="s">
        <v>41</v>
      </c>
      <c r="C24" s="17" t="s">
        <v>42</v>
      </c>
      <c r="D24" s="18">
        <v>55.141744113807306</v>
      </c>
      <c r="E24" s="18">
        <v>85.877775877796296</v>
      </c>
      <c r="F24" s="18"/>
      <c r="G24" s="18"/>
      <c r="H24" s="18"/>
      <c r="I24" s="18"/>
      <c r="J24" s="18"/>
      <c r="K24" s="18"/>
      <c r="L24" s="18"/>
      <c r="M24" s="18"/>
      <c r="N24" s="18"/>
      <c r="O24" s="18"/>
      <c r="P24" s="19">
        <f t="shared" si="0"/>
        <v>141.0195199916036</v>
      </c>
      <c r="S24" s="40"/>
    </row>
    <row r="25" spans="2:23" ht="17.25" customHeight="1" x14ac:dyDescent="0.35">
      <c r="B25" s="21" t="s">
        <v>15</v>
      </c>
      <c r="C25" s="21"/>
      <c r="D25" s="22">
        <f>SUM(D20:D24)</f>
        <v>642.46083438480741</v>
      </c>
      <c r="E25" s="22">
        <f t="shared" ref="E25:O25" si="1">SUM(E20:E24)</f>
        <v>692.9719463737963</v>
      </c>
      <c r="F25" s="22">
        <f t="shared" si="1"/>
        <v>0</v>
      </c>
      <c r="G25" s="22">
        <f t="shared" si="1"/>
        <v>0</v>
      </c>
      <c r="H25" s="22">
        <f t="shared" si="1"/>
        <v>0</v>
      </c>
      <c r="I25" s="22">
        <f t="shared" si="1"/>
        <v>0</v>
      </c>
      <c r="J25" s="22">
        <f t="shared" si="1"/>
        <v>0</v>
      </c>
      <c r="K25" s="22">
        <f t="shared" si="1"/>
        <v>0</v>
      </c>
      <c r="L25" s="22">
        <f t="shared" si="1"/>
        <v>0</v>
      </c>
      <c r="M25" s="22">
        <f t="shared" si="1"/>
        <v>0</v>
      </c>
      <c r="N25" s="23">
        <f t="shared" si="1"/>
        <v>0</v>
      </c>
      <c r="O25" s="23">
        <f t="shared" si="1"/>
        <v>0</v>
      </c>
      <c r="P25" s="22">
        <f t="shared" si="0"/>
        <v>1335.4327807586037</v>
      </c>
    </row>
    <row r="26" spans="2:23" s="44" customFormat="1" ht="17.25" customHeight="1" x14ac:dyDescent="0.35">
      <c r="B26" s="6" t="s">
        <v>40</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125</v>
      </c>
      <c r="K29" s="80"/>
      <c r="L29" s="81"/>
      <c r="M29" s="81"/>
      <c r="N29" s="81"/>
      <c r="O29" s="81"/>
      <c r="P29" s="82"/>
    </row>
    <row r="30" spans="2:23" ht="17.25" customHeight="1" x14ac:dyDescent="0.35">
      <c r="J30" s="10"/>
      <c r="K30" s="10"/>
      <c r="L30" s="10"/>
      <c r="M30" s="83"/>
      <c r="N30" s="83"/>
      <c r="O30" s="10"/>
      <c r="P30" s="10"/>
    </row>
    <row r="31" spans="2:23" ht="20" x14ac:dyDescent="0.35">
      <c r="B31" s="66" t="s">
        <v>2</v>
      </c>
      <c r="C31" s="67" t="s">
        <v>3</v>
      </c>
      <c r="D31" s="67" t="s">
        <v>114</v>
      </c>
      <c r="E31" s="67" t="s">
        <v>45</v>
      </c>
      <c r="F31" s="67"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369.70476154300002</v>
      </c>
      <c r="E32" s="18">
        <f>SUM(G20:I20)</f>
        <v>0</v>
      </c>
      <c r="F32" s="18">
        <f>SUM(J20:L20)</f>
        <v>0</v>
      </c>
      <c r="G32" s="18">
        <f>SUM(M20:O20)</f>
        <v>0</v>
      </c>
      <c r="H32" s="19">
        <f>SUM(D32:G32)</f>
        <v>369.70476154300002</v>
      </c>
      <c r="J32" s="88" t="s">
        <v>16</v>
      </c>
      <c r="K32" s="89"/>
      <c r="L32" s="90">
        <v>0.17371183274366597</v>
      </c>
      <c r="M32" s="90">
        <v>0.12535910851878257</v>
      </c>
      <c r="N32" s="90">
        <v>0.32502090313052878</v>
      </c>
      <c r="O32" s="90">
        <v>0.37590815560702279</v>
      </c>
      <c r="P32" s="91">
        <f>SUM(L32:O32)</f>
        <v>1</v>
      </c>
    </row>
    <row r="33" spans="1:16" ht="40" x14ac:dyDescent="0.35">
      <c r="B33" s="16" t="s">
        <v>24</v>
      </c>
      <c r="C33" s="17" t="s">
        <v>19</v>
      </c>
      <c r="D33" s="18">
        <f>SUM(D21:F21)</f>
        <v>382.20690951850003</v>
      </c>
      <c r="E33" s="18">
        <f>SUM(G21:I21)</f>
        <v>0</v>
      </c>
      <c r="F33" s="18">
        <f>SUM(J21:L21)</f>
        <v>0</v>
      </c>
      <c r="G33" s="18">
        <f>SUM(M21:O21)</f>
        <v>0</v>
      </c>
      <c r="H33" s="19">
        <f t="shared" ref="H33:H36" si="2">SUM(D33:G33)</f>
        <v>382.20690951850003</v>
      </c>
      <c r="J33" s="92" t="s">
        <v>24</v>
      </c>
      <c r="K33" s="89"/>
      <c r="L33" s="93">
        <v>0.19725674371695032</v>
      </c>
      <c r="M33" s="93">
        <v>0.23682498044328629</v>
      </c>
      <c r="N33" s="93">
        <v>0.29401350420029271</v>
      </c>
      <c r="O33" s="93">
        <v>0.2719047716394708</v>
      </c>
      <c r="P33" s="91">
        <f t="shared" ref="P33:P35" si="3">SUM(L33:O33)</f>
        <v>1</v>
      </c>
    </row>
    <row r="34" spans="1:16" ht="40" x14ac:dyDescent="0.35">
      <c r="B34" s="16" t="s">
        <v>25</v>
      </c>
      <c r="C34" s="17" t="s">
        <v>21</v>
      </c>
      <c r="D34" s="18">
        <f>SUM(D22:F22)</f>
        <v>159.85940463349999</v>
      </c>
      <c r="E34" s="18">
        <f>SUM(G22:I22)</f>
        <v>0</v>
      </c>
      <c r="F34" s="18">
        <f>SUM(J22:L22)</f>
        <v>0</v>
      </c>
      <c r="G34" s="18">
        <f>SUM(M22:O22)</f>
        <v>0</v>
      </c>
      <c r="H34" s="19">
        <f t="shared" si="2"/>
        <v>159.85940463349999</v>
      </c>
      <c r="J34" s="92" t="s">
        <v>25</v>
      </c>
      <c r="K34" s="89"/>
      <c r="L34" s="93">
        <v>0.3326664324339883</v>
      </c>
      <c r="M34" s="93">
        <v>0.21275691627695084</v>
      </c>
      <c r="N34" s="93">
        <v>0.21348882202272532</v>
      </c>
      <c r="O34" s="93">
        <v>0.24108782926633546</v>
      </c>
      <c r="P34" s="91">
        <f t="shared" si="3"/>
        <v>0.99999999999999989</v>
      </c>
    </row>
    <row r="35" spans="1:16" ht="40" x14ac:dyDescent="0.35">
      <c r="B35" s="16" t="s">
        <v>22</v>
      </c>
      <c r="C35" s="17" t="s">
        <v>23</v>
      </c>
      <c r="D35" s="18">
        <f>SUM(D23:F23)</f>
        <v>282.64218507200002</v>
      </c>
      <c r="E35" s="18">
        <f>SUM(G23:I23)</f>
        <v>0</v>
      </c>
      <c r="F35" s="18">
        <f>SUM(J23:L23)</f>
        <v>0</v>
      </c>
      <c r="G35" s="18">
        <f>SUM(M23:O23)</f>
        <v>0</v>
      </c>
      <c r="H35" s="19">
        <f t="shared" si="2"/>
        <v>282.64218507200002</v>
      </c>
      <c r="J35" s="92" t="s">
        <v>22</v>
      </c>
      <c r="K35" s="89"/>
      <c r="L35" s="93">
        <v>0.22536923220147864</v>
      </c>
      <c r="M35" s="93">
        <v>0.18079930107106329</v>
      </c>
      <c r="N35" s="93">
        <v>0.29277373241018106</v>
      </c>
      <c r="O35" s="93">
        <v>0.30105773431727706</v>
      </c>
      <c r="P35" s="91">
        <f t="shared" si="3"/>
        <v>1</v>
      </c>
    </row>
    <row r="36" spans="1:16" ht="40" x14ac:dyDescent="0.35">
      <c r="B36" s="16" t="s">
        <v>41</v>
      </c>
      <c r="C36" s="17" t="s">
        <v>42</v>
      </c>
      <c r="D36" s="18">
        <f>SUM(D24:F24)</f>
        <v>141.0195199916036</v>
      </c>
      <c r="E36" s="18">
        <f>SUM(G24:I24)</f>
        <v>0</v>
      </c>
      <c r="F36" s="18">
        <f>SUM(J24:L24)</f>
        <v>0</v>
      </c>
      <c r="G36" s="18">
        <f>SUM(M24:O24)</f>
        <v>0</v>
      </c>
      <c r="H36" s="19">
        <f t="shared" si="2"/>
        <v>141.0195199916036</v>
      </c>
      <c r="J36" s="92" t="s">
        <v>41</v>
      </c>
      <c r="K36" s="89"/>
      <c r="L36" s="94" t="s">
        <v>124</v>
      </c>
      <c r="M36" s="94" t="s">
        <v>124</v>
      </c>
      <c r="N36" s="94" t="s">
        <v>124</v>
      </c>
      <c r="O36" s="94" t="s">
        <v>124</v>
      </c>
      <c r="P36" s="19" t="s">
        <v>124</v>
      </c>
    </row>
    <row r="37" spans="1:16" ht="17.25" customHeight="1" x14ac:dyDescent="0.35">
      <c r="B37" s="21" t="s">
        <v>15</v>
      </c>
      <c r="C37" s="21"/>
      <c r="D37" s="22">
        <f>SUM(D32:D36)</f>
        <v>1335.4327807586037</v>
      </c>
      <c r="E37" s="22">
        <f t="shared" ref="E37:H37" si="4">SUM(E32:E36)</f>
        <v>0</v>
      </c>
      <c r="F37" s="22">
        <f t="shared" si="4"/>
        <v>0</v>
      </c>
      <c r="G37" s="22">
        <f t="shared" si="4"/>
        <v>0</v>
      </c>
      <c r="H37" s="22">
        <f t="shared" si="4"/>
        <v>1335.4327807586037</v>
      </c>
      <c r="J37" s="95" t="s">
        <v>126</v>
      </c>
      <c r="K37" s="96"/>
      <c r="L37" s="48">
        <v>0.20881107017628733</v>
      </c>
      <c r="M37" s="48">
        <v>0.19220317848502064</v>
      </c>
      <c r="N37" s="48">
        <v>0.29494230111363967</v>
      </c>
      <c r="O37" s="48">
        <v>0.3040434502250523</v>
      </c>
      <c r="P37" s="48">
        <f>SUM(L37:O37)</f>
        <v>0.99999999999999989</v>
      </c>
    </row>
    <row r="38" spans="1:16" ht="17.25" customHeight="1" x14ac:dyDescent="0.35">
      <c r="F38" s="45"/>
    </row>
    <row r="39" spans="1:16" ht="17.25" customHeight="1" x14ac:dyDescent="0.35">
      <c r="B39" s="4" t="s">
        <v>102</v>
      </c>
      <c r="C39" s="36"/>
      <c r="L39" s="45"/>
      <c r="M39" s="46"/>
      <c r="N39" s="46"/>
    </row>
    <row r="40" spans="1:16" ht="17.25" customHeight="1" x14ac:dyDescent="0.35">
      <c r="M40" s="46"/>
      <c r="N40" s="46"/>
    </row>
    <row r="41" spans="1:16" ht="40" x14ac:dyDescent="0.35">
      <c r="B41" s="66" t="s">
        <v>2</v>
      </c>
      <c r="C41" s="67" t="s">
        <v>3</v>
      </c>
      <c r="D41" s="69">
        <v>45323</v>
      </c>
      <c r="E41" s="69">
        <v>44958</v>
      </c>
      <c r="F41" s="67" t="s">
        <v>26</v>
      </c>
      <c r="G41" s="68" t="s">
        <v>72</v>
      </c>
      <c r="H41" s="68" t="s">
        <v>73</v>
      </c>
      <c r="I41" s="67" t="s">
        <v>26</v>
      </c>
      <c r="J41" s="67" t="s">
        <v>48</v>
      </c>
      <c r="K41" s="67" t="s">
        <v>49</v>
      </c>
      <c r="L41" s="67" t="s">
        <v>26</v>
      </c>
    </row>
    <row r="42" spans="1:16" ht="20" x14ac:dyDescent="0.35">
      <c r="B42" s="16" t="s">
        <v>16</v>
      </c>
      <c r="C42" s="17" t="s">
        <v>17</v>
      </c>
      <c r="D42" s="18">
        <f>E20</f>
        <v>140.37746283300004</v>
      </c>
      <c r="E42" s="18">
        <f>'[6]Energy Production - Feb. 2023'!E12</f>
        <v>143.17211351399999</v>
      </c>
      <c r="F42" s="47">
        <f t="shared" ref="F42:F45" si="5">IFERROR(D42/E42-1,"n.a.")</f>
        <v>-1.9519518238631517E-2</v>
      </c>
      <c r="G42" s="18">
        <f>D32</f>
        <v>369.70476154300002</v>
      </c>
      <c r="H42" s="18">
        <f>'[6]Energy Production - Feb. 2023'!D22</f>
        <v>326.89882267399997</v>
      </c>
      <c r="I42" s="47">
        <f t="shared" ref="I42:I45" si="6">IFERROR(G42/H42-1,"n.a.")</f>
        <v>0.13094552779007196</v>
      </c>
      <c r="J42" s="18">
        <f>P20</f>
        <v>369.70476154300002</v>
      </c>
      <c r="K42" s="18">
        <f>'[6]Energy Production - Feb. 2023'!P12</f>
        <v>326.89882267399997</v>
      </c>
      <c r="L42" s="47">
        <f t="shared" ref="L42:L45" si="7">IFERROR(J42/K42-1,"n.a.")</f>
        <v>0.13094552779007196</v>
      </c>
    </row>
    <row r="43" spans="1:16" ht="40" x14ac:dyDescent="0.35">
      <c r="B43" s="16" t="s">
        <v>24</v>
      </c>
      <c r="C43" s="17" t="s">
        <v>19</v>
      </c>
      <c r="D43" s="18">
        <f>E21</f>
        <v>255.80240498350003</v>
      </c>
      <c r="E43" s="18">
        <f>'[6]Energy Production - Feb. 2023'!E13</f>
        <v>265.48174879050003</v>
      </c>
      <c r="F43" s="47">
        <f t="shared" si="5"/>
        <v>-3.6459545151777184E-2</v>
      </c>
      <c r="G43" s="18">
        <f t="shared" ref="G43:G46" si="8">D33</f>
        <v>382.20690951850003</v>
      </c>
      <c r="H43" s="18">
        <f>'[6]Energy Production - Feb. 2023'!D23</f>
        <v>455.96476490300006</v>
      </c>
      <c r="I43" s="47">
        <f t="shared" si="6"/>
        <v>-0.16176218221640648</v>
      </c>
      <c r="J43" s="18">
        <f>P21</f>
        <v>382.20690951850003</v>
      </c>
      <c r="K43" s="18">
        <f>'[6]Energy Production - Feb. 2023'!P13</f>
        <v>455.96476490300006</v>
      </c>
      <c r="L43" s="47">
        <f t="shared" si="7"/>
        <v>-0.16176218221640648</v>
      </c>
    </row>
    <row r="44" spans="1:16" ht="40" x14ac:dyDescent="0.35">
      <c r="B44" s="16" t="s">
        <v>25</v>
      </c>
      <c r="C44" s="17" t="s">
        <v>21</v>
      </c>
      <c r="D44" s="18">
        <f>E22</f>
        <v>78.932841991499998</v>
      </c>
      <c r="E44" s="18">
        <f>'[6]Energy Production - Feb. 2023'!E14</f>
        <v>93.018160505777388</v>
      </c>
      <c r="F44" s="47">
        <f t="shared" si="5"/>
        <v>-0.15142546829231851</v>
      </c>
      <c r="G44" s="18">
        <f t="shared" si="8"/>
        <v>159.85940463349999</v>
      </c>
      <c r="H44" s="18">
        <f>'[6]Energy Production - Feb. 2023'!D24</f>
        <v>187.94382208577738</v>
      </c>
      <c r="I44" s="47">
        <f t="shared" si="6"/>
        <v>-0.14942985164715705</v>
      </c>
      <c r="J44" s="18">
        <f>P22</f>
        <v>159.85940463349999</v>
      </c>
      <c r="K44" s="18">
        <f>'[6]Energy Production - Feb. 2023'!P14</f>
        <v>187.94382208577738</v>
      </c>
      <c r="L44" s="47">
        <f t="shared" si="7"/>
        <v>-0.14942985164715705</v>
      </c>
    </row>
    <row r="45" spans="1:16" ht="40" x14ac:dyDescent="0.35">
      <c r="B45" s="16" t="s">
        <v>22</v>
      </c>
      <c r="C45" s="17" t="s">
        <v>23</v>
      </c>
      <c r="D45" s="18">
        <f>E23</f>
        <v>131.981460688</v>
      </c>
      <c r="E45" s="18">
        <f>'[6]Energy Production - Feb. 2023'!E15</f>
        <v>125.674228532</v>
      </c>
      <c r="F45" s="47">
        <f t="shared" si="5"/>
        <v>5.0187156346012562E-2</v>
      </c>
      <c r="G45" s="18">
        <f t="shared" si="8"/>
        <v>282.64218507200002</v>
      </c>
      <c r="H45" s="18">
        <f>'[6]Energy Production - Feb. 2023'!D25</f>
        <v>260.34357681699998</v>
      </c>
      <c r="I45" s="47">
        <f t="shared" si="6"/>
        <v>8.5650694853417253E-2</v>
      </c>
      <c r="J45" s="18">
        <f>P23</f>
        <v>282.64218507200002</v>
      </c>
      <c r="K45" s="18">
        <f>'[6]Energy Production - Feb. 2023'!P15</f>
        <v>260.34357681699998</v>
      </c>
      <c r="L45" s="47">
        <f t="shared" si="7"/>
        <v>8.5650694853417253E-2</v>
      </c>
    </row>
    <row r="46" spans="1:16" ht="20" x14ac:dyDescent="0.35">
      <c r="B46" s="16" t="s">
        <v>41</v>
      </c>
      <c r="C46" s="17" t="s">
        <v>42</v>
      </c>
      <c r="D46" s="18">
        <f>E24</f>
        <v>85.877775877796296</v>
      </c>
      <c r="E46" s="18">
        <v>0</v>
      </c>
      <c r="F46" s="47" t="str">
        <f>IFERROR(D46/E46-1,"n.a.")</f>
        <v>n.a.</v>
      </c>
      <c r="G46" s="18">
        <f t="shared" si="8"/>
        <v>141.0195199916036</v>
      </c>
      <c r="H46" s="18">
        <v>0</v>
      </c>
      <c r="I46" s="47" t="str">
        <f>IFERROR(G46/H46-1,"n.a.")</f>
        <v>n.a.</v>
      </c>
      <c r="J46" s="18">
        <f>P24</f>
        <v>141.0195199916036</v>
      </c>
      <c r="K46" s="18">
        <v>0</v>
      </c>
      <c r="L46" s="47" t="str">
        <f>IFERROR(J46/K46-1,"n.a.")</f>
        <v>n.a.</v>
      </c>
    </row>
    <row r="47" spans="1:16" ht="17.25" customHeight="1" x14ac:dyDescent="0.35">
      <c r="B47" s="21" t="s">
        <v>15</v>
      </c>
      <c r="C47" s="21"/>
      <c r="D47" s="22">
        <f>SUM(D42:D46)</f>
        <v>692.9719463737963</v>
      </c>
      <c r="E47" s="22">
        <f>SUM(E42:E46)</f>
        <v>627.34625134227747</v>
      </c>
      <c r="F47" s="48">
        <f>IFERROR(D47/E47-1,"n.a.")</f>
        <v>0.10460841184769221</v>
      </c>
      <c r="G47" s="22">
        <f>SUM(G42:G46)</f>
        <v>1335.4327807586037</v>
      </c>
      <c r="H47" s="22">
        <f>SUM(H42:H46)</f>
        <v>1231.1509864797774</v>
      </c>
      <c r="I47" s="48">
        <f>IFERROR(G47/H47-1,"n.a.")</f>
        <v>8.4702685067896244E-2</v>
      </c>
      <c r="J47" s="22">
        <f>SUM(J42:J46)</f>
        <v>1335.4327807586037</v>
      </c>
      <c r="K47" s="22">
        <f>SUM(K42:K46)</f>
        <v>1231.1509864797774</v>
      </c>
      <c r="L47" s="48">
        <f>IFERROR(J47/K47-1,"n.a.")</f>
        <v>8.4702685067896244E-2</v>
      </c>
    </row>
    <row r="48" spans="1:16" s="51" customFormat="1" ht="15.5" x14ac:dyDescent="0.35">
      <c r="A48" s="49"/>
      <c r="B48" s="7" t="s">
        <v>43</v>
      </c>
      <c r="C48" s="50"/>
      <c r="D48" s="50"/>
      <c r="E48" s="50"/>
      <c r="F48" s="50"/>
      <c r="G48" s="50"/>
      <c r="H48" s="50"/>
      <c r="I48" s="50"/>
    </row>
    <row r="49" spans="2:14" ht="17.25" customHeight="1" x14ac:dyDescent="0.35">
      <c r="B49" s="52"/>
      <c r="C49" s="52"/>
      <c r="D49" s="53"/>
      <c r="E49" s="53"/>
      <c r="F49" s="53"/>
      <c r="G49" s="53"/>
      <c r="H49" s="53"/>
    </row>
    <row r="50" spans="2:14" ht="17.25" customHeight="1" x14ac:dyDescent="0.35">
      <c r="B50" s="4" t="s">
        <v>103</v>
      </c>
      <c r="C50" s="36"/>
      <c r="L50" s="45"/>
      <c r="M50" s="46"/>
      <c r="N50" s="46"/>
    </row>
    <row r="51" spans="2:14" ht="17.25" customHeight="1" x14ac:dyDescent="0.35">
      <c r="M51" s="46"/>
      <c r="N51" s="46"/>
    </row>
    <row r="52" spans="2:14" ht="40" x14ac:dyDescent="0.35">
      <c r="B52" s="66" t="s">
        <v>2</v>
      </c>
      <c r="C52" s="67" t="s">
        <v>3</v>
      </c>
      <c r="D52" s="69">
        <v>45323</v>
      </c>
      <c r="E52" s="69">
        <v>44958</v>
      </c>
      <c r="F52" s="67" t="s">
        <v>26</v>
      </c>
      <c r="G52" s="68" t="s">
        <v>72</v>
      </c>
      <c r="H52" s="68" t="s">
        <v>73</v>
      </c>
      <c r="I52" s="67" t="s">
        <v>26</v>
      </c>
      <c r="J52" s="67" t="s">
        <v>48</v>
      </c>
      <c r="K52" s="67" t="s">
        <v>49</v>
      </c>
      <c r="L52" s="67" t="s">
        <v>26</v>
      </c>
    </row>
    <row r="53" spans="2:14" ht="20" x14ac:dyDescent="0.35">
      <c r="B53" s="16" t="s">
        <v>16</v>
      </c>
      <c r="C53" s="17" t="s">
        <v>17</v>
      </c>
      <c r="D53" s="18">
        <v>140.40427812441396</v>
      </c>
      <c r="E53" s="18">
        <v>143.17211351399999</v>
      </c>
      <c r="F53" s="47">
        <f>IFERROR(D53/E53-1,"n.a.")</f>
        <v>-1.9332224143742693E-2</v>
      </c>
      <c r="G53" s="18">
        <v>369.731576834414</v>
      </c>
      <c r="H53" s="18">
        <v>326.89882267399992</v>
      </c>
      <c r="I53" s="47">
        <f>IFERROR(G53/H53-1,"n.a.")</f>
        <v>0.13102755712010961</v>
      </c>
      <c r="J53" s="18">
        <v>369.731576834414</v>
      </c>
      <c r="K53" s="18">
        <v>326.89882267399992</v>
      </c>
      <c r="L53" s="47">
        <f>IFERROR(J53/K53-1,"n.a.")</f>
        <v>0.13102755712010961</v>
      </c>
    </row>
    <row r="54" spans="2:14" ht="40" x14ac:dyDescent="0.35">
      <c r="B54" s="16" t="s">
        <v>24</v>
      </c>
      <c r="C54" s="17" t="s">
        <v>74</v>
      </c>
      <c r="D54" s="18">
        <v>169.42821187999104</v>
      </c>
      <c r="E54" s="18">
        <v>190.13541224850002</v>
      </c>
      <c r="F54" s="47">
        <f t="shared" ref="F54:F57" si="9">IFERROR(D54/E54-1,"n.a.")</f>
        <v>-0.10890764704812284</v>
      </c>
      <c r="G54" s="18">
        <v>210.36018277899407</v>
      </c>
      <c r="H54" s="18">
        <v>340.39845911200007</v>
      </c>
      <c r="I54" s="47">
        <f t="shared" ref="I54:I57" si="10">IFERROR(G54/H54-1,"n.a.")</f>
        <v>-0.38201781721409023</v>
      </c>
      <c r="J54" s="18">
        <v>210.36018277899407</v>
      </c>
      <c r="K54" s="18">
        <v>340.39845911200007</v>
      </c>
      <c r="L54" s="47">
        <f t="shared" ref="L54:L57" si="11">IFERROR(J54/K54-1,"n.a.")</f>
        <v>-0.38201781721409023</v>
      </c>
    </row>
    <row r="55" spans="2:14" ht="40" x14ac:dyDescent="0.35">
      <c r="B55" s="16" t="s">
        <v>25</v>
      </c>
      <c r="C55" s="17" t="s">
        <v>21</v>
      </c>
      <c r="D55" s="18">
        <v>79.172936011000004</v>
      </c>
      <c r="E55" s="18">
        <v>93.018160505777388</v>
      </c>
      <c r="F55" s="47">
        <f t="shared" si="9"/>
        <v>-0.14884431620121596</v>
      </c>
      <c r="G55" s="18">
        <v>160.09949865299998</v>
      </c>
      <c r="H55" s="18">
        <v>187.94382208577741</v>
      </c>
      <c r="I55" s="47">
        <f t="shared" si="10"/>
        <v>-0.14815237406457182</v>
      </c>
      <c r="J55" s="18">
        <v>160.09949865299998</v>
      </c>
      <c r="K55" s="18">
        <v>187.94382208577741</v>
      </c>
      <c r="L55" s="47">
        <f t="shared" si="11"/>
        <v>-0.14815237406457182</v>
      </c>
    </row>
    <row r="56" spans="2:14" ht="40" x14ac:dyDescent="0.35">
      <c r="B56" s="16" t="s">
        <v>22</v>
      </c>
      <c r="C56" s="17" t="s">
        <v>23</v>
      </c>
      <c r="D56" s="18">
        <v>131.96590578196401</v>
      </c>
      <c r="E56" s="18">
        <v>125.674228532</v>
      </c>
      <c r="F56" s="47">
        <f t="shared" si="9"/>
        <v>5.0063384700722358E-2</v>
      </c>
      <c r="G56" s="18">
        <v>282.626630165964</v>
      </c>
      <c r="H56" s="18">
        <v>260.34357681699998</v>
      </c>
      <c r="I56" s="47">
        <f t="shared" si="10"/>
        <v>8.559094724517502E-2</v>
      </c>
      <c r="J56" s="18">
        <v>282.626630165964</v>
      </c>
      <c r="K56" s="18">
        <v>260.34357681699998</v>
      </c>
      <c r="L56" s="47">
        <f t="shared" si="11"/>
        <v>8.559094724517502E-2</v>
      </c>
    </row>
    <row r="57" spans="2:14" ht="17.25" customHeight="1" x14ac:dyDescent="0.35">
      <c r="B57" s="21" t="s">
        <v>15</v>
      </c>
      <c r="C57" s="21"/>
      <c r="D57" s="22">
        <f>SUM(D53:D56)</f>
        <v>520.97133179736898</v>
      </c>
      <c r="E57" s="22">
        <f>SUM(E53:E56)</f>
        <v>551.99991480027745</v>
      </c>
      <c r="F57" s="48">
        <f t="shared" si="9"/>
        <v>-5.6211209768275316E-2</v>
      </c>
      <c r="G57" s="22">
        <f>SUM(G53:G56)</f>
        <v>1022.817888432372</v>
      </c>
      <c r="H57" s="22">
        <f>SUM(H53:H56)</f>
        <v>1115.5846806887773</v>
      </c>
      <c r="I57" s="48">
        <f t="shared" si="10"/>
        <v>-8.3155312063921349E-2</v>
      </c>
      <c r="J57" s="22">
        <f>SUM(J53:J56)</f>
        <v>1022.817888432372</v>
      </c>
      <c r="K57" s="22">
        <f>SUM(K53:K56)</f>
        <v>1115.5846806887773</v>
      </c>
      <c r="L57" s="48">
        <f t="shared" si="11"/>
        <v>-8.3155312063921349E-2</v>
      </c>
    </row>
    <row r="58" spans="2:14" ht="17.25" customHeight="1" x14ac:dyDescent="0.35">
      <c r="B58" s="5" t="s">
        <v>75</v>
      </c>
      <c r="C58" s="54"/>
      <c r="D58" s="55"/>
      <c r="E58" s="55"/>
      <c r="F58" s="56"/>
      <c r="G58" s="55"/>
      <c r="H58" s="55"/>
      <c r="I58" s="56"/>
    </row>
    <row r="59" spans="2:14" ht="17.25" customHeight="1" x14ac:dyDescent="0.35">
      <c r="B59" s="52"/>
      <c r="C59" s="52"/>
      <c r="D59" s="53"/>
      <c r="E59" s="53"/>
      <c r="F59" s="53"/>
      <c r="G59" s="53"/>
      <c r="H59" s="53"/>
    </row>
    <row r="60" spans="2:14" ht="17.25" customHeight="1" x14ac:dyDescent="0.35">
      <c r="B60" s="4" t="s">
        <v>118</v>
      </c>
      <c r="C60" s="52"/>
      <c r="D60" s="53"/>
      <c r="E60" s="53"/>
      <c r="F60" s="53"/>
      <c r="G60" s="53"/>
      <c r="H60" s="57"/>
    </row>
    <row r="61" spans="2:14" ht="17.25" customHeight="1" x14ac:dyDescent="0.35">
      <c r="E61" s="33"/>
    </row>
    <row r="62" spans="2:14" ht="60" x14ac:dyDescent="0.35">
      <c r="B62" s="66" t="s">
        <v>2</v>
      </c>
      <c r="C62" s="67" t="s">
        <v>3</v>
      </c>
      <c r="D62" s="67" t="s">
        <v>28</v>
      </c>
      <c r="E62" s="67" t="s">
        <v>29</v>
      </c>
      <c r="F62" s="67" t="s">
        <v>30</v>
      </c>
      <c r="G62" s="67" t="s">
        <v>31</v>
      </c>
      <c r="H62" s="67" t="s">
        <v>32</v>
      </c>
      <c r="I62" s="67" t="s">
        <v>33</v>
      </c>
    </row>
    <row r="63" spans="2:14" ht="20" x14ac:dyDescent="0.35">
      <c r="B63" s="28" t="s">
        <v>16</v>
      </c>
      <c r="C63" s="17" t="s">
        <v>17</v>
      </c>
      <c r="D63" s="18">
        <v>5.213091575</v>
      </c>
      <c r="E63" s="18">
        <v>5.2284525889999998</v>
      </c>
      <c r="F63" s="18">
        <v>13.052438558</v>
      </c>
      <c r="G63" s="18">
        <v>0.5059180029</v>
      </c>
      <c r="H63" s="18">
        <v>3.978702636</v>
      </c>
      <c r="I63" s="18">
        <v>3.978702636</v>
      </c>
    </row>
    <row r="64" spans="2:14" ht="40" x14ac:dyDescent="0.35">
      <c r="B64" s="16" t="s">
        <v>24</v>
      </c>
      <c r="C64" s="17" t="s">
        <v>37</v>
      </c>
      <c r="D64" s="18">
        <v>7.7338392169999999</v>
      </c>
      <c r="E64" s="18">
        <v>9.1973600019999999</v>
      </c>
      <c r="F64" s="18">
        <v>15.232379312999999</v>
      </c>
      <c r="G64" s="18">
        <v>0.65365844559999997</v>
      </c>
      <c r="H64" s="18">
        <v>4.7790867500000003</v>
      </c>
      <c r="I64" s="18">
        <v>5.8526849619999997</v>
      </c>
      <c r="J64" s="38"/>
    </row>
    <row r="65" spans="2:9" ht="20" x14ac:dyDescent="0.35">
      <c r="B65" s="16" t="s">
        <v>25</v>
      </c>
      <c r="C65" s="17" t="s">
        <v>34</v>
      </c>
      <c r="D65" s="18">
        <v>1.2405418420000001</v>
      </c>
      <c r="E65" s="18">
        <v>1.478894151</v>
      </c>
      <c r="F65" s="18">
        <v>2.1282337099999999</v>
      </c>
      <c r="G65" s="18">
        <v>0.48631491300000002</v>
      </c>
      <c r="H65" s="18">
        <v>0.4595544419</v>
      </c>
      <c r="I65" s="18">
        <v>0.12696246620000001</v>
      </c>
    </row>
    <row r="66" spans="2:9" ht="40" x14ac:dyDescent="0.35">
      <c r="B66" s="16" t="s">
        <v>22</v>
      </c>
      <c r="C66" s="17" t="s">
        <v>23</v>
      </c>
      <c r="D66" s="18">
        <v>5.2947805700000004</v>
      </c>
      <c r="E66" s="18">
        <v>4.9964218049999998</v>
      </c>
      <c r="F66" s="18">
        <v>11.777382578999999</v>
      </c>
      <c r="G66" s="18">
        <v>0.80099562540000002</v>
      </c>
      <c r="H66" s="18">
        <v>2.823698694</v>
      </c>
      <c r="I66" s="18">
        <v>2.823698694</v>
      </c>
    </row>
    <row r="67" spans="2:9" ht="20" x14ac:dyDescent="0.35">
      <c r="B67" s="16" t="s">
        <v>41</v>
      </c>
      <c r="C67" s="17" t="s">
        <v>42</v>
      </c>
      <c r="D67" s="18">
        <v>3.166035398</v>
      </c>
      <c r="E67" s="18">
        <v>2.8346464490000001</v>
      </c>
      <c r="F67" s="18">
        <v>5.8700918670000002</v>
      </c>
      <c r="G67" s="18">
        <v>1.112542967</v>
      </c>
      <c r="H67" s="18">
        <v>1.387891424</v>
      </c>
      <c r="I67" s="18">
        <v>1.387891424</v>
      </c>
    </row>
    <row r="68" spans="2:9" ht="17.25" customHeight="1" x14ac:dyDescent="0.35">
      <c r="B68" s="29"/>
      <c r="C68" s="21"/>
      <c r="D68" s="23"/>
      <c r="E68" s="23"/>
      <c r="F68" s="23"/>
      <c r="G68" s="23"/>
      <c r="H68" s="23"/>
      <c r="I68" s="23"/>
    </row>
    <row r="69" spans="2:9" ht="17.25" customHeight="1" x14ac:dyDescent="0.35">
      <c r="B69" s="6" t="s">
        <v>85</v>
      </c>
      <c r="C69" s="58"/>
      <c r="D69" s="58"/>
      <c r="E69" s="58"/>
      <c r="F69" s="58"/>
      <c r="G69" s="58"/>
      <c r="H69" s="58"/>
      <c r="I69" s="58"/>
    </row>
    <row r="70" spans="2:9" ht="17.25" customHeight="1" x14ac:dyDescent="0.35">
      <c r="B70" s="10"/>
      <c r="C70" s="10"/>
      <c r="D70" s="10"/>
      <c r="E70" s="10"/>
      <c r="F70" s="10"/>
      <c r="G70" s="10"/>
      <c r="H70" s="10"/>
      <c r="I70" s="10"/>
    </row>
    <row r="71" spans="2:9" ht="17.25" customHeight="1" x14ac:dyDescent="0.3">
      <c r="B71" s="36"/>
      <c r="C71" s="36"/>
      <c r="E71" s="38"/>
      <c r="G71" s="1"/>
    </row>
    <row r="72" spans="2:9" ht="17.25" customHeight="1" x14ac:dyDescent="0.35">
      <c r="E72" s="33"/>
    </row>
    <row r="73" spans="2:9" ht="49" customHeight="1" x14ac:dyDescent="0.35">
      <c r="B73" s="52"/>
      <c r="C73" s="2"/>
      <c r="D73" s="2"/>
      <c r="E73" s="2"/>
      <c r="F73" s="2"/>
      <c r="G73" s="2"/>
      <c r="H73" s="2"/>
      <c r="I73" s="2"/>
    </row>
    <row r="74" spans="2:9" ht="26.25" customHeight="1" x14ac:dyDescent="0.35">
      <c r="B74" s="59"/>
      <c r="C74" s="60"/>
      <c r="D74" s="61"/>
      <c r="E74" s="61"/>
      <c r="F74" s="61"/>
      <c r="G74" s="61"/>
      <c r="H74" s="61"/>
      <c r="I74" s="61"/>
    </row>
    <row r="75" spans="2:9" ht="33" customHeight="1" x14ac:dyDescent="0.35">
      <c r="B75" s="62"/>
      <c r="C75" s="60"/>
      <c r="D75" s="63"/>
      <c r="E75" s="63"/>
      <c r="F75" s="63"/>
      <c r="G75" s="63"/>
      <c r="H75" s="63"/>
      <c r="I75" s="63"/>
    </row>
    <row r="76" spans="2:9" ht="26.25" customHeight="1" x14ac:dyDescent="0.35">
      <c r="B76" s="62"/>
      <c r="C76" s="60"/>
      <c r="D76" s="63"/>
      <c r="E76" s="63"/>
      <c r="F76" s="63"/>
      <c r="G76" s="63"/>
      <c r="H76" s="63"/>
      <c r="I76" s="63"/>
    </row>
    <row r="77" spans="2:9" ht="33" customHeight="1" x14ac:dyDescent="0.35">
      <c r="B77" s="62"/>
      <c r="C77" s="60"/>
      <c r="D77" s="63"/>
      <c r="E77" s="63"/>
      <c r="F77" s="63"/>
      <c r="G77" s="63"/>
      <c r="H77" s="63"/>
      <c r="I77" s="63"/>
    </row>
    <row r="78" spans="2:9" ht="17.25" customHeight="1" x14ac:dyDescent="0.35">
      <c r="B78" s="64"/>
      <c r="C78" s="52"/>
      <c r="D78" s="65"/>
      <c r="E78" s="65"/>
      <c r="F78" s="65"/>
      <c r="G78" s="65"/>
      <c r="H78" s="65"/>
      <c r="I78" s="65"/>
    </row>
    <row r="79" spans="2:9" ht="17.25" customHeight="1" x14ac:dyDescent="0.35">
      <c r="B79" s="145"/>
      <c r="C79" s="145"/>
      <c r="D79" s="145"/>
      <c r="E79" s="145"/>
      <c r="F79" s="145"/>
      <c r="G79" s="145"/>
      <c r="H79" s="145"/>
      <c r="I79" s="145"/>
    </row>
    <row r="81" spans="2:9" ht="17.25" customHeight="1" x14ac:dyDescent="0.3">
      <c r="B81" s="36"/>
      <c r="C81" s="36"/>
      <c r="E81" s="38"/>
      <c r="G81" s="1"/>
    </row>
    <row r="82" spans="2:9" ht="17.25" customHeight="1" x14ac:dyDescent="0.35">
      <c r="E82" s="33"/>
    </row>
    <row r="83" spans="2:9" ht="49" customHeight="1" x14ac:dyDescent="0.35">
      <c r="B83" s="52"/>
      <c r="C83" s="2"/>
      <c r="D83" s="2"/>
      <c r="E83" s="2"/>
      <c r="F83" s="2"/>
      <c r="G83" s="2"/>
      <c r="H83" s="2"/>
      <c r="I83" s="2"/>
    </row>
    <row r="84" spans="2:9" ht="26.15" customHeight="1" x14ac:dyDescent="0.35">
      <c r="B84" s="59"/>
      <c r="C84" s="60"/>
      <c r="D84" s="61"/>
      <c r="E84" s="61"/>
      <c r="F84" s="61"/>
      <c r="G84" s="61"/>
      <c r="H84" s="61"/>
      <c r="I84" s="61"/>
    </row>
    <row r="85" spans="2:9" ht="33" customHeight="1" x14ac:dyDescent="0.35">
      <c r="B85" s="62"/>
      <c r="C85" s="60"/>
      <c r="D85" s="63"/>
      <c r="E85" s="63"/>
      <c r="F85" s="63"/>
      <c r="G85" s="63"/>
      <c r="H85" s="63"/>
      <c r="I85" s="63"/>
    </row>
    <row r="86" spans="2:9" ht="26.25" customHeight="1" x14ac:dyDescent="0.35">
      <c r="B86" s="62"/>
      <c r="C86" s="60"/>
      <c r="D86" s="63"/>
      <c r="E86" s="63"/>
      <c r="F86" s="63"/>
      <c r="G86" s="63"/>
      <c r="H86" s="63"/>
      <c r="I86" s="63"/>
    </row>
    <row r="87" spans="2:9" ht="33" customHeight="1" x14ac:dyDescent="0.35">
      <c r="B87" s="62"/>
      <c r="C87" s="60"/>
      <c r="D87" s="63"/>
      <c r="E87" s="63"/>
      <c r="F87" s="63"/>
      <c r="G87" s="63"/>
      <c r="H87" s="63"/>
      <c r="I87" s="63"/>
    </row>
    <row r="88" spans="2:9" ht="17.25" customHeight="1" x14ac:dyDescent="0.35">
      <c r="B88" s="64"/>
      <c r="C88" s="52"/>
      <c r="D88" s="65"/>
      <c r="E88" s="65"/>
      <c r="F88" s="65"/>
      <c r="G88" s="65"/>
      <c r="H88" s="65"/>
      <c r="I88" s="65"/>
    </row>
    <row r="89" spans="2:9" ht="17.25" customHeight="1" x14ac:dyDescent="0.35">
      <c r="B89" s="145"/>
      <c r="C89" s="145"/>
      <c r="D89" s="145"/>
      <c r="E89" s="145"/>
      <c r="F89" s="145"/>
      <c r="G89" s="145"/>
      <c r="H89" s="145"/>
      <c r="I89" s="145"/>
    </row>
  </sheetData>
  <mergeCells count="2">
    <mergeCell ref="B79:I79"/>
    <mergeCell ref="B89:I89"/>
  </mergeCell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3D1FC-55C7-47F2-AA60-5EF647BE02F3}">
  <dimension ref="A1:W89"/>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33"/>
    </row>
    <row r="7" spans="1:3" ht="17.25" customHeight="1" x14ac:dyDescent="0.35">
      <c r="B7" s="3" t="s">
        <v>0</v>
      </c>
      <c r="C7" s="35"/>
    </row>
    <row r="8" spans="1:3" ht="17.25" customHeight="1" x14ac:dyDescent="0.35">
      <c r="B8" s="33"/>
    </row>
    <row r="9" spans="1:3" ht="17.25" customHeight="1" x14ac:dyDescent="0.35">
      <c r="B9" s="4" t="s">
        <v>1</v>
      </c>
      <c r="C9" s="36"/>
    </row>
    <row r="10" spans="1:3" ht="17.25" customHeight="1" x14ac:dyDescent="0.35">
      <c r="B10" s="70" t="s">
        <v>77</v>
      </c>
      <c r="C10" s="36"/>
    </row>
    <row r="11" spans="1:3" ht="17.25" customHeight="1" x14ac:dyDescent="0.35">
      <c r="B11" s="76" t="s">
        <v>78</v>
      </c>
      <c r="C11" s="36"/>
    </row>
    <row r="12" spans="1:3" ht="17.25" customHeight="1" x14ac:dyDescent="0.35">
      <c r="B12" s="76" t="s">
        <v>79</v>
      </c>
      <c r="C12" s="36"/>
    </row>
    <row r="13" spans="1:3" ht="17.25" customHeight="1" x14ac:dyDescent="0.35">
      <c r="B13" s="76" t="s">
        <v>80</v>
      </c>
      <c r="C13" s="36"/>
    </row>
    <row r="14" spans="1:3" s="10" customFormat="1" ht="17.25" customHeight="1" x14ac:dyDescent="0.35">
      <c r="B14" s="77" t="s">
        <v>81</v>
      </c>
      <c r="C14" s="13"/>
    </row>
    <row r="15" spans="1:3" s="10" customFormat="1" ht="17.25" customHeight="1" x14ac:dyDescent="0.35">
      <c r="B15" s="5" t="s">
        <v>71</v>
      </c>
      <c r="C15" s="13"/>
    </row>
    <row r="16" spans="1:3" ht="17.25" customHeight="1" x14ac:dyDescent="0.35">
      <c r="B16" s="37"/>
      <c r="C16" s="36"/>
    </row>
    <row r="17" spans="2:23" ht="17.25" customHeight="1" x14ac:dyDescent="0.35">
      <c r="B17" s="4" t="s">
        <v>106</v>
      </c>
      <c r="C17" s="36"/>
      <c r="N17" s="38"/>
    </row>
    <row r="18" spans="2:23" ht="17.25" customHeight="1" x14ac:dyDescent="0.35">
      <c r="J18" s="33"/>
      <c r="N18" s="39"/>
    </row>
    <row r="19" spans="2:23" ht="17.25" customHeight="1" x14ac:dyDescent="0.35">
      <c r="B19" s="66" t="s">
        <v>2</v>
      </c>
      <c r="C19" s="67" t="s">
        <v>3</v>
      </c>
      <c r="D19" s="67" t="s">
        <v>4</v>
      </c>
      <c r="E19" s="67" t="s">
        <v>5</v>
      </c>
      <c r="F19" s="67" t="s">
        <v>6</v>
      </c>
      <c r="G19" s="67" t="s">
        <v>7</v>
      </c>
      <c r="H19" s="67" t="s">
        <v>8</v>
      </c>
      <c r="I19" s="67" t="s">
        <v>9</v>
      </c>
      <c r="J19" s="67" t="s">
        <v>10</v>
      </c>
      <c r="K19" s="67" t="s">
        <v>11</v>
      </c>
      <c r="L19" s="67" t="s">
        <v>12</v>
      </c>
      <c r="M19" s="67" t="s">
        <v>36</v>
      </c>
      <c r="N19" s="67" t="s">
        <v>13</v>
      </c>
      <c r="O19" s="67" t="s">
        <v>14</v>
      </c>
      <c r="P19" s="67" t="s">
        <v>15</v>
      </c>
    </row>
    <row r="20" spans="2:23" ht="20" x14ac:dyDescent="0.35">
      <c r="B20" s="16" t="s">
        <v>16</v>
      </c>
      <c r="C20" s="17" t="s">
        <v>17</v>
      </c>
      <c r="D20" s="18">
        <v>229.32729871000001</v>
      </c>
      <c r="E20" s="18"/>
      <c r="F20" s="18"/>
      <c r="G20" s="18"/>
      <c r="H20" s="18"/>
      <c r="I20" s="18"/>
      <c r="J20" s="18"/>
      <c r="K20" s="18"/>
      <c r="L20" s="18"/>
      <c r="M20" s="18"/>
      <c r="N20" s="18"/>
      <c r="O20" s="18"/>
      <c r="P20" s="19">
        <f t="shared" ref="P20:P25" si="0">SUM(D20:O20)</f>
        <v>229.32729871000001</v>
      </c>
      <c r="S20" s="40"/>
      <c r="T20" s="41"/>
      <c r="U20" s="41"/>
      <c r="V20" s="41"/>
      <c r="W20" s="41"/>
    </row>
    <row r="21" spans="2:23" ht="40" x14ac:dyDescent="0.35">
      <c r="B21" s="16" t="s">
        <v>18</v>
      </c>
      <c r="C21" s="17" t="s">
        <v>19</v>
      </c>
      <c r="D21" s="18">
        <v>126.40450453500002</v>
      </c>
      <c r="E21" s="18"/>
      <c r="F21" s="18"/>
      <c r="G21" s="18"/>
      <c r="H21" s="18"/>
      <c r="I21" s="18"/>
      <c r="J21" s="18"/>
      <c r="K21" s="18"/>
      <c r="L21" s="18"/>
      <c r="M21" s="18"/>
      <c r="N21" s="18"/>
      <c r="O21" s="18"/>
      <c r="P21" s="19">
        <f t="shared" si="0"/>
        <v>126.40450453500002</v>
      </c>
      <c r="S21" s="40"/>
    </row>
    <row r="22" spans="2:23" ht="40" x14ac:dyDescent="0.35">
      <c r="B22" s="16" t="s">
        <v>20</v>
      </c>
      <c r="C22" s="17" t="s">
        <v>21</v>
      </c>
      <c r="D22" s="18">
        <v>80.926562642000007</v>
      </c>
      <c r="E22" s="18"/>
      <c r="F22" s="18"/>
      <c r="G22" s="18"/>
      <c r="H22" s="18"/>
      <c r="I22" s="18"/>
      <c r="J22" s="18"/>
      <c r="K22" s="18"/>
      <c r="L22" s="18"/>
      <c r="M22" s="18"/>
      <c r="N22" s="18"/>
      <c r="O22" s="18"/>
      <c r="P22" s="19">
        <f t="shared" si="0"/>
        <v>80.926562642000007</v>
      </c>
      <c r="S22" s="40"/>
    </row>
    <row r="23" spans="2:23" ht="40" x14ac:dyDescent="0.35">
      <c r="B23" s="16" t="s">
        <v>22</v>
      </c>
      <c r="C23" s="17" t="s">
        <v>23</v>
      </c>
      <c r="D23" s="18">
        <v>150.66072438400002</v>
      </c>
      <c r="E23" s="18"/>
      <c r="F23" s="18"/>
      <c r="G23" s="18"/>
      <c r="H23" s="18"/>
      <c r="I23" s="18"/>
      <c r="J23" s="18"/>
      <c r="K23" s="18"/>
      <c r="L23" s="18"/>
      <c r="M23" s="18"/>
      <c r="N23" s="18"/>
      <c r="O23" s="18"/>
      <c r="P23" s="19">
        <f t="shared" si="0"/>
        <v>150.66072438400002</v>
      </c>
      <c r="S23" s="40"/>
    </row>
    <row r="24" spans="2:23" ht="20" x14ac:dyDescent="0.35">
      <c r="B24" s="16" t="s">
        <v>41</v>
      </c>
      <c r="C24" s="17" t="s">
        <v>42</v>
      </c>
      <c r="D24" s="18">
        <v>55.141744113807306</v>
      </c>
      <c r="E24" s="18"/>
      <c r="F24" s="18"/>
      <c r="G24" s="18"/>
      <c r="H24" s="18"/>
      <c r="I24" s="18"/>
      <c r="J24" s="18"/>
      <c r="K24" s="18"/>
      <c r="L24" s="18"/>
      <c r="M24" s="18"/>
      <c r="N24" s="18"/>
      <c r="O24" s="18"/>
      <c r="P24" s="19">
        <f t="shared" si="0"/>
        <v>55.141744113807306</v>
      </c>
      <c r="S24" s="40"/>
    </row>
    <row r="25" spans="2:23" ht="17.25" customHeight="1" x14ac:dyDescent="0.35">
      <c r="B25" s="21" t="s">
        <v>15</v>
      </c>
      <c r="C25" s="21"/>
      <c r="D25" s="22">
        <f>SUM(D20:D24)</f>
        <v>642.46083438480741</v>
      </c>
      <c r="E25" s="22">
        <f t="shared" ref="E25:O25" si="1">SUM(E20:E24)</f>
        <v>0</v>
      </c>
      <c r="F25" s="22">
        <f t="shared" si="1"/>
        <v>0</v>
      </c>
      <c r="G25" s="22">
        <f t="shared" si="1"/>
        <v>0</v>
      </c>
      <c r="H25" s="22">
        <f t="shared" si="1"/>
        <v>0</v>
      </c>
      <c r="I25" s="22">
        <f t="shared" si="1"/>
        <v>0</v>
      </c>
      <c r="J25" s="22">
        <f t="shared" si="1"/>
        <v>0</v>
      </c>
      <c r="K25" s="22">
        <f t="shared" si="1"/>
        <v>0</v>
      </c>
      <c r="L25" s="22">
        <f t="shared" si="1"/>
        <v>0</v>
      </c>
      <c r="M25" s="22">
        <f t="shared" si="1"/>
        <v>0</v>
      </c>
      <c r="N25" s="23">
        <f t="shared" si="1"/>
        <v>0</v>
      </c>
      <c r="O25" s="23">
        <f t="shared" si="1"/>
        <v>0</v>
      </c>
      <c r="P25" s="22">
        <f t="shared" si="0"/>
        <v>642.46083438480741</v>
      </c>
    </row>
    <row r="26" spans="2:23" s="44" customFormat="1" ht="17.25" customHeight="1" x14ac:dyDescent="0.35">
      <c r="B26" s="6" t="s">
        <v>82</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125</v>
      </c>
      <c r="K29" s="80"/>
      <c r="L29" s="81"/>
      <c r="M29" s="81"/>
      <c r="N29" s="81"/>
      <c r="O29" s="81"/>
      <c r="P29" s="82"/>
    </row>
    <row r="30" spans="2:23" ht="17.25" customHeight="1" x14ac:dyDescent="0.35">
      <c r="J30" s="10"/>
      <c r="K30" s="10"/>
      <c r="L30" s="10"/>
      <c r="M30" s="83"/>
      <c r="N30" s="83"/>
      <c r="O30" s="10"/>
      <c r="P30" s="10"/>
    </row>
    <row r="31" spans="2:23" ht="20" x14ac:dyDescent="0.35">
      <c r="B31" s="66" t="s">
        <v>2</v>
      </c>
      <c r="C31" s="67" t="s">
        <v>3</v>
      </c>
      <c r="D31" s="68">
        <v>45292</v>
      </c>
      <c r="E31" s="67" t="s">
        <v>45</v>
      </c>
      <c r="F31" s="67"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229.32729871000001</v>
      </c>
      <c r="E32" s="18">
        <f>SUM(G20:I20)</f>
        <v>0</v>
      </c>
      <c r="F32" s="18">
        <f>SUM(J20:L20)</f>
        <v>0</v>
      </c>
      <c r="G32" s="18">
        <f>SUM(M20:O20)</f>
        <v>0</v>
      </c>
      <c r="H32" s="19">
        <f>SUM(D32:G32)</f>
        <v>229.32729871000001</v>
      </c>
      <c r="J32" s="88" t="s">
        <v>16</v>
      </c>
      <c r="K32" s="89"/>
      <c r="L32" s="90">
        <v>0.17371183274366597</v>
      </c>
      <c r="M32" s="90">
        <v>0.12535910851878257</v>
      </c>
      <c r="N32" s="90">
        <v>0.32502090313052878</v>
      </c>
      <c r="O32" s="90">
        <v>0.37590815560702279</v>
      </c>
      <c r="P32" s="91">
        <f>SUM(L32:O32)</f>
        <v>1</v>
      </c>
    </row>
    <row r="33" spans="1:16" ht="40" x14ac:dyDescent="0.35">
      <c r="B33" s="16" t="s">
        <v>24</v>
      </c>
      <c r="C33" s="17" t="s">
        <v>19</v>
      </c>
      <c r="D33" s="18">
        <f>SUM(D21:F21)</f>
        <v>126.40450453500002</v>
      </c>
      <c r="E33" s="18">
        <f>SUM(G21:I21)</f>
        <v>0</v>
      </c>
      <c r="F33" s="18">
        <f>SUM(J21:L21)</f>
        <v>0</v>
      </c>
      <c r="G33" s="18">
        <f>SUM(M21:O21)</f>
        <v>0</v>
      </c>
      <c r="H33" s="19">
        <f t="shared" ref="H33:H36" si="2">SUM(D33:G33)</f>
        <v>126.40450453500002</v>
      </c>
      <c r="J33" s="92" t="s">
        <v>24</v>
      </c>
      <c r="K33" s="89"/>
      <c r="L33" s="93">
        <v>0.19725674371695032</v>
      </c>
      <c r="M33" s="93">
        <v>0.23682498044328629</v>
      </c>
      <c r="N33" s="93">
        <v>0.29401350420029271</v>
      </c>
      <c r="O33" s="93">
        <v>0.2719047716394708</v>
      </c>
      <c r="P33" s="91">
        <f t="shared" ref="P33:P35" si="3">SUM(L33:O33)</f>
        <v>1</v>
      </c>
    </row>
    <row r="34" spans="1:16" ht="40" x14ac:dyDescent="0.35">
      <c r="B34" s="16" t="s">
        <v>25</v>
      </c>
      <c r="C34" s="17" t="s">
        <v>21</v>
      </c>
      <c r="D34" s="18">
        <f>SUM(D22:F22)</f>
        <v>80.926562642000007</v>
      </c>
      <c r="E34" s="18">
        <f>SUM(G22:I22)</f>
        <v>0</v>
      </c>
      <c r="F34" s="18">
        <f>SUM(J22:L22)</f>
        <v>0</v>
      </c>
      <c r="G34" s="18">
        <f>SUM(M22:O22)</f>
        <v>0</v>
      </c>
      <c r="H34" s="19">
        <f t="shared" si="2"/>
        <v>80.926562642000007</v>
      </c>
      <c r="J34" s="92" t="s">
        <v>25</v>
      </c>
      <c r="K34" s="89"/>
      <c r="L34" s="93">
        <v>0.3326664324339883</v>
      </c>
      <c r="M34" s="93">
        <v>0.21275691627695084</v>
      </c>
      <c r="N34" s="93">
        <v>0.21348882202272532</v>
      </c>
      <c r="O34" s="93">
        <v>0.24108782926633546</v>
      </c>
      <c r="P34" s="91">
        <f t="shared" si="3"/>
        <v>0.99999999999999989</v>
      </c>
    </row>
    <row r="35" spans="1:16" ht="40" x14ac:dyDescent="0.35">
      <c r="B35" s="16" t="s">
        <v>22</v>
      </c>
      <c r="C35" s="17" t="s">
        <v>23</v>
      </c>
      <c r="D35" s="18">
        <f>SUM(D23:F23)</f>
        <v>150.66072438400002</v>
      </c>
      <c r="E35" s="18">
        <f>SUM(G23:I23)</f>
        <v>0</v>
      </c>
      <c r="F35" s="18">
        <f>SUM(J23:L23)</f>
        <v>0</v>
      </c>
      <c r="G35" s="18">
        <f>SUM(M23:O23)</f>
        <v>0</v>
      </c>
      <c r="H35" s="19">
        <f t="shared" si="2"/>
        <v>150.66072438400002</v>
      </c>
      <c r="J35" s="92" t="s">
        <v>22</v>
      </c>
      <c r="K35" s="89"/>
      <c r="L35" s="93">
        <v>0.22536923220147864</v>
      </c>
      <c r="M35" s="93">
        <v>0.18079930107106329</v>
      </c>
      <c r="N35" s="93">
        <v>0.29277373241018106</v>
      </c>
      <c r="O35" s="93">
        <v>0.30105773431727706</v>
      </c>
      <c r="P35" s="91">
        <f t="shared" si="3"/>
        <v>1</v>
      </c>
    </row>
    <row r="36" spans="1:16" ht="40" x14ac:dyDescent="0.35">
      <c r="B36" s="16" t="s">
        <v>41</v>
      </c>
      <c r="C36" s="17" t="s">
        <v>42</v>
      </c>
      <c r="D36" s="18">
        <f>SUM(D24:F24)</f>
        <v>55.141744113807306</v>
      </c>
      <c r="E36" s="18">
        <f>SUM(G24:I24)</f>
        <v>0</v>
      </c>
      <c r="F36" s="18">
        <f>SUM(J24:L24)</f>
        <v>0</v>
      </c>
      <c r="G36" s="18">
        <f>SUM(M24:O24)</f>
        <v>0</v>
      </c>
      <c r="H36" s="19">
        <f t="shared" si="2"/>
        <v>55.141744113807306</v>
      </c>
      <c r="J36" s="92" t="s">
        <v>41</v>
      </c>
      <c r="K36" s="89"/>
      <c r="L36" s="94" t="s">
        <v>124</v>
      </c>
      <c r="M36" s="94" t="s">
        <v>124</v>
      </c>
      <c r="N36" s="94" t="s">
        <v>124</v>
      </c>
      <c r="O36" s="94" t="s">
        <v>124</v>
      </c>
      <c r="P36" s="19" t="s">
        <v>124</v>
      </c>
    </row>
    <row r="37" spans="1:16" ht="17.25" customHeight="1" x14ac:dyDescent="0.35">
      <c r="B37" s="21" t="s">
        <v>15</v>
      </c>
      <c r="C37" s="21"/>
      <c r="D37" s="22">
        <f>SUM(D32:D36)</f>
        <v>642.46083438480741</v>
      </c>
      <c r="E37" s="22">
        <f t="shared" ref="E37:H37" si="4">SUM(E32:E36)</f>
        <v>0</v>
      </c>
      <c r="F37" s="22">
        <f t="shared" si="4"/>
        <v>0</v>
      </c>
      <c r="G37" s="22">
        <f t="shared" si="4"/>
        <v>0</v>
      </c>
      <c r="H37" s="22">
        <f t="shared" si="4"/>
        <v>642.46083438480741</v>
      </c>
      <c r="J37" s="95" t="s">
        <v>126</v>
      </c>
      <c r="K37" s="96"/>
      <c r="L37" s="48">
        <v>0.20881107017628733</v>
      </c>
      <c r="M37" s="48">
        <v>0.19220317848502064</v>
      </c>
      <c r="N37" s="48">
        <v>0.29494230111363967</v>
      </c>
      <c r="O37" s="48">
        <v>0.3040434502250523</v>
      </c>
      <c r="P37" s="48">
        <f>SUM(L37:O37)</f>
        <v>0.99999999999999989</v>
      </c>
    </row>
    <row r="38" spans="1:16" ht="17.25" customHeight="1" x14ac:dyDescent="0.35">
      <c r="F38" s="45"/>
    </row>
    <row r="39" spans="1:16" ht="17.25" customHeight="1" x14ac:dyDescent="0.35">
      <c r="B39" s="4" t="s">
        <v>102</v>
      </c>
      <c r="C39" s="36"/>
      <c r="L39" s="45"/>
      <c r="M39" s="46"/>
      <c r="N39" s="46"/>
    </row>
    <row r="40" spans="1:16" ht="17.25" customHeight="1" x14ac:dyDescent="0.35">
      <c r="M40" s="46"/>
      <c r="N40" s="46"/>
    </row>
    <row r="41" spans="1:16" ht="40" x14ac:dyDescent="0.35">
      <c r="B41" s="66" t="s">
        <v>2</v>
      </c>
      <c r="C41" s="67" t="s">
        <v>3</v>
      </c>
      <c r="D41" s="69">
        <v>45292</v>
      </c>
      <c r="E41" s="69">
        <v>44927</v>
      </c>
      <c r="F41" s="67" t="s">
        <v>26</v>
      </c>
      <c r="G41" s="67" t="s">
        <v>83</v>
      </c>
      <c r="H41" s="67" t="s">
        <v>84</v>
      </c>
      <c r="I41" s="67" t="s">
        <v>26</v>
      </c>
    </row>
    <row r="42" spans="1:16" ht="20" x14ac:dyDescent="0.35">
      <c r="B42" s="16" t="s">
        <v>16</v>
      </c>
      <c r="C42" s="17" t="s">
        <v>17</v>
      </c>
      <c r="D42" s="18">
        <f>D20</f>
        <v>229.32729871000001</v>
      </c>
      <c r="E42" s="18">
        <f>'[7]Energy Production - Jan. 2023'!D12</f>
        <v>183.72670915999996</v>
      </c>
      <c r="F42" s="47">
        <f>D42/E42-1</f>
        <v>0.24819793354208719</v>
      </c>
      <c r="G42" s="18">
        <f>P20</f>
        <v>229.32729871000001</v>
      </c>
      <c r="H42" s="18">
        <f>'[7]Energy Production - Jan. 2023'!P12</f>
        <v>183.72670915999996</v>
      </c>
      <c r="I42" s="47">
        <f>G42/H42-1</f>
        <v>0.24819793354208719</v>
      </c>
    </row>
    <row r="43" spans="1:16" ht="40" x14ac:dyDescent="0.35">
      <c r="B43" s="16" t="s">
        <v>24</v>
      </c>
      <c r="C43" s="17" t="s">
        <v>19</v>
      </c>
      <c r="D43" s="18">
        <f>D21</f>
        <v>126.40450453500002</v>
      </c>
      <c r="E43" s="18">
        <f>'[7]Energy Production - Jan. 2023'!D13</f>
        <v>190.47576995293602</v>
      </c>
      <c r="F43" s="47">
        <f t="shared" ref="F43:F45" si="5">D43/E43-1</f>
        <v>-0.33637488607483856</v>
      </c>
      <c r="G43" s="18">
        <f>P21</f>
        <v>126.40450453500002</v>
      </c>
      <c r="H43" s="18">
        <f>'[7]Energy Production - Jan. 2023'!P13</f>
        <v>190.47576995293602</v>
      </c>
      <c r="I43" s="47">
        <f t="shared" ref="I43:I45" si="6">G43/H43-1</f>
        <v>-0.33637488607483856</v>
      </c>
    </row>
    <row r="44" spans="1:16" ht="40" x14ac:dyDescent="0.35">
      <c r="B44" s="16" t="s">
        <v>25</v>
      </c>
      <c r="C44" s="17" t="s">
        <v>21</v>
      </c>
      <c r="D44" s="18">
        <f>D22</f>
        <v>80.926562642000007</v>
      </c>
      <c r="E44" s="18">
        <f>'[7]Energy Production - Jan. 2023'!D14</f>
        <v>94.925661579999982</v>
      </c>
      <c r="F44" s="47">
        <f t="shared" si="5"/>
        <v>-0.14747433628578954</v>
      </c>
      <c r="G44" s="18">
        <f>P22</f>
        <v>80.926562642000007</v>
      </c>
      <c r="H44" s="18">
        <f>'[7]Energy Production - Jan. 2023'!P14</f>
        <v>94.925661579999982</v>
      </c>
      <c r="I44" s="47">
        <f t="shared" si="6"/>
        <v>-0.14747433628578954</v>
      </c>
    </row>
    <row r="45" spans="1:16" ht="40" x14ac:dyDescent="0.35">
      <c r="B45" s="16" t="s">
        <v>22</v>
      </c>
      <c r="C45" s="17" t="s">
        <v>23</v>
      </c>
      <c r="D45" s="18">
        <f>D23</f>
        <v>150.66072438400002</v>
      </c>
      <c r="E45" s="18">
        <f>'[7]Energy Production - Jan. 2023'!D15</f>
        <v>134.66934828500001</v>
      </c>
      <c r="F45" s="47">
        <f t="shared" si="5"/>
        <v>0.11874547773972699</v>
      </c>
      <c r="G45" s="18">
        <f>P23</f>
        <v>150.66072438400002</v>
      </c>
      <c r="H45" s="18">
        <f>'[7]Energy Production - Jan. 2023'!P15</f>
        <v>134.66934828500001</v>
      </c>
      <c r="I45" s="47">
        <f t="shared" si="6"/>
        <v>0.11874547773972699</v>
      </c>
    </row>
    <row r="46" spans="1:16" ht="20" x14ac:dyDescent="0.35">
      <c r="B46" s="16" t="s">
        <v>41</v>
      </c>
      <c r="C46" s="17" t="s">
        <v>42</v>
      </c>
      <c r="D46" s="18">
        <f>D24</f>
        <v>55.141744113807306</v>
      </c>
      <c r="E46" s="18">
        <v>0</v>
      </c>
      <c r="F46" s="47" t="str">
        <f>IFERROR(D46/E46-1,"n.a.")</f>
        <v>n.a.</v>
      </c>
      <c r="G46" s="18">
        <f>P24</f>
        <v>55.141744113807306</v>
      </c>
      <c r="H46" s="18">
        <v>0</v>
      </c>
      <c r="I46" s="47" t="str">
        <f>IFERROR(G46/H46-1,"n.a.")</f>
        <v>n.a.</v>
      </c>
    </row>
    <row r="47" spans="1:16" ht="17.25" customHeight="1" x14ac:dyDescent="0.35">
      <c r="B47" s="21" t="s">
        <v>15</v>
      </c>
      <c r="C47" s="21"/>
      <c r="D47" s="22">
        <f>SUM(D42:D46)</f>
        <v>642.46083438480741</v>
      </c>
      <c r="E47" s="22">
        <f>SUM(E42:E46)</f>
        <v>603.79748897793593</v>
      </c>
      <c r="F47" s="48">
        <f t="shared" ref="F47" si="7">D47/E47-1</f>
        <v>6.4033630666993968E-2</v>
      </c>
      <c r="G47" s="22">
        <f>SUM(G42:G46)</f>
        <v>642.46083438480741</v>
      </c>
      <c r="H47" s="22">
        <f>SUM(H42:H46)</f>
        <v>603.79748897793593</v>
      </c>
      <c r="I47" s="48">
        <f>G47/H47-1</f>
        <v>6.4033630666993968E-2</v>
      </c>
    </row>
    <row r="48" spans="1:16" s="51" customFormat="1" ht="15.5" x14ac:dyDescent="0.35">
      <c r="A48" s="49"/>
      <c r="B48" s="7" t="s">
        <v>43</v>
      </c>
      <c r="C48" s="50"/>
      <c r="D48" s="50"/>
      <c r="E48" s="50"/>
      <c r="F48" s="50"/>
      <c r="G48" s="50"/>
      <c r="H48" s="50"/>
      <c r="I48" s="50"/>
    </row>
    <row r="49" spans="2:14" ht="17.25" customHeight="1" x14ac:dyDescent="0.35">
      <c r="B49" s="52"/>
      <c r="C49" s="52"/>
      <c r="D49" s="53"/>
      <c r="E49" s="53"/>
      <c r="F49" s="53"/>
      <c r="G49" s="53"/>
      <c r="H49" s="53"/>
    </row>
    <row r="50" spans="2:14" ht="17.25" customHeight="1" x14ac:dyDescent="0.35">
      <c r="B50" s="4" t="s">
        <v>103</v>
      </c>
      <c r="C50" s="36"/>
      <c r="L50" s="45"/>
      <c r="M50" s="46"/>
      <c r="N50" s="46"/>
    </row>
    <row r="51" spans="2:14" ht="17.25" customHeight="1" x14ac:dyDescent="0.35">
      <c r="M51" s="46"/>
      <c r="N51" s="46"/>
    </row>
    <row r="52" spans="2:14" ht="40" x14ac:dyDescent="0.35">
      <c r="B52" s="66" t="s">
        <v>2</v>
      </c>
      <c r="C52" s="67" t="s">
        <v>3</v>
      </c>
      <c r="D52" s="69">
        <v>45292</v>
      </c>
      <c r="E52" s="69">
        <v>44927</v>
      </c>
      <c r="F52" s="67" t="s">
        <v>26</v>
      </c>
      <c r="G52" s="67" t="s">
        <v>83</v>
      </c>
      <c r="H52" s="67" t="s">
        <v>84</v>
      </c>
      <c r="I52" s="67" t="s">
        <v>26</v>
      </c>
    </row>
    <row r="53" spans="2:14" ht="20" x14ac:dyDescent="0.35">
      <c r="B53" s="16" t="s">
        <v>16</v>
      </c>
      <c r="C53" s="17" t="s">
        <v>17</v>
      </c>
      <c r="D53" s="18">
        <v>229.32729871000001</v>
      </c>
      <c r="E53" s="18">
        <v>183.72670915999996</v>
      </c>
      <c r="F53" s="47">
        <f>D53/E53-1</f>
        <v>0.24819793354208719</v>
      </c>
      <c r="G53" s="18">
        <v>229.32729871000001</v>
      </c>
      <c r="H53" s="18">
        <v>183.72670915999996</v>
      </c>
      <c r="I53" s="47">
        <f>G53/H53-1</f>
        <v>0.24819793354208719</v>
      </c>
    </row>
    <row r="54" spans="2:14" ht="40" x14ac:dyDescent="0.35">
      <c r="B54" s="16" t="s">
        <v>24</v>
      </c>
      <c r="C54" s="17" t="s">
        <v>74</v>
      </c>
      <c r="D54" s="18">
        <v>74.457694062000002</v>
      </c>
      <c r="E54" s="18">
        <v>150.26304686350002</v>
      </c>
      <c r="F54" s="47">
        <f t="shared" ref="F54:F56" si="8">D54/E54-1</f>
        <v>-0.50448433186878017</v>
      </c>
      <c r="G54" s="18">
        <v>74.457694062000002</v>
      </c>
      <c r="H54" s="18">
        <v>150.26304686350002</v>
      </c>
      <c r="I54" s="47">
        <f t="shared" ref="I54:I57" si="9">G54/H54-1</f>
        <v>-0.50448433186878017</v>
      </c>
    </row>
    <row r="55" spans="2:14" ht="40" x14ac:dyDescent="0.35">
      <c r="B55" s="16" t="s">
        <v>25</v>
      </c>
      <c r="C55" s="17" t="s">
        <v>21</v>
      </c>
      <c r="D55" s="18">
        <v>80.926562642000007</v>
      </c>
      <c r="E55" s="18">
        <v>94.925661579999996</v>
      </c>
      <c r="F55" s="47">
        <f t="shared" si="8"/>
        <v>-0.14747433628578976</v>
      </c>
      <c r="G55" s="18">
        <v>80.926562642000007</v>
      </c>
      <c r="H55" s="18">
        <v>94.925661579999996</v>
      </c>
      <c r="I55" s="47">
        <f t="shared" si="9"/>
        <v>-0.14747433628578976</v>
      </c>
    </row>
    <row r="56" spans="2:14" ht="40" x14ac:dyDescent="0.35">
      <c r="B56" s="16" t="s">
        <v>22</v>
      </c>
      <c r="C56" s="17" t="s">
        <v>23</v>
      </c>
      <c r="D56" s="18">
        <v>150.66072438400002</v>
      </c>
      <c r="E56" s="18">
        <v>134.66934828500001</v>
      </c>
      <c r="F56" s="47">
        <f t="shared" si="8"/>
        <v>0.11874547773972699</v>
      </c>
      <c r="G56" s="18">
        <v>150.66072438400002</v>
      </c>
      <c r="H56" s="18">
        <v>134.66934828500001</v>
      </c>
      <c r="I56" s="47">
        <f t="shared" si="9"/>
        <v>0.11874547773972699</v>
      </c>
    </row>
    <row r="57" spans="2:14" ht="17.25" customHeight="1" x14ac:dyDescent="0.35">
      <c r="B57" s="21" t="s">
        <v>15</v>
      </c>
      <c r="C57" s="21"/>
      <c r="D57" s="22">
        <f>SUM(D53:D56)</f>
        <v>535.37227979800002</v>
      </c>
      <c r="E57" s="22">
        <f>SUM(E53:E56)</f>
        <v>563.58476588849999</v>
      </c>
      <c r="F57" s="48">
        <f>D57/E57-1</f>
        <v>-5.0058993425811549E-2</v>
      </c>
      <c r="G57" s="22">
        <f>SUM(G53:G56)</f>
        <v>535.37227979800002</v>
      </c>
      <c r="H57" s="22">
        <f>SUM(H53:H56)</f>
        <v>563.58476588849999</v>
      </c>
      <c r="I57" s="48">
        <f t="shared" si="9"/>
        <v>-5.0058993425811549E-2</v>
      </c>
    </row>
    <row r="58" spans="2:14" ht="17.25" customHeight="1" x14ac:dyDescent="0.35">
      <c r="B58" s="5" t="s">
        <v>75</v>
      </c>
      <c r="C58" s="54"/>
      <c r="D58" s="55"/>
      <c r="E58" s="55"/>
      <c r="F58" s="56"/>
      <c r="G58" s="55"/>
      <c r="H58" s="55"/>
      <c r="I58" s="56"/>
    </row>
    <row r="59" spans="2:14" ht="17.25" customHeight="1" x14ac:dyDescent="0.35">
      <c r="B59" s="52"/>
      <c r="C59" s="52"/>
      <c r="D59" s="53"/>
      <c r="E59" s="53"/>
      <c r="F59" s="53"/>
      <c r="G59" s="53"/>
      <c r="H59" s="53"/>
    </row>
    <row r="60" spans="2:14" ht="17.25" customHeight="1" x14ac:dyDescent="0.35">
      <c r="B60" s="4" t="s">
        <v>119</v>
      </c>
      <c r="C60" s="52"/>
      <c r="D60" s="53"/>
      <c r="E60" s="53"/>
      <c r="F60" s="53"/>
      <c r="G60" s="53"/>
      <c r="H60" s="57"/>
    </row>
    <row r="61" spans="2:14" ht="17.25" customHeight="1" x14ac:dyDescent="0.35">
      <c r="E61" s="33"/>
    </row>
    <row r="62" spans="2:14" ht="60" x14ac:dyDescent="0.35">
      <c r="B62" s="66" t="s">
        <v>2</v>
      </c>
      <c r="C62" s="67" t="s">
        <v>3</v>
      </c>
      <c r="D62" s="67" t="s">
        <v>28</v>
      </c>
      <c r="E62" s="67" t="s">
        <v>29</v>
      </c>
      <c r="F62" s="67" t="s">
        <v>30</v>
      </c>
      <c r="G62" s="67" t="s">
        <v>31</v>
      </c>
      <c r="H62" s="67" t="s">
        <v>32</v>
      </c>
      <c r="I62" s="67" t="s">
        <v>33</v>
      </c>
    </row>
    <row r="63" spans="2:14" ht="20" x14ac:dyDescent="0.35">
      <c r="B63" s="28" t="s">
        <v>16</v>
      </c>
      <c r="C63" s="17" t="s">
        <v>17</v>
      </c>
      <c r="D63" s="78">
        <v>7.7781595010000002</v>
      </c>
      <c r="E63" s="78">
        <v>6.44211402</v>
      </c>
      <c r="F63" s="78">
        <v>11.697792916999999</v>
      </c>
      <c r="G63" s="78">
        <v>1.585686658</v>
      </c>
      <c r="H63" s="78">
        <v>2.258427223</v>
      </c>
      <c r="I63" s="78">
        <v>2.258427223</v>
      </c>
    </row>
    <row r="64" spans="2:14" ht="40" x14ac:dyDescent="0.35">
      <c r="B64" s="16" t="s">
        <v>24</v>
      </c>
      <c r="C64" s="17" t="s">
        <v>37</v>
      </c>
      <c r="D64" s="18">
        <v>3.5958481550000001</v>
      </c>
      <c r="E64" s="18">
        <v>8.5573555270000004</v>
      </c>
      <c r="F64" s="18">
        <v>9.7106695869999999</v>
      </c>
      <c r="G64" s="18">
        <v>0.40404062530000001</v>
      </c>
      <c r="H64" s="18">
        <v>2.5510711599999998</v>
      </c>
      <c r="I64" s="18">
        <v>3.207720315</v>
      </c>
      <c r="J64" s="38"/>
    </row>
    <row r="65" spans="2:9" ht="20" x14ac:dyDescent="0.35">
      <c r="B65" s="16" t="s">
        <v>25</v>
      </c>
      <c r="C65" s="17" t="s">
        <v>34</v>
      </c>
      <c r="D65" s="18">
        <v>1.2595717369999999</v>
      </c>
      <c r="E65" s="18">
        <v>1.4744936200000001</v>
      </c>
      <c r="F65" s="18">
        <v>2.3197332890000002</v>
      </c>
      <c r="G65" s="18">
        <v>0.4572600872</v>
      </c>
      <c r="H65" s="18">
        <v>0.539760146</v>
      </c>
      <c r="I65" s="18">
        <v>0.1574034869</v>
      </c>
    </row>
    <row r="66" spans="2:9" ht="40" x14ac:dyDescent="0.35">
      <c r="B66" s="16" t="s">
        <v>22</v>
      </c>
      <c r="C66" s="17" t="s">
        <v>23</v>
      </c>
      <c r="D66" s="18">
        <v>5.4407113520000001</v>
      </c>
      <c r="E66" s="18">
        <v>5.4691654969999997</v>
      </c>
      <c r="F66" s="18">
        <v>11.820136913000001</v>
      </c>
      <c r="G66" s="18">
        <v>1.151360621</v>
      </c>
      <c r="H66" s="18">
        <v>2.8872915400000001</v>
      </c>
      <c r="I66" s="18">
        <v>2.8872915400000001</v>
      </c>
    </row>
    <row r="67" spans="2:9" ht="20" x14ac:dyDescent="0.35">
      <c r="B67" s="16" t="s">
        <v>41</v>
      </c>
      <c r="C67" s="17" t="s">
        <v>42</v>
      </c>
      <c r="D67" s="18">
        <v>2.4245241879999999</v>
      </c>
      <c r="E67" s="18">
        <v>2.8587336040000002</v>
      </c>
      <c r="F67" s="18">
        <v>5.7006600670000003</v>
      </c>
      <c r="G67" s="18">
        <v>0.15150366670000001</v>
      </c>
      <c r="H67" s="18">
        <v>1.5725413509999999</v>
      </c>
      <c r="I67" s="18">
        <v>1.5725413509999999</v>
      </c>
    </row>
    <row r="68" spans="2:9" ht="17.25" customHeight="1" x14ac:dyDescent="0.35">
      <c r="B68" s="29"/>
      <c r="C68" s="21"/>
      <c r="D68" s="23"/>
      <c r="E68" s="23"/>
      <c r="F68" s="23"/>
      <c r="G68" s="23"/>
      <c r="H68" s="23"/>
      <c r="I68" s="23"/>
    </row>
    <row r="69" spans="2:9" ht="17.25" customHeight="1" x14ac:dyDescent="0.35">
      <c r="B69" s="6" t="s">
        <v>85</v>
      </c>
      <c r="C69" s="58"/>
      <c r="D69" s="58"/>
      <c r="E69" s="58"/>
      <c r="F69" s="58"/>
      <c r="G69" s="58"/>
      <c r="H69" s="58"/>
      <c r="I69" s="58"/>
    </row>
    <row r="70" spans="2:9" ht="17.25" customHeight="1" x14ac:dyDescent="0.35">
      <c r="B70" s="10"/>
      <c r="C70" s="10"/>
      <c r="D70" s="10"/>
      <c r="E70" s="10"/>
      <c r="F70" s="10"/>
      <c r="G70" s="10"/>
      <c r="H70" s="10"/>
      <c r="I70" s="10"/>
    </row>
    <row r="71" spans="2:9" ht="17.25" customHeight="1" x14ac:dyDescent="0.3">
      <c r="B71" s="36"/>
      <c r="C71" s="36"/>
      <c r="E71" s="38"/>
      <c r="G71" s="1"/>
    </row>
    <row r="72" spans="2:9" ht="17.25" customHeight="1" x14ac:dyDescent="0.35">
      <c r="E72" s="33"/>
    </row>
    <row r="73" spans="2:9" ht="49" customHeight="1" x14ac:dyDescent="0.35">
      <c r="B73" s="52"/>
      <c r="C73" s="2"/>
      <c r="D73" s="2"/>
      <c r="E73" s="2"/>
      <c r="F73" s="2"/>
      <c r="G73" s="2"/>
      <c r="H73" s="2"/>
      <c r="I73" s="2"/>
    </row>
    <row r="74" spans="2:9" ht="26.25" customHeight="1" x14ac:dyDescent="0.35">
      <c r="B74" s="59"/>
      <c r="C74" s="60"/>
      <c r="D74" s="61"/>
      <c r="E74" s="61"/>
      <c r="F74" s="61"/>
      <c r="G74" s="61"/>
      <c r="H74" s="61"/>
      <c r="I74" s="61"/>
    </row>
    <row r="75" spans="2:9" ht="33" customHeight="1" x14ac:dyDescent="0.35">
      <c r="B75" s="62"/>
      <c r="C75" s="60"/>
      <c r="D75" s="63"/>
      <c r="E75" s="63"/>
      <c r="F75" s="63"/>
      <c r="G75" s="63"/>
      <c r="H75" s="63"/>
      <c r="I75" s="63"/>
    </row>
    <row r="76" spans="2:9" ht="26.25" customHeight="1" x14ac:dyDescent="0.35">
      <c r="B76" s="62"/>
      <c r="C76" s="60"/>
      <c r="D76" s="63"/>
      <c r="E76" s="63"/>
      <c r="F76" s="63"/>
      <c r="G76" s="63"/>
      <c r="H76" s="63"/>
      <c r="I76" s="63"/>
    </row>
    <row r="77" spans="2:9" ht="33" customHeight="1" x14ac:dyDescent="0.35">
      <c r="B77" s="62"/>
      <c r="C77" s="60"/>
      <c r="D77" s="63"/>
      <c r="E77" s="63"/>
      <c r="F77" s="63"/>
      <c r="G77" s="63"/>
      <c r="H77" s="63"/>
      <c r="I77" s="63"/>
    </row>
    <row r="78" spans="2:9" ht="17.25" customHeight="1" x14ac:dyDescent="0.35">
      <c r="B78" s="64"/>
      <c r="C78" s="52"/>
      <c r="D78" s="65"/>
      <c r="E78" s="65"/>
      <c r="F78" s="65"/>
      <c r="G78" s="65"/>
      <c r="H78" s="65"/>
      <c r="I78" s="65"/>
    </row>
    <row r="79" spans="2:9" ht="17.25" customHeight="1" x14ac:dyDescent="0.35">
      <c r="B79" s="145"/>
      <c r="C79" s="145"/>
      <c r="D79" s="145"/>
      <c r="E79" s="145"/>
      <c r="F79" s="145"/>
      <c r="G79" s="145"/>
      <c r="H79" s="145"/>
      <c r="I79" s="145"/>
    </row>
    <row r="81" spans="2:9" ht="17.25" customHeight="1" x14ac:dyDescent="0.3">
      <c r="B81" s="36"/>
      <c r="C81" s="36"/>
      <c r="E81" s="38"/>
      <c r="G81" s="1"/>
    </row>
    <row r="82" spans="2:9" ht="17.25" customHeight="1" x14ac:dyDescent="0.35">
      <c r="E82" s="33"/>
    </row>
    <row r="83" spans="2:9" ht="49" customHeight="1" x14ac:dyDescent="0.35">
      <c r="B83" s="52"/>
      <c r="C83" s="2"/>
      <c r="D83" s="2"/>
      <c r="E83" s="2"/>
      <c r="F83" s="2"/>
      <c r="G83" s="2"/>
      <c r="H83" s="2"/>
      <c r="I83" s="2"/>
    </row>
    <row r="84" spans="2:9" ht="26.15" customHeight="1" x14ac:dyDescent="0.35">
      <c r="B84" s="59"/>
      <c r="C84" s="60"/>
      <c r="D84" s="61"/>
      <c r="E84" s="61"/>
      <c r="F84" s="61"/>
      <c r="G84" s="61"/>
      <c r="H84" s="61"/>
      <c r="I84" s="61"/>
    </row>
    <row r="85" spans="2:9" ht="33" customHeight="1" x14ac:dyDescent="0.35">
      <c r="B85" s="62"/>
      <c r="C85" s="60"/>
      <c r="D85" s="63"/>
      <c r="E85" s="63"/>
      <c r="F85" s="63"/>
      <c r="G85" s="63"/>
      <c r="H85" s="63"/>
      <c r="I85" s="63"/>
    </row>
    <row r="86" spans="2:9" ht="26.25" customHeight="1" x14ac:dyDescent="0.35">
      <c r="B86" s="62"/>
      <c r="C86" s="60"/>
      <c r="D86" s="63"/>
      <c r="E86" s="63"/>
      <c r="F86" s="63"/>
      <c r="G86" s="63"/>
      <c r="H86" s="63"/>
      <c r="I86" s="63"/>
    </row>
    <row r="87" spans="2:9" ht="33" customHeight="1" x14ac:dyDescent="0.35">
      <c r="B87" s="62"/>
      <c r="C87" s="60"/>
      <c r="D87" s="63"/>
      <c r="E87" s="63"/>
      <c r="F87" s="63"/>
      <c r="G87" s="63"/>
      <c r="H87" s="63"/>
      <c r="I87" s="63"/>
    </row>
    <row r="88" spans="2:9" ht="17.25" customHeight="1" x14ac:dyDescent="0.35">
      <c r="B88" s="64"/>
      <c r="C88" s="52"/>
      <c r="D88" s="65"/>
      <c r="E88" s="65"/>
      <c r="F88" s="65"/>
      <c r="G88" s="65"/>
      <c r="H88" s="65"/>
      <c r="I88" s="65"/>
    </row>
    <row r="89" spans="2:9" ht="17.25" customHeight="1" x14ac:dyDescent="0.35">
      <c r="B89" s="145"/>
      <c r="C89" s="145"/>
      <c r="D89" s="145"/>
      <c r="E89" s="145"/>
      <c r="F89" s="145"/>
      <c r="G89" s="145"/>
      <c r="H89" s="145"/>
      <c r="I89" s="145"/>
    </row>
  </sheetData>
  <mergeCells count="2">
    <mergeCell ref="B79:I79"/>
    <mergeCell ref="B89:I89"/>
  </mergeCell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51C20-341A-4A82-8570-F75037891998}">
  <sheetPr>
    <tabColor theme="1"/>
  </sheetPr>
  <dimension ref="A1"/>
  <sheetViews>
    <sheetView showGridLines="0" topLeftCell="XFD1" workbookViewId="0"/>
  </sheetViews>
  <sheetFormatPr defaultColWidth="0" defaultRowHeight="14.5" x14ac:dyDescent="0.35"/>
  <cols>
    <col min="1" max="16384" width="8.7265625" hidden="1"/>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D166E-D9A5-49B6-994E-5DDC9A28F66D}">
  <sheetPr>
    <tabColor theme="3"/>
  </sheetPr>
  <dimension ref="A1:S44"/>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274</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v>119.21602959799999</v>
      </c>
      <c r="J12" s="18">
        <v>204.48962765999997</v>
      </c>
      <c r="K12" s="18">
        <v>268.67369294799994</v>
      </c>
      <c r="L12" s="18">
        <v>320.6943365599999</v>
      </c>
      <c r="M12" s="18">
        <v>340.52133934800003</v>
      </c>
      <c r="N12" s="18">
        <v>298.69822102199993</v>
      </c>
      <c r="O12" s="18">
        <v>278.95542247323698</v>
      </c>
      <c r="P12" s="19">
        <f t="shared" ref="P12:P17" si="0">SUM(D12:O12)</f>
        <v>2442.5079862762368</v>
      </c>
      <c r="S12" s="20"/>
    </row>
    <row r="13" spans="1:19" ht="40" x14ac:dyDescent="0.35">
      <c r="B13" s="16" t="s">
        <v>18</v>
      </c>
      <c r="C13" s="17" t="s">
        <v>19</v>
      </c>
      <c r="D13" s="18">
        <v>190.4830161125</v>
      </c>
      <c r="E13" s="18">
        <v>265.48174879050003</v>
      </c>
      <c r="F13" s="18">
        <v>275.76371544300002</v>
      </c>
      <c r="G13" s="18">
        <v>208.775718702435</v>
      </c>
      <c r="H13" s="18">
        <v>290.93098061499995</v>
      </c>
      <c r="I13" s="18">
        <v>378.85758967800001</v>
      </c>
      <c r="J13" s="18">
        <v>377.24221798499985</v>
      </c>
      <c r="K13" s="18">
        <v>353.70822493499998</v>
      </c>
      <c r="L13" s="18">
        <v>359.74594430100012</v>
      </c>
      <c r="M13" s="18">
        <v>384.83132530100016</v>
      </c>
      <c r="N13" s="18">
        <v>301.80787659549992</v>
      </c>
      <c r="O13" s="18">
        <v>322.01733048133701</v>
      </c>
      <c r="P13" s="19">
        <f t="shared" si="0"/>
        <v>3709.6456889402725</v>
      </c>
      <c r="S13" s="20"/>
    </row>
    <row r="14" spans="1:19" ht="40" x14ac:dyDescent="0.35">
      <c r="B14" s="16" t="s">
        <v>20</v>
      </c>
      <c r="C14" s="17" t="s">
        <v>21</v>
      </c>
      <c r="D14" s="18">
        <v>94.925661579999996</v>
      </c>
      <c r="E14" s="18">
        <v>93.018160505777388</v>
      </c>
      <c r="F14" s="18">
        <v>83.256239456357079</v>
      </c>
      <c r="G14" s="18">
        <v>60.981804283000002</v>
      </c>
      <c r="H14" s="18">
        <v>59.968286946499994</v>
      </c>
      <c r="I14" s="18">
        <v>52.495989174999899</v>
      </c>
      <c r="J14" s="18">
        <v>52.856834625499992</v>
      </c>
      <c r="K14" s="18">
        <v>56.49332962350001</v>
      </c>
      <c r="L14" s="18">
        <v>64.692588569500003</v>
      </c>
      <c r="M14" s="18">
        <v>61.820745830999996</v>
      </c>
      <c r="N14" s="18">
        <v>69.682519103000004</v>
      </c>
      <c r="O14" s="18">
        <v>65.239416595999998</v>
      </c>
      <c r="P14" s="19">
        <f t="shared" si="0"/>
        <v>815.43157629513416</v>
      </c>
      <c r="S14" s="20"/>
    </row>
    <row r="15" spans="1:19" ht="40" x14ac:dyDescent="0.35">
      <c r="B15" s="16" t="s">
        <v>22</v>
      </c>
      <c r="C15" s="17" t="s">
        <v>23</v>
      </c>
      <c r="D15" s="18">
        <v>134.66934828500001</v>
      </c>
      <c r="E15" s="18">
        <v>125.674228532</v>
      </c>
      <c r="F15" s="18">
        <v>115.60423951600001</v>
      </c>
      <c r="G15" s="18">
        <v>106.10376464399997</v>
      </c>
      <c r="H15" s="18">
        <v>109.04121337599997</v>
      </c>
      <c r="I15" s="18">
        <v>86.453877192999997</v>
      </c>
      <c r="J15" s="18">
        <v>158.26208419100004</v>
      </c>
      <c r="K15" s="18">
        <v>147.39970869200002</v>
      </c>
      <c r="L15" s="18">
        <v>182.72628167400006</v>
      </c>
      <c r="M15" s="18">
        <v>169.83494883799997</v>
      </c>
      <c r="N15" s="18">
        <v>163.638024054</v>
      </c>
      <c r="O15" s="18">
        <v>168.72754028499998</v>
      </c>
      <c r="P15" s="19">
        <f t="shared" si="0"/>
        <v>1668.1352592799999</v>
      </c>
      <c r="S15" s="20"/>
    </row>
    <row r="16" spans="1:19" ht="20" x14ac:dyDescent="0.35">
      <c r="B16" s="16" t="s">
        <v>258</v>
      </c>
      <c r="C16" s="17" t="s">
        <v>256</v>
      </c>
      <c r="D16" s="18">
        <v>0</v>
      </c>
      <c r="E16" s="18">
        <v>0</v>
      </c>
      <c r="F16" s="18">
        <v>0</v>
      </c>
      <c r="G16" s="18">
        <v>0</v>
      </c>
      <c r="H16" s="18">
        <v>0</v>
      </c>
      <c r="I16" s="18">
        <v>0</v>
      </c>
      <c r="J16" s="18">
        <v>0</v>
      </c>
      <c r="K16" s="18">
        <v>0</v>
      </c>
      <c r="L16" s="18">
        <v>0</v>
      </c>
      <c r="M16" s="18">
        <v>0</v>
      </c>
      <c r="N16" s="18">
        <v>0.78322189097180017</v>
      </c>
      <c r="O16" s="18">
        <v>32.037212427785803</v>
      </c>
      <c r="P16" s="19">
        <f t="shared" si="0"/>
        <v>32.820434318757606</v>
      </c>
      <c r="S16" s="20"/>
    </row>
    <row r="17" spans="2:17" ht="17.25" customHeight="1" x14ac:dyDescent="0.35">
      <c r="B17" s="21" t="s">
        <v>15</v>
      </c>
      <c r="C17" s="21"/>
      <c r="D17" s="22">
        <f t="shared" ref="D17:O17" si="1">SUM(D12:D16)</f>
        <v>603.80473513749996</v>
      </c>
      <c r="E17" s="22">
        <f t="shared" si="1"/>
        <v>627.34625134227747</v>
      </c>
      <c r="F17" s="22">
        <f t="shared" si="1"/>
        <v>572.01337056235707</v>
      </c>
      <c r="G17" s="22">
        <f t="shared" si="1"/>
        <v>442.24131765443497</v>
      </c>
      <c r="H17" s="22">
        <f t="shared" si="1"/>
        <v>580.53176875849988</v>
      </c>
      <c r="I17" s="22">
        <f t="shared" si="1"/>
        <v>637.02348564399995</v>
      </c>
      <c r="J17" s="22">
        <f t="shared" si="1"/>
        <v>792.85076446149992</v>
      </c>
      <c r="K17" s="22">
        <f t="shared" si="1"/>
        <v>826.27495619849992</v>
      </c>
      <c r="L17" s="22">
        <f t="shared" si="1"/>
        <v>927.85915110450014</v>
      </c>
      <c r="M17" s="22">
        <f t="shared" si="1"/>
        <v>957.00835931800009</v>
      </c>
      <c r="N17" s="22">
        <f t="shared" si="1"/>
        <v>834.60986266547161</v>
      </c>
      <c r="O17" s="22">
        <f t="shared" si="1"/>
        <v>866.97692226335971</v>
      </c>
      <c r="P17" s="22">
        <f t="shared" si="0"/>
        <v>8668.5409451104024</v>
      </c>
    </row>
    <row r="18" spans="2:17" s="26" customFormat="1" ht="17.25" customHeight="1" x14ac:dyDescent="0.35">
      <c r="B18" s="6" t="s">
        <v>88</v>
      </c>
      <c r="C18" s="24"/>
      <c r="D18" s="24"/>
      <c r="E18" s="24"/>
      <c r="F18" s="24"/>
      <c r="G18" s="24"/>
      <c r="H18" s="24"/>
      <c r="I18" s="24"/>
      <c r="J18" s="24"/>
      <c r="K18" s="24"/>
      <c r="L18" s="24"/>
      <c r="M18" s="24"/>
      <c r="N18" s="24"/>
      <c r="O18" s="24"/>
      <c r="P18" s="24"/>
      <c r="Q18" s="25"/>
    </row>
    <row r="20" spans="2:17" ht="17.25" customHeight="1" x14ac:dyDescent="0.35">
      <c r="B20" s="4" t="s">
        <v>111</v>
      </c>
      <c r="C20" s="13"/>
      <c r="L20" s="27"/>
    </row>
    <row r="22" spans="2:17" ht="17.25" customHeight="1" x14ac:dyDescent="0.35">
      <c r="B22" s="66" t="s">
        <v>2</v>
      </c>
      <c r="C22" s="67" t="s">
        <v>3</v>
      </c>
      <c r="D22" s="67" t="s">
        <v>50</v>
      </c>
      <c r="E22" s="67" t="s">
        <v>51</v>
      </c>
      <c r="F22" s="68" t="s">
        <v>52</v>
      </c>
      <c r="G22" s="67" t="s">
        <v>53</v>
      </c>
      <c r="H22" s="67" t="s">
        <v>15</v>
      </c>
    </row>
    <row r="23" spans="2:17" ht="26.25" customHeight="1" x14ac:dyDescent="0.35">
      <c r="B23" s="16" t="s">
        <v>16</v>
      </c>
      <c r="C23" s="17" t="s">
        <v>17</v>
      </c>
      <c r="D23" s="18">
        <f>SUM(D12:F12)</f>
        <v>424.28799882099992</v>
      </c>
      <c r="E23" s="18">
        <f>SUM(G12:I12)</f>
        <v>306.18734744399995</v>
      </c>
      <c r="F23" s="18">
        <f>SUM(J12:L12)</f>
        <v>793.85765716799983</v>
      </c>
      <c r="G23" s="18">
        <f>SUM(M12:O12)</f>
        <v>918.17498284323688</v>
      </c>
      <c r="H23" s="19">
        <f>SUM(D23:G23)</f>
        <v>2442.5079862762368</v>
      </c>
      <c r="J23" s="27"/>
    </row>
    <row r="24" spans="2:17" ht="40" x14ac:dyDescent="0.35">
      <c r="B24" s="16" t="s">
        <v>24</v>
      </c>
      <c r="C24" s="17" t="s">
        <v>19</v>
      </c>
      <c r="D24" s="18">
        <f>SUM(D13:F13)</f>
        <v>731.72848034600008</v>
      </c>
      <c r="E24" s="18">
        <f>SUM(G13:I13)</f>
        <v>878.56428899543494</v>
      </c>
      <c r="F24" s="18">
        <f>SUM(J13:L13)</f>
        <v>1090.6963872209999</v>
      </c>
      <c r="G24" s="18">
        <f>SUM(M13:O13)</f>
        <v>1008.656532377837</v>
      </c>
      <c r="H24" s="19">
        <f t="shared" ref="H24:H27" si="2">SUM(D24:G24)</f>
        <v>3709.6456889402716</v>
      </c>
    </row>
    <row r="25" spans="2:17" ht="40" x14ac:dyDescent="0.35">
      <c r="B25" s="16" t="s">
        <v>25</v>
      </c>
      <c r="C25" s="17" t="s">
        <v>21</v>
      </c>
      <c r="D25" s="18">
        <f>SUM(D14:F14)</f>
        <v>271.20006154213445</v>
      </c>
      <c r="E25" s="18">
        <f>SUM(G14:I14)</f>
        <v>173.4460804044999</v>
      </c>
      <c r="F25" s="18">
        <f>SUM(J14:L14)</f>
        <v>174.04275281849999</v>
      </c>
      <c r="G25" s="18">
        <f>SUM(M14:O14)</f>
        <v>196.74268153000003</v>
      </c>
      <c r="H25" s="19">
        <f t="shared" si="2"/>
        <v>815.43157629513439</v>
      </c>
    </row>
    <row r="26" spans="2:17" ht="40" x14ac:dyDescent="0.35">
      <c r="B26" s="16" t="s">
        <v>22</v>
      </c>
      <c r="C26" s="17" t="s">
        <v>23</v>
      </c>
      <c r="D26" s="18">
        <f>SUM(D15:F15)</f>
        <v>375.94781633299999</v>
      </c>
      <c r="E26" s="18">
        <f>SUM(G15:I15)</f>
        <v>301.59885521299992</v>
      </c>
      <c r="F26" s="18">
        <f>SUM(J15:L15)</f>
        <v>488.38807455700015</v>
      </c>
      <c r="G26" s="18">
        <f>SUM(M15:O15)</f>
        <v>502.20051317699995</v>
      </c>
      <c r="H26" s="19">
        <f t="shared" si="2"/>
        <v>1668.1352592800001</v>
      </c>
    </row>
    <row r="27" spans="2:17" ht="25" customHeight="1" x14ac:dyDescent="0.35">
      <c r="B27" s="16" t="s">
        <v>258</v>
      </c>
      <c r="C27" s="17" t="s">
        <v>256</v>
      </c>
      <c r="D27" s="18">
        <f>SUM(D16:F16)</f>
        <v>0</v>
      </c>
      <c r="E27" s="18">
        <f>SUM(G16:I16)</f>
        <v>0</v>
      </c>
      <c r="F27" s="18">
        <f>SUM(J16:L16)</f>
        <v>0</v>
      </c>
      <c r="G27" s="18">
        <f>SUM(M16:O16)</f>
        <v>32.820434318757606</v>
      </c>
      <c r="H27" s="19">
        <f t="shared" si="2"/>
        <v>32.820434318757606</v>
      </c>
    </row>
    <row r="28" spans="2:17" ht="17.25" customHeight="1" x14ac:dyDescent="0.35">
      <c r="B28" s="21" t="s">
        <v>15</v>
      </c>
      <c r="C28" s="21"/>
      <c r="D28" s="22">
        <f>SUM(D23:D27)</f>
        <v>1803.1643570421343</v>
      </c>
      <c r="E28" s="22">
        <f t="shared" ref="E28:H28" si="3">SUM(E23:E27)</f>
        <v>1659.7965720569348</v>
      </c>
      <c r="F28" s="22">
        <f t="shared" si="3"/>
        <v>2546.9848717644995</v>
      </c>
      <c r="G28" s="22">
        <f t="shared" si="3"/>
        <v>2658.5951442468318</v>
      </c>
      <c r="H28" s="22">
        <f t="shared" si="3"/>
        <v>8668.5409451104006</v>
      </c>
    </row>
    <row r="29" spans="2:17" ht="17.25" customHeight="1" x14ac:dyDescent="0.35">
      <c r="F29" s="27"/>
    </row>
    <row r="30" spans="2:17" ht="17.25" customHeight="1" x14ac:dyDescent="0.85">
      <c r="B30" s="32" t="s">
        <v>275</v>
      </c>
      <c r="C30" s="13"/>
      <c r="E30" s="14"/>
      <c r="G30" s="8"/>
    </row>
    <row r="31" spans="2:17" ht="17.25" customHeight="1" x14ac:dyDescent="0.35">
      <c r="E31" s="9"/>
    </row>
    <row r="32" spans="2:17" ht="60" x14ac:dyDescent="0.35">
      <c r="B32" s="66" t="s">
        <v>2</v>
      </c>
      <c r="C32" s="67" t="s">
        <v>3</v>
      </c>
      <c r="D32" s="67" t="s">
        <v>39</v>
      </c>
      <c r="E32" s="67" t="s">
        <v>29</v>
      </c>
      <c r="F32" s="67" t="s">
        <v>30</v>
      </c>
      <c r="G32" s="67" t="s">
        <v>31</v>
      </c>
      <c r="H32" s="67" t="s">
        <v>32</v>
      </c>
      <c r="I32" s="67" t="s">
        <v>33</v>
      </c>
    </row>
    <row r="33" spans="2:10" ht="26.25" customHeight="1" x14ac:dyDescent="0.35">
      <c r="B33" s="28" t="s">
        <v>16</v>
      </c>
      <c r="C33" s="17" t="s">
        <v>17</v>
      </c>
      <c r="D33" s="18">
        <v>9.8385475689999993</v>
      </c>
      <c r="E33" s="18">
        <v>9.8658052719999993</v>
      </c>
      <c r="F33" s="18">
        <v>13.574578512</v>
      </c>
      <c r="G33" s="18">
        <v>2.651873116</v>
      </c>
      <c r="H33" s="18">
        <v>2.988149736</v>
      </c>
      <c r="I33" s="18">
        <v>2.988149736</v>
      </c>
    </row>
    <row r="34" spans="2:10" ht="40" x14ac:dyDescent="0.35">
      <c r="B34" s="16" t="s">
        <v>24</v>
      </c>
      <c r="C34" s="17" t="s">
        <v>19</v>
      </c>
      <c r="D34" s="18">
        <v>7.3561455579999997</v>
      </c>
      <c r="E34" s="18">
        <v>8.2990896589999998</v>
      </c>
      <c r="F34" s="18">
        <v>13.079963814999999</v>
      </c>
      <c r="G34" s="18">
        <v>0.86024808450000001</v>
      </c>
      <c r="H34" s="18">
        <v>3.2454504819999999</v>
      </c>
      <c r="I34" s="18">
        <v>3.597011373</v>
      </c>
      <c r="J34" s="14"/>
    </row>
    <row r="35" spans="2:10" ht="26.25" customHeight="1" x14ac:dyDescent="0.35">
      <c r="B35" s="16" t="s">
        <v>25</v>
      </c>
      <c r="C35" s="17" t="s">
        <v>34</v>
      </c>
      <c r="D35" s="18">
        <v>1.474725955</v>
      </c>
      <c r="E35" s="18">
        <v>1.355724605</v>
      </c>
      <c r="F35" s="18">
        <v>2.3154518240000002</v>
      </c>
      <c r="G35" s="18">
        <v>0.56742409319999998</v>
      </c>
      <c r="H35" s="18">
        <v>0.46206317099999999</v>
      </c>
      <c r="I35" s="18">
        <v>0.14499962820000001</v>
      </c>
    </row>
    <row r="36" spans="2:10" ht="40" x14ac:dyDescent="0.35">
      <c r="B36" s="16" t="s">
        <v>22</v>
      </c>
      <c r="C36" s="17" t="s">
        <v>23</v>
      </c>
      <c r="D36" s="18">
        <v>6.1479963279999996</v>
      </c>
      <c r="E36" s="18">
        <v>5.6021250560000002</v>
      </c>
      <c r="F36" s="18">
        <v>12.730574625999999</v>
      </c>
      <c r="G36" s="18">
        <v>0.45177615510000002</v>
      </c>
      <c r="H36" s="18">
        <v>3.4342667570000001</v>
      </c>
      <c r="I36" s="18">
        <v>3.4342667570000001</v>
      </c>
    </row>
    <row r="37" spans="2:10" ht="20" x14ac:dyDescent="0.35">
      <c r="B37" s="16" t="s">
        <v>258</v>
      </c>
      <c r="C37" s="17" t="s">
        <v>42</v>
      </c>
      <c r="D37" s="18">
        <v>3.0003293900000001</v>
      </c>
      <c r="E37" s="18">
        <v>2.8288405640000001</v>
      </c>
      <c r="F37" s="18">
        <v>5.9691251999999997</v>
      </c>
      <c r="G37" s="18">
        <v>0.399866</v>
      </c>
      <c r="H37" s="18">
        <v>1.3414516670000001</v>
      </c>
      <c r="I37" s="18">
        <v>1.3414516670000001</v>
      </c>
    </row>
    <row r="38" spans="2:10" ht="17.25" customHeight="1" x14ac:dyDescent="0.35">
      <c r="B38" s="29"/>
      <c r="C38" s="21"/>
      <c r="D38" s="23"/>
      <c r="E38" s="23"/>
      <c r="F38" s="23"/>
      <c r="G38" s="23"/>
      <c r="H38" s="23"/>
      <c r="I38" s="23"/>
    </row>
    <row r="39" spans="2:10" ht="17.25" customHeight="1" x14ac:dyDescent="0.35">
      <c r="B39" s="6" t="s">
        <v>161</v>
      </c>
      <c r="C39" s="24"/>
      <c r="D39" s="24"/>
      <c r="E39" s="24"/>
      <c r="F39" s="24"/>
      <c r="G39" s="24"/>
      <c r="H39" s="24"/>
      <c r="I39" s="24"/>
    </row>
    <row r="41" spans="2:10" ht="17.25" customHeight="1" x14ac:dyDescent="0.35">
      <c r="D41" s="30"/>
      <c r="E41" s="30"/>
      <c r="F41" s="30"/>
      <c r="G41" s="30"/>
    </row>
    <row r="42" spans="2:10" ht="17.25" customHeight="1" x14ac:dyDescent="0.35">
      <c r="D42" s="30"/>
      <c r="E42" s="30"/>
      <c r="F42" s="30"/>
      <c r="G42" s="30"/>
    </row>
    <row r="43" spans="2:10" ht="17.25" customHeight="1" x14ac:dyDescent="0.35">
      <c r="D43" s="30"/>
      <c r="E43" s="30"/>
      <c r="F43" s="30"/>
      <c r="G43" s="30"/>
    </row>
    <row r="44" spans="2:10" ht="17.25" customHeight="1" x14ac:dyDescent="0.35">
      <c r="D44" s="30"/>
      <c r="E44" s="30"/>
      <c r="F44" s="30"/>
      <c r="G44" s="30"/>
    </row>
  </sheetData>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49984-56C6-4624-B592-1E1FACE9C6DE}">
  <sheetPr>
    <tabColor theme="3"/>
  </sheetPr>
  <dimension ref="A1:S44"/>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255</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v>119.21602959799999</v>
      </c>
      <c r="J12" s="18">
        <v>204.48962765999997</v>
      </c>
      <c r="K12" s="18">
        <v>268.67369294799994</v>
      </c>
      <c r="L12" s="18">
        <v>320.6943365599999</v>
      </c>
      <c r="M12" s="18">
        <v>340.52133934800003</v>
      </c>
      <c r="N12" s="18">
        <v>298.69822102199993</v>
      </c>
      <c r="O12" s="18"/>
      <c r="P12" s="19">
        <f t="shared" ref="P12:P17" si="0">SUM(D12:O12)</f>
        <v>2163.5525638029999</v>
      </c>
      <c r="S12" s="20"/>
    </row>
    <row r="13" spans="1:19" ht="40" x14ac:dyDescent="0.35">
      <c r="B13" s="16" t="s">
        <v>18</v>
      </c>
      <c r="C13" s="17" t="s">
        <v>19</v>
      </c>
      <c r="D13" s="18">
        <v>190.4830161125</v>
      </c>
      <c r="E13" s="18">
        <v>265.48174879050003</v>
      </c>
      <c r="F13" s="18">
        <v>275.76371544300002</v>
      </c>
      <c r="G13" s="18">
        <v>208.775718702435</v>
      </c>
      <c r="H13" s="18">
        <v>290.93098061499995</v>
      </c>
      <c r="I13" s="18">
        <v>378.85758967800001</v>
      </c>
      <c r="J13" s="18">
        <v>377.24221798499985</v>
      </c>
      <c r="K13" s="18">
        <v>353.70822493499998</v>
      </c>
      <c r="L13" s="18">
        <v>359.74594430100012</v>
      </c>
      <c r="M13" s="18">
        <v>384.83132530100016</v>
      </c>
      <c r="N13" s="18">
        <v>301.80787659549992</v>
      </c>
      <c r="O13" s="18"/>
      <c r="P13" s="19">
        <f t="shared" si="0"/>
        <v>3387.6283584589355</v>
      </c>
      <c r="S13" s="20"/>
    </row>
    <row r="14" spans="1:19" ht="40" x14ac:dyDescent="0.35">
      <c r="B14" s="16" t="s">
        <v>20</v>
      </c>
      <c r="C14" s="17" t="s">
        <v>21</v>
      </c>
      <c r="D14" s="18">
        <v>94.925661579999996</v>
      </c>
      <c r="E14" s="18">
        <v>93.018160505777388</v>
      </c>
      <c r="F14" s="18">
        <v>83.256239456357079</v>
      </c>
      <c r="G14" s="18">
        <v>60.981804283000002</v>
      </c>
      <c r="H14" s="18">
        <v>59.968286946499994</v>
      </c>
      <c r="I14" s="18">
        <v>52.495989174999899</v>
      </c>
      <c r="J14" s="18">
        <v>52.856834625499992</v>
      </c>
      <c r="K14" s="18">
        <v>56.49332962350001</v>
      </c>
      <c r="L14" s="18">
        <v>64.692588569500003</v>
      </c>
      <c r="M14" s="18">
        <v>61.820745830999996</v>
      </c>
      <c r="N14" s="18">
        <v>69.682519103000004</v>
      </c>
      <c r="O14" s="18"/>
      <c r="P14" s="19">
        <f t="shared" si="0"/>
        <v>750.19215969913421</v>
      </c>
      <c r="S14" s="20"/>
    </row>
    <row r="15" spans="1:19" ht="40" x14ac:dyDescent="0.35">
      <c r="B15" s="16" t="s">
        <v>22</v>
      </c>
      <c r="C15" s="17" t="s">
        <v>23</v>
      </c>
      <c r="D15" s="18">
        <v>134.66934828500001</v>
      </c>
      <c r="E15" s="18">
        <v>125.674228532</v>
      </c>
      <c r="F15" s="18">
        <v>115.60423951600001</v>
      </c>
      <c r="G15" s="18">
        <v>106.10376464399997</v>
      </c>
      <c r="H15" s="18">
        <v>109.04121337599997</v>
      </c>
      <c r="I15" s="18">
        <v>86.453877192999997</v>
      </c>
      <c r="J15" s="18">
        <v>158.26208419100004</v>
      </c>
      <c r="K15" s="18">
        <v>147.39970869200002</v>
      </c>
      <c r="L15" s="18">
        <v>182.72628167400006</v>
      </c>
      <c r="M15" s="18">
        <v>169.83494883799997</v>
      </c>
      <c r="N15" s="18">
        <v>163.638024054</v>
      </c>
      <c r="O15" s="18"/>
      <c r="P15" s="19">
        <f t="shared" si="0"/>
        <v>1499.4077189949999</v>
      </c>
      <c r="S15" s="20"/>
    </row>
    <row r="16" spans="1:19" ht="20" x14ac:dyDescent="0.35">
      <c r="B16" s="16" t="s">
        <v>258</v>
      </c>
      <c r="C16" s="17" t="s">
        <v>256</v>
      </c>
      <c r="D16" s="18">
        <v>0</v>
      </c>
      <c r="E16" s="18">
        <v>0</v>
      </c>
      <c r="F16" s="18">
        <v>0</v>
      </c>
      <c r="G16" s="18">
        <v>0</v>
      </c>
      <c r="H16" s="18">
        <v>0</v>
      </c>
      <c r="I16" s="18">
        <v>0</v>
      </c>
      <c r="J16" s="18">
        <v>0</v>
      </c>
      <c r="K16" s="18">
        <v>0</v>
      </c>
      <c r="L16" s="18">
        <v>0</v>
      </c>
      <c r="M16" s="18">
        <v>0</v>
      </c>
      <c r="N16" s="18">
        <v>0.78322189097180017</v>
      </c>
      <c r="O16" s="18"/>
      <c r="P16" s="19">
        <f t="shared" si="0"/>
        <v>0.78322189097180017</v>
      </c>
      <c r="S16" s="20"/>
    </row>
    <row r="17" spans="2:17" ht="17.25" customHeight="1" x14ac:dyDescent="0.35">
      <c r="B17" s="21" t="s">
        <v>15</v>
      </c>
      <c r="C17" s="21"/>
      <c r="D17" s="22">
        <f t="shared" ref="D17:L17" si="1">SUM(D12:D16)</f>
        <v>603.80473513749996</v>
      </c>
      <c r="E17" s="22">
        <f t="shared" si="1"/>
        <v>627.34625134227747</v>
      </c>
      <c r="F17" s="22">
        <f t="shared" si="1"/>
        <v>572.01337056235707</v>
      </c>
      <c r="G17" s="22">
        <f t="shared" si="1"/>
        <v>442.24131765443497</v>
      </c>
      <c r="H17" s="22">
        <f t="shared" si="1"/>
        <v>580.53176875849988</v>
      </c>
      <c r="I17" s="22">
        <f t="shared" si="1"/>
        <v>637.02348564399995</v>
      </c>
      <c r="J17" s="22">
        <f t="shared" si="1"/>
        <v>792.85076446149992</v>
      </c>
      <c r="K17" s="22">
        <f t="shared" si="1"/>
        <v>826.27495619849992</v>
      </c>
      <c r="L17" s="22">
        <f t="shared" si="1"/>
        <v>927.85915110450014</v>
      </c>
      <c r="M17" s="22">
        <f t="shared" ref="M17:O17" si="2">SUM(M12:M16)</f>
        <v>957.00835931800009</v>
      </c>
      <c r="N17" s="22">
        <f t="shared" si="2"/>
        <v>834.60986266547161</v>
      </c>
      <c r="O17" s="22">
        <f t="shared" si="2"/>
        <v>0</v>
      </c>
      <c r="P17" s="22">
        <f t="shared" si="0"/>
        <v>7801.564022847042</v>
      </c>
    </row>
    <row r="18" spans="2:17" s="26" customFormat="1" ht="17.25" customHeight="1" x14ac:dyDescent="0.35">
      <c r="B18" s="6" t="s">
        <v>88</v>
      </c>
      <c r="C18" s="24"/>
      <c r="D18" s="24"/>
      <c r="E18" s="24"/>
      <c r="F18" s="24"/>
      <c r="G18" s="24"/>
      <c r="H18" s="24"/>
      <c r="I18" s="24"/>
      <c r="J18" s="24"/>
      <c r="K18" s="24"/>
      <c r="L18" s="24"/>
      <c r="M18" s="24"/>
      <c r="N18" s="24"/>
      <c r="O18" s="24"/>
      <c r="P18" s="24"/>
      <c r="Q18" s="25"/>
    </row>
    <row r="20" spans="2:17" ht="17.25" customHeight="1" x14ac:dyDescent="0.35">
      <c r="B20" s="4" t="s">
        <v>111</v>
      </c>
      <c r="C20" s="13"/>
      <c r="L20" s="27"/>
    </row>
    <row r="22" spans="2:17" ht="17.25" customHeight="1" x14ac:dyDescent="0.35">
      <c r="B22" s="66" t="s">
        <v>2</v>
      </c>
      <c r="C22" s="67" t="s">
        <v>3</v>
      </c>
      <c r="D22" s="67" t="s">
        <v>50</v>
      </c>
      <c r="E22" s="67" t="s">
        <v>51</v>
      </c>
      <c r="F22" s="68" t="s">
        <v>52</v>
      </c>
      <c r="G22" s="67" t="s">
        <v>257</v>
      </c>
      <c r="H22" s="67" t="s">
        <v>15</v>
      </c>
    </row>
    <row r="23" spans="2:17" ht="26.25" customHeight="1" x14ac:dyDescent="0.35">
      <c r="B23" s="16" t="s">
        <v>16</v>
      </c>
      <c r="C23" s="17" t="s">
        <v>17</v>
      </c>
      <c r="D23" s="18">
        <f>SUM(D12:F12)</f>
        <v>424.28799882099992</v>
      </c>
      <c r="E23" s="18">
        <f>SUM(G12:I12)</f>
        <v>306.18734744399995</v>
      </c>
      <c r="F23" s="18">
        <f>SUM(J12:L12)</f>
        <v>793.85765716799983</v>
      </c>
      <c r="G23" s="18">
        <f>SUM(M12:O12)</f>
        <v>639.21956036999995</v>
      </c>
      <c r="H23" s="19">
        <f>SUM(D23:G23)</f>
        <v>2163.5525638029994</v>
      </c>
      <c r="J23" s="27"/>
    </row>
    <row r="24" spans="2:17" ht="40" x14ac:dyDescent="0.35">
      <c r="B24" s="16" t="s">
        <v>24</v>
      </c>
      <c r="C24" s="17" t="s">
        <v>19</v>
      </c>
      <c r="D24" s="18">
        <f>SUM(D13:F13)</f>
        <v>731.72848034600008</v>
      </c>
      <c r="E24" s="18">
        <f>SUM(G13:I13)</f>
        <v>878.56428899543494</v>
      </c>
      <c r="F24" s="18">
        <f>SUM(J13:L13)</f>
        <v>1090.6963872209999</v>
      </c>
      <c r="G24" s="18">
        <f>SUM(M13:O13)</f>
        <v>686.63920189650003</v>
      </c>
      <c r="H24" s="19">
        <f t="shared" ref="H24:H27" si="3">SUM(D24:G24)</f>
        <v>3387.6283584589346</v>
      </c>
    </row>
    <row r="25" spans="2:17" ht="40" x14ac:dyDescent="0.35">
      <c r="B25" s="16" t="s">
        <v>25</v>
      </c>
      <c r="C25" s="17" t="s">
        <v>21</v>
      </c>
      <c r="D25" s="18">
        <f>SUM(D14:F14)</f>
        <v>271.20006154213445</v>
      </c>
      <c r="E25" s="18">
        <f>SUM(G14:I14)</f>
        <v>173.4460804044999</v>
      </c>
      <c r="F25" s="18">
        <f>SUM(J14:L14)</f>
        <v>174.04275281849999</v>
      </c>
      <c r="G25" s="18">
        <f>SUM(M14:O14)</f>
        <v>131.50326493400001</v>
      </c>
      <c r="H25" s="19">
        <f t="shared" si="3"/>
        <v>750.19215969913444</v>
      </c>
    </row>
    <row r="26" spans="2:17" ht="40" x14ac:dyDescent="0.35">
      <c r="B26" s="16" t="s">
        <v>22</v>
      </c>
      <c r="C26" s="17" t="s">
        <v>23</v>
      </c>
      <c r="D26" s="18">
        <f>SUM(D15:F15)</f>
        <v>375.94781633299999</v>
      </c>
      <c r="E26" s="18">
        <f>SUM(G15:I15)</f>
        <v>301.59885521299992</v>
      </c>
      <c r="F26" s="18">
        <f>SUM(J15:L15)</f>
        <v>488.38807455700015</v>
      </c>
      <c r="G26" s="18">
        <f>SUM(M15:O15)</f>
        <v>333.47297289199997</v>
      </c>
      <c r="H26" s="19">
        <f t="shared" si="3"/>
        <v>1499.4077189950001</v>
      </c>
    </row>
    <row r="27" spans="2:17" ht="25" customHeight="1" x14ac:dyDescent="0.35">
      <c r="B27" s="16" t="s">
        <v>258</v>
      </c>
      <c r="C27" s="17" t="s">
        <v>256</v>
      </c>
      <c r="D27" s="18">
        <f>SUM(D16:F16)</f>
        <v>0</v>
      </c>
      <c r="E27" s="18">
        <f>SUM(G16:I16)</f>
        <v>0</v>
      </c>
      <c r="F27" s="18">
        <f>SUM(J16:L16)</f>
        <v>0</v>
      </c>
      <c r="G27" s="18">
        <f>SUM(M16:O16)</f>
        <v>0.78322189097180017</v>
      </c>
      <c r="H27" s="19">
        <f t="shared" si="3"/>
        <v>0.78322189097180017</v>
      </c>
    </row>
    <row r="28" spans="2:17" ht="17.25" customHeight="1" x14ac:dyDescent="0.35">
      <c r="B28" s="21" t="s">
        <v>15</v>
      </c>
      <c r="C28" s="21"/>
      <c r="D28" s="22">
        <f>SUM(D23:D27)</f>
        <v>1803.1643570421343</v>
      </c>
      <c r="E28" s="22">
        <f t="shared" ref="E28:H28" si="4">SUM(E23:E27)</f>
        <v>1659.7965720569348</v>
      </c>
      <c r="F28" s="22">
        <f t="shared" si="4"/>
        <v>2546.9848717644995</v>
      </c>
      <c r="G28" s="22">
        <f t="shared" si="4"/>
        <v>1791.6182219834718</v>
      </c>
      <c r="H28" s="22">
        <f t="shared" si="4"/>
        <v>7801.5640228470402</v>
      </c>
    </row>
    <row r="29" spans="2:17" ht="17.25" customHeight="1" x14ac:dyDescent="0.35">
      <c r="F29" s="27"/>
    </row>
    <row r="30" spans="2:17" ht="17.25" customHeight="1" x14ac:dyDescent="0.85">
      <c r="B30" s="32" t="s">
        <v>259</v>
      </c>
      <c r="C30" s="13"/>
      <c r="E30" s="14"/>
      <c r="G30" s="8"/>
    </row>
    <row r="31" spans="2:17" ht="17.25" customHeight="1" x14ac:dyDescent="0.35">
      <c r="E31" s="9"/>
    </row>
    <row r="32" spans="2:17" ht="60" x14ac:dyDescent="0.35">
      <c r="B32" s="66" t="s">
        <v>2</v>
      </c>
      <c r="C32" s="67" t="s">
        <v>3</v>
      </c>
      <c r="D32" s="67" t="s">
        <v>39</v>
      </c>
      <c r="E32" s="67" t="s">
        <v>29</v>
      </c>
      <c r="F32" s="67" t="s">
        <v>30</v>
      </c>
      <c r="G32" s="67" t="s">
        <v>31</v>
      </c>
      <c r="H32" s="67" t="s">
        <v>32</v>
      </c>
      <c r="I32" s="67" t="s">
        <v>33</v>
      </c>
    </row>
    <row r="33" spans="2:10" ht="26.25" customHeight="1" x14ac:dyDescent="0.35">
      <c r="B33" s="28" t="s">
        <v>16</v>
      </c>
      <c r="C33" s="17" t="s">
        <v>17</v>
      </c>
      <c r="D33" s="18">
        <v>10.851624908</v>
      </c>
      <c r="E33" s="18">
        <v>11.467890106</v>
      </c>
      <c r="F33" s="18">
        <v>13.697552769</v>
      </c>
      <c r="G33" s="18">
        <v>7.9157462609999998</v>
      </c>
      <c r="H33" s="18">
        <v>1.7454822560000001</v>
      </c>
      <c r="I33" s="18">
        <v>1.7454822560000001</v>
      </c>
    </row>
    <row r="34" spans="2:10" ht="40" x14ac:dyDescent="0.35">
      <c r="B34" s="16" t="s">
        <v>24</v>
      </c>
      <c r="C34" s="17" t="s">
        <v>19</v>
      </c>
      <c r="D34" s="18">
        <v>8.7991555239999997</v>
      </c>
      <c r="E34" s="18">
        <v>9.7016820720000005</v>
      </c>
      <c r="F34" s="18">
        <v>15.989141228999999</v>
      </c>
      <c r="G34" s="18">
        <v>2.1701261189999999</v>
      </c>
      <c r="H34" s="18">
        <v>4.1237209110000004</v>
      </c>
      <c r="I34" s="18">
        <v>4.8050020260000004</v>
      </c>
      <c r="J34" s="14"/>
    </row>
    <row r="35" spans="2:10" ht="26.25" customHeight="1" x14ac:dyDescent="0.35">
      <c r="B35" s="16" t="s">
        <v>25</v>
      </c>
      <c r="C35" s="17" t="s">
        <v>34</v>
      </c>
      <c r="D35" s="18">
        <v>1.741834959</v>
      </c>
      <c r="E35" s="18">
        <v>1.3932545359999999</v>
      </c>
      <c r="F35" s="18">
        <v>2.2342791800000001</v>
      </c>
      <c r="G35" s="18">
        <v>0.92627165919999999</v>
      </c>
      <c r="H35" s="18">
        <v>0.34252940450000002</v>
      </c>
      <c r="I35" s="18">
        <v>0.1537100746</v>
      </c>
    </row>
    <row r="36" spans="2:10" ht="40" x14ac:dyDescent="0.35">
      <c r="B36" s="16" t="s">
        <v>22</v>
      </c>
      <c r="C36" s="17" t="s">
        <v>23</v>
      </c>
      <c r="D36" s="18">
        <v>6.1698669739999996</v>
      </c>
      <c r="E36" s="18">
        <v>5.9539187040000003</v>
      </c>
      <c r="F36" s="18">
        <v>13.392195939</v>
      </c>
      <c r="G36" s="18">
        <v>1.3955192190000001</v>
      </c>
      <c r="H36" s="18">
        <v>3.6621346049999999</v>
      </c>
      <c r="I36" s="18">
        <v>3.6621346049999999</v>
      </c>
    </row>
    <row r="37" spans="2:10" ht="20" x14ac:dyDescent="0.35">
      <c r="B37" s="16" t="s">
        <v>258</v>
      </c>
      <c r="C37" s="17" t="s">
        <v>42</v>
      </c>
      <c r="D37" s="18">
        <v>2.464844104</v>
      </c>
      <c r="E37" s="18">
        <v>2.8526852649999999</v>
      </c>
      <c r="F37" s="18">
        <v>5.6158780330000004</v>
      </c>
      <c r="G37" s="18">
        <v>0.41269683330000001</v>
      </c>
      <c r="H37" s="18">
        <v>1.3029339609999999</v>
      </c>
      <c r="I37" s="18">
        <v>1.3029339609999999</v>
      </c>
    </row>
    <row r="38" spans="2:10" ht="17.25" customHeight="1" x14ac:dyDescent="0.35">
      <c r="B38" s="29"/>
      <c r="C38" s="21"/>
      <c r="D38" s="23"/>
      <c r="E38" s="23"/>
      <c r="F38" s="23"/>
      <c r="G38" s="23"/>
      <c r="H38" s="23"/>
      <c r="I38" s="23"/>
    </row>
    <row r="39" spans="2:10" ht="17.25" customHeight="1" x14ac:dyDescent="0.35">
      <c r="B39" s="6" t="s">
        <v>161</v>
      </c>
      <c r="C39" s="24"/>
      <c r="D39" s="24"/>
      <c r="E39" s="24"/>
      <c r="F39" s="24"/>
      <c r="G39" s="24"/>
      <c r="H39" s="24"/>
      <c r="I39" s="24"/>
    </row>
    <row r="41" spans="2:10" ht="17.25" customHeight="1" x14ac:dyDescent="0.35">
      <c r="D41" s="30"/>
      <c r="E41" s="30"/>
      <c r="F41" s="30"/>
      <c r="G41" s="30"/>
    </row>
    <row r="42" spans="2:10" ht="17.25" customHeight="1" x14ac:dyDescent="0.35">
      <c r="D42" s="30"/>
      <c r="E42" s="30"/>
      <c r="F42" s="30"/>
      <c r="G42" s="30"/>
    </row>
    <row r="43" spans="2:10" ht="17.25" customHeight="1" x14ac:dyDescent="0.35">
      <c r="D43" s="30"/>
      <c r="E43" s="30"/>
      <c r="F43" s="30"/>
      <c r="G43" s="30"/>
    </row>
    <row r="44" spans="2:10" ht="17.25" customHeight="1" x14ac:dyDescent="0.35">
      <c r="D44" s="30"/>
      <c r="E44" s="30"/>
      <c r="F44" s="30"/>
      <c r="G44" s="30"/>
    </row>
  </sheetData>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AB2C9-43B2-4A2B-8FAF-3146977901E6}">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245</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v>119.21602959799999</v>
      </c>
      <c r="J12" s="18">
        <v>204.48962765999997</v>
      </c>
      <c r="K12" s="18">
        <v>268.67369294799994</v>
      </c>
      <c r="L12" s="18">
        <v>320.6943365599999</v>
      </c>
      <c r="M12" s="18">
        <v>340.52133934800003</v>
      </c>
      <c r="N12" s="18"/>
      <c r="O12" s="18"/>
      <c r="P12" s="19">
        <f>SUM(D12:O12)</f>
        <v>1864.8543427809998</v>
      </c>
      <c r="S12" s="20"/>
    </row>
    <row r="13" spans="1:19" ht="40" x14ac:dyDescent="0.35">
      <c r="B13" s="16" t="s">
        <v>18</v>
      </c>
      <c r="C13" s="17" t="s">
        <v>19</v>
      </c>
      <c r="D13" s="18">
        <v>190.4830161125</v>
      </c>
      <c r="E13" s="18">
        <v>265.48174879050003</v>
      </c>
      <c r="F13" s="18">
        <v>275.76371544300002</v>
      </c>
      <c r="G13" s="18">
        <v>208.775718702435</v>
      </c>
      <c r="H13" s="18">
        <v>290.93098061499995</v>
      </c>
      <c r="I13" s="18">
        <v>378.85758967800001</v>
      </c>
      <c r="J13" s="18">
        <v>377.24221798499985</v>
      </c>
      <c r="K13" s="18">
        <v>353.70822493499998</v>
      </c>
      <c r="L13" s="18">
        <v>359.74594430100012</v>
      </c>
      <c r="M13" s="18">
        <v>384.83132530100016</v>
      </c>
      <c r="N13" s="18"/>
      <c r="O13" s="18"/>
      <c r="P13" s="19">
        <f>SUM(D13:O13)</f>
        <v>3085.8204818634354</v>
      </c>
      <c r="S13" s="20"/>
    </row>
    <row r="14" spans="1:19" ht="40" x14ac:dyDescent="0.35">
      <c r="B14" s="16" t="s">
        <v>20</v>
      </c>
      <c r="C14" s="17" t="s">
        <v>21</v>
      </c>
      <c r="D14" s="18">
        <v>94.925661579999996</v>
      </c>
      <c r="E14" s="18">
        <v>93.018160505777388</v>
      </c>
      <c r="F14" s="18">
        <v>83.256239456357079</v>
      </c>
      <c r="G14" s="18">
        <v>60.981804283000002</v>
      </c>
      <c r="H14" s="18">
        <v>59.968286946499994</v>
      </c>
      <c r="I14" s="18">
        <v>52.495989174999899</v>
      </c>
      <c r="J14" s="18">
        <v>52.856834625499992</v>
      </c>
      <c r="K14" s="18">
        <v>56.49332962350001</v>
      </c>
      <c r="L14" s="18">
        <v>64.692588569500003</v>
      </c>
      <c r="M14" s="18">
        <v>61.820745830999996</v>
      </c>
      <c r="N14" s="18"/>
      <c r="O14" s="18"/>
      <c r="P14" s="19">
        <f>SUM(D14:O14)</f>
        <v>680.5096405961342</v>
      </c>
      <c r="S14" s="20"/>
    </row>
    <row r="15" spans="1:19" ht="40" x14ac:dyDescent="0.35">
      <c r="B15" s="16" t="s">
        <v>22</v>
      </c>
      <c r="C15" s="17" t="s">
        <v>23</v>
      </c>
      <c r="D15" s="18">
        <v>134.66934828500001</v>
      </c>
      <c r="E15" s="18">
        <v>125.674228532</v>
      </c>
      <c r="F15" s="18">
        <v>115.60423951600001</v>
      </c>
      <c r="G15" s="18">
        <v>106.10376464399997</v>
      </c>
      <c r="H15" s="18">
        <v>109.04121337599997</v>
      </c>
      <c r="I15" s="18">
        <v>86.453877192999997</v>
      </c>
      <c r="J15" s="18">
        <v>158.26208419100004</v>
      </c>
      <c r="K15" s="18">
        <v>147.39970869200002</v>
      </c>
      <c r="L15" s="18">
        <v>182.72628167400006</v>
      </c>
      <c r="M15" s="18">
        <v>169.83494883799997</v>
      </c>
      <c r="N15" s="18"/>
      <c r="O15" s="18"/>
      <c r="P15" s="19">
        <f>SUM(D15:O15)</f>
        <v>1335.7696949409999</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442.24131765443497</v>
      </c>
      <c r="H16" s="22">
        <f t="shared" si="0"/>
        <v>580.53176875849988</v>
      </c>
      <c r="I16" s="22">
        <f t="shared" si="0"/>
        <v>637.02348564399995</v>
      </c>
      <c r="J16" s="22">
        <f t="shared" si="0"/>
        <v>792.85076446149992</v>
      </c>
      <c r="K16" s="22">
        <f>SUM(K12:K15)</f>
        <v>826.27495619849992</v>
      </c>
      <c r="L16" s="22">
        <f>SUM(L12:L15)</f>
        <v>927.85915110450014</v>
      </c>
      <c r="M16" s="22">
        <f>SUM(M12:M15)</f>
        <v>957.00835931800009</v>
      </c>
      <c r="N16" s="23">
        <f t="shared" si="0"/>
        <v>0</v>
      </c>
      <c r="O16" s="23">
        <f t="shared" si="0"/>
        <v>0</v>
      </c>
      <c r="P16" s="22">
        <f>SUM(D16:O16)</f>
        <v>6966.9541601815699</v>
      </c>
    </row>
    <row r="17" spans="2:17" s="26" customFormat="1" ht="17.25" customHeight="1" x14ac:dyDescent="0.35">
      <c r="B17" s="6" t="s">
        <v>88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51</v>
      </c>
      <c r="F21" s="68" t="s">
        <v>52</v>
      </c>
      <c r="G21" s="67" t="s">
        <v>246</v>
      </c>
      <c r="H21" s="67" t="s">
        <v>15</v>
      </c>
    </row>
    <row r="22" spans="2:17" ht="26.25" customHeight="1" x14ac:dyDescent="0.35">
      <c r="B22" s="16" t="s">
        <v>16</v>
      </c>
      <c r="C22" s="17" t="s">
        <v>17</v>
      </c>
      <c r="D22" s="18">
        <f>SUM(D12:F12)</f>
        <v>424.28799882099992</v>
      </c>
      <c r="E22" s="18">
        <f>SUM(G12:I12)</f>
        <v>306.18734744399995</v>
      </c>
      <c r="F22" s="18">
        <f>SUM(J12:L12)</f>
        <v>793.85765716799983</v>
      </c>
      <c r="G22" s="18">
        <f>SUM(M12:O12)</f>
        <v>340.52133934800003</v>
      </c>
      <c r="H22" s="19">
        <f>SUM(D22:G22)</f>
        <v>1864.8543427809998</v>
      </c>
      <c r="J22" s="27"/>
    </row>
    <row r="23" spans="2:17" ht="40" x14ac:dyDescent="0.35">
      <c r="B23" s="16" t="s">
        <v>24</v>
      </c>
      <c r="C23" s="17" t="s">
        <v>19</v>
      </c>
      <c r="D23" s="18">
        <f>SUM(D13:F13)</f>
        <v>731.72848034600008</v>
      </c>
      <c r="E23" s="18">
        <f>SUM(G13:I13)</f>
        <v>878.56428899543494</v>
      </c>
      <c r="F23" s="18">
        <f t="shared" ref="F23:F25" si="1">SUM(J13:L13)</f>
        <v>1090.6963872209999</v>
      </c>
      <c r="G23" s="18">
        <f>SUM(M13:O13)</f>
        <v>384.83132530100016</v>
      </c>
      <c r="H23" s="19">
        <f t="shared" ref="H23:H25" si="2">SUM(D23:G23)</f>
        <v>3085.8204818634349</v>
      </c>
    </row>
    <row r="24" spans="2:17" ht="40" x14ac:dyDescent="0.35">
      <c r="B24" s="16" t="s">
        <v>25</v>
      </c>
      <c r="C24" s="17" t="s">
        <v>21</v>
      </c>
      <c r="D24" s="18">
        <f>SUM(D14:F14)</f>
        <v>271.20006154213445</v>
      </c>
      <c r="E24" s="18">
        <f>SUM(G14:I14)</f>
        <v>173.4460804044999</v>
      </c>
      <c r="F24" s="18">
        <f t="shared" si="1"/>
        <v>174.04275281849999</v>
      </c>
      <c r="G24" s="18">
        <f>SUM(M14:O14)</f>
        <v>61.820745830999996</v>
      </c>
      <c r="H24" s="19">
        <f t="shared" si="2"/>
        <v>680.50964059613432</v>
      </c>
    </row>
    <row r="25" spans="2:17" ht="40" x14ac:dyDescent="0.35">
      <c r="B25" s="16" t="s">
        <v>22</v>
      </c>
      <c r="C25" s="17" t="s">
        <v>23</v>
      </c>
      <c r="D25" s="18">
        <f>SUM(D15:F15)</f>
        <v>375.94781633299999</v>
      </c>
      <c r="E25" s="18">
        <f>SUM(G15:I15)</f>
        <v>301.59885521299992</v>
      </c>
      <c r="F25" s="18">
        <f t="shared" si="1"/>
        <v>488.38807455700015</v>
      </c>
      <c r="G25" s="18">
        <f>SUM(M15:O15)</f>
        <v>169.83494883799997</v>
      </c>
      <c r="H25" s="19">
        <f t="shared" si="2"/>
        <v>1335.7696949410001</v>
      </c>
    </row>
    <row r="26" spans="2:17" ht="17.25" customHeight="1" x14ac:dyDescent="0.35">
      <c r="B26" s="21" t="s">
        <v>15</v>
      </c>
      <c r="C26" s="21"/>
      <c r="D26" s="22">
        <f>SUM(D22:D25)</f>
        <v>1803.1643570421343</v>
      </c>
      <c r="E26" s="22">
        <f>SUM(E22:E25)</f>
        <v>1659.7965720569348</v>
      </c>
      <c r="F26" s="22">
        <f>SUM(F22:F25)</f>
        <v>2546.9848717644995</v>
      </c>
      <c r="G26" s="22">
        <f>SUM(G22:G25)</f>
        <v>957.00835931800009</v>
      </c>
      <c r="H26" s="22">
        <f>SUM(H22:H25)</f>
        <v>6966.954160181569</v>
      </c>
    </row>
    <row r="27" spans="2:17" ht="17.25" customHeight="1" x14ac:dyDescent="0.35">
      <c r="F27" s="27"/>
    </row>
    <row r="28" spans="2:17" ht="17.25" customHeight="1" x14ac:dyDescent="0.85">
      <c r="B28" s="32" t="s">
        <v>247</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11.964839273999999</v>
      </c>
      <c r="E31" s="18">
        <v>11.960583402999999</v>
      </c>
      <c r="F31" s="18">
        <v>13.626019829000001</v>
      </c>
      <c r="G31" s="18">
        <v>6.3048622080000003</v>
      </c>
      <c r="H31" s="18">
        <v>1.66469249</v>
      </c>
      <c r="I31" s="18">
        <v>1.66469249</v>
      </c>
    </row>
    <row r="32" spans="2:17" ht="40" x14ac:dyDescent="0.35">
      <c r="B32" s="16" t="s">
        <v>24</v>
      </c>
      <c r="C32" s="17" t="s">
        <v>19</v>
      </c>
      <c r="D32" s="18">
        <v>11.126887844000001</v>
      </c>
      <c r="E32" s="18">
        <v>11.749452063</v>
      </c>
      <c r="F32" s="18">
        <v>14.54413486</v>
      </c>
      <c r="G32" s="18">
        <v>1.533766395</v>
      </c>
      <c r="H32" s="18">
        <v>3.379791333</v>
      </c>
      <c r="I32" s="18">
        <v>4.020812651</v>
      </c>
      <c r="J32" s="14"/>
    </row>
    <row r="33" spans="2:9" ht="26.25" customHeight="1" x14ac:dyDescent="0.35">
      <c r="B33" s="16" t="s">
        <v>25</v>
      </c>
      <c r="C33" s="17" t="s">
        <v>34</v>
      </c>
      <c r="D33" s="18">
        <v>1.4768665590000001</v>
      </c>
      <c r="E33" s="18">
        <v>1.4923623690000001</v>
      </c>
      <c r="F33" s="18">
        <v>2.1913956589999999</v>
      </c>
      <c r="G33" s="18">
        <v>0.36568505080000002</v>
      </c>
      <c r="H33" s="18">
        <v>0.41524165559999998</v>
      </c>
      <c r="I33" s="18">
        <v>0.17002893699999999</v>
      </c>
    </row>
    <row r="34" spans="2:9" ht="40" x14ac:dyDescent="0.35">
      <c r="B34" s="16" t="s">
        <v>22</v>
      </c>
      <c r="C34" s="17" t="s">
        <v>23</v>
      </c>
      <c r="D34" s="18">
        <v>6.1129404779999996</v>
      </c>
      <c r="E34" s="18">
        <v>5.9338435110000001</v>
      </c>
      <c r="F34" s="18">
        <v>12.882135651</v>
      </c>
      <c r="G34" s="18">
        <v>0.78816085709999995</v>
      </c>
      <c r="H34" s="18">
        <v>3.6587301189999999</v>
      </c>
      <c r="I34" s="18">
        <v>3.6587301189999999</v>
      </c>
    </row>
    <row r="35" spans="2:9" ht="17.25" customHeight="1" x14ac:dyDescent="0.35">
      <c r="B35" s="29"/>
      <c r="C35" s="21"/>
      <c r="D35" s="23"/>
      <c r="E35" s="23"/>
      <c r="F35" s="23"/>
      <c r="G35" s="23"/>
      <c r="H35" s="23"/>
      <c r="I35" s="23"/>
    </row>
    <row r="36" spans="2:9" ht="17.25" customHeight="1" x14ac:dyDescent="0.35">
      <c r="B36" s="6" t="s">
        <v>161</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41509-FDE7-4687-824D-7C7490D58540}">
  <dimension ref="C6:Q95"/>
  <sheetViews>
    <sheetView showGridLines="0" topLeftCell="C6" zoomScale="130" zoomScaleNormal="130" workbookViewId="0">
      <selection activeCell="Q20" sqref="Q20"/>
    </sheetView>
  </sheetViews>
  <sheetFormatPr defaultColWidth="0" defaultRowHeight="14.5" zeroHeight="1" x14ac:dyDescent="0.35"/>
  <cols>
    <col min="1" max="2" width="8.7265625" hidden="1" customWidth="1"/>
    <col min="3" max="17" width="8.7265625" customWidth="1"/>
    <col min="18" max="16384" width="8.7265625" hidden="1"/>
  </cols>
  <sheetData>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65537" r:id="rId4">
          <objectPr defaultSize="0" autoPict="0" r:id="rId5">
            <anchor moveWithCells="1">
              <from>
                <xdr:col>0</xdr:col>
                <xdr:colOff>0</xdr:colOff>
                <xdr:row>5</xdr:row>
                <xdr:rowOff>0</xdr:rowOff>
              </from>
              <to>
                <xdr:col>15</xdr:col>
                <xdr:colOff>565150</xdr:colOff>
                <xdr:row>41</xdr:row>
                <xdr:rowOff>95250</xdr:rowOff>
              </to>
            </anchor>
          </objectPr>
        </oleObject>
      </mc:Choice>
      <mc:Fallback>
        <oleObject progId="Word.Document.12" shapeId="65537" r:id="rId4"/>
      </mc:Fallback>
    </mc:AlternateContent>
    <mc:AlternateContent xmlns:mc="http://schemas.openxmlformats.org/markup-compatibility/2006">
      <mc:Choice Requires="x14">
        <oleObject progId="Word.Document.12" shapeId="65538" r:id="rId6">
          <objectPr defaultSize="0" autoPict="0" r:id="rId7">
            <anchor moveWithCells="1">
              <from>
                <xdr:col>0</xdr:col>
                <xdr:colOff>0</xdr:colOff>
                <xdr:row>42</xdr:row>
                <xdr:rowOff>165100</xdr:rowOff>
              </from>
              <to>
                <xdr:col>16</xdr:col>
                <xdr:colOff>127000</xdr:colOff>
                <xdr:row>93</xdr:row>
                <xdr:rowOff>133350</xdr:rowOff>
              </to>
            </anchor>
          </objectPr>
        </oleObject>
      </mc:Choice>
      <mc:Fallback>
        <oleObject progId="Word.Document.12" shapeId="65538"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2300C-2623-452C-A5A6-AF3FF8C1AF40}">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227</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v>119.21602959799999</v>
      </c>
      <c r="J12" s="18">
        <v>204.48962765999997</v>
      </c>
      <c r="K12" s="18">
        <v>268.67369294799994</v>
      </c>
      <c r="L12" s="18">
        <v>320.6943365599999</v>
      </c>
      <c r="M12" s="18"/>
      <c r="N12" s="18"/>
      <c r="O12" s="18"/>
      <c r="P12" s="19">
        <f>SUM(D12:O12)</f>
        <v>1524.3330034329997</v>
      </c>
      <c r="S12" s="20"/>
    </row>
    <row r="13" spans="1:19" ht="40" x14ac:dyDescent="0.35">
      <c r="B13" s="16" t="s">
        <v>18</v>
      </c>
      <c r="C13" s="17" t="s">
        <v>19</v>
      </c>
      <c r="D13" s="18">
        <v>190.4830161125</v>
      </c>
      <c r="E13" s="18">
        <v>265.48174879050003</v>
      </c>
      <c r="F13" s="18">
        <v>275.76371544300002</v>
      </c>
      <c r="G13" s="18">
        <v>208.775718702435</v>
      </c>
      <c r="H13" s="18">
        <v>290.93098061499995</v>
      </c>
      <c r="I13" s="18">
        <v>378.85758967800001</v>
      </c>
      <c r="J13" s="18">
        <v>377.24221798499985</v>
      </c>
      <c r="K13" s="18">
        <v>353.70822493499998</v>
      </c>
      <c r="L13" s="18">
        <v>359.74594430100012</v>
      </c>
      <c r="M13" s="18"/>
      <c r="N13" s="18"/>
      <c r="O13" s="18"/>
      <c r="P13" s="19">
        <f>SUM(D13:O13)</f>
        <v>2700.9891565624353</v>
      </c>
      <c r="S13" s="20"/>
    </row>
    <row r="14" spans="1:19" ht="40" x14ac:dyDescent="0.35">
      <c r="B14" s="16" t="s">
        <v>20</v>
      </c>
      <c r="C14" s="17" t="s">
        <v>21</v>
      </c>
      <c r="D14" s="18">
        <v>94.925661579999996</v>
      </c>
      <c r="E14" s="18">
        <v>93.018160505777388</v>
      </c>
      <c r="F14" s="18">
        <v>83.256239456357079</v>
      </c>
      <c r="G14" s="18">
        <v>60.981804283000002</v>
      </c>
      <c r="H14" s="18">
        <v>59.968286946499994</v>
      </c>
      <c r="I14" s="18">
        <v>52.495989174999899</v>
      </c>
      <c r="J14" s="18">
        <v>52.856834625499992</v>
      </c>
      <c r="K14" s="18">
        <v>56.49332962350001</v>
      </c>
      <c r="L14" s="18">
        <v>64.692588569500003</v>
      </c>
      <c r="M14" s="18"/>
      <c r="N14" s="18"/>
      <c r="O14" s="18"/>
      <c r="P14" s="19">
        <f>SUM(D14:O14)</f>
        <v>618.68889476513425</v>
      </c>
      <c r="S14" s="20"/>
    </row>
    <row r="15" spans="1:19" ht="40" x14ac:dyDescent="0.35">
      <c r="B15" s="16" t="s">
        <v>22</v>
      </c>
      <c r="C15" s="17" t="s">
        <v>23</v>
      </c>
      <c r="D15" s="18">
        <v>134.66934828500001</v>
      </c>
      <c r="E15" s="18">
        <v>125.674228532</v>
      </c>
      <c r="F15" s="18">
        <v>115.60423951600001</v>
      </c>
      <c r="G15" s="18">
        <v>106.10376464399997</v>
      </c>
      <c r="H15" s="18">
        <v>109.04121337599997</v>
      </c>
      <c r="I15" s="18">
        <v>86.453877192999997</v>
      </c>
      <c r="J15" s="18">
        <v>158.26208419100004</v>
      </c>
      <c r="K15" s="18">
        <v>147.39970869200002</v>
      </c>
      <c r="L15" s="18">
        <v>182.72628167400006</v>
      </c>
      <c r="M15" s="18"/>
      <c r="N15" s="18"/>
      <c r="O15" s="18"/>
      <c r="P15" s="19">
        <f>SUM(D15:O15)</f>
        <v>1165.934746103</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442.24131765443497</v>
      </c>
      <c r="H16" s="22">
        <f t="shared" si="0"/>
        <v>580.53176875849988</v>
      </c>
      <c r="I16" s="22">
        <f t="shared" si="0"/>
        <v>637.02348564399995</v>
      </c>
      <c r="J16" s="22">
        <f t="shared" si="0"/>
        <v>792.85076446149992</v>
      </c>
      <c r="K16" s="22">
        <f>SUM(K12:K15)</f>
        <v>826.27495619849992</v>
      </c>
      <c r="L16" s="22">
        <f>SUM(L12:L15)</f>
        <v>927.85915110450014</v>
      </c>
      <c r="M16" s="22">
        <f>SUM(M12:M15)</f>
        <v>0</v>
      </c>
      <c r="N16" s="23">
        <f t="shared" si="0"/>
        <v>0</v>
      </c>
      <c r="O16" s="23">
        <f t="shared" si="0"/>
        <v>0</v>
      </c>
      <c r="P16" s="22">
        <f>SUM(D16:O16)</f>
        <v>6009.9458008635702</v>
      </c>
    </row>
    <row r="17" spans="2:17" s="26" customFormat="1" ht="17.25" customHeight="1" x14ac:dyDescent="0.35">
      <c r="B17" s="6" t="s">
        <v>88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51</v>
      </c>
      <c r="F21" s="68" t="s">
        <v>52</v>
      </c>
      <c r="G21" s="67" t="s">
        <v>53</v>
      </c>
      <c r="H21" s="67" t="s">
        <v>15</v>
      </c>
    </row>
    <row r="22" spans="2:17" ht="26.25" customHeight="1" x14ac:dyDescent="0.35">
      <c r="B22" s="16" t="s">
        <v>16</v>
      </c>
      <c r="C22" s="17" t="s">
        <v>17</v>
      </c>
      <c r="D22" s="18">
        <f>SUM(D12:F12)</f>
        <v>424.28799882099992</v>
      </c>
      <c r="E22" s="18">
        <f>SUM(G12:I12)</f>
        <v>306.18734744399995</v>
      </c>
      <c r="F22" s="18">
        <f>SUM(J12:L12)</f>
        <v>793.85765716799983</v>
      </c>
      <c r="G22" s="18">
        <f>SUM(M12:O12)</f>
        <v>0</v>
      </c>
      <c r="H22" s="19">
        <f>SUM(D22:G22)</f>
        <v>1524.3330034329997</v>
      </c>
      <c r="J22" s="27"/>
    </row>
    <row r="23" spans="2:17" ht="40" x14ac:dyDescent="0.35">
      <c r="B23" s="16" t="s">
        <v>24</v>
      </c>
      <c r="C23" s="17" t="s">
        <v>19</v>
      </c>
      <c r="D23" s="18">
        <f>SUM(D13:F13)</f>
        <v>731.72848034600008</v>
      </c>
      <c r="E23" s="18">
        <f>SUM(G13:I13)</f>
        <v>878.56428899543494</v>
      </c>
      <c r="F23" s="18">
        <f t="shared" ref="F23:F25" si="1">SUM(J13:L13)</f>
        <v>1090.6963872209999</v>
      </c>
      <c r="G23" s="18">
        <f>SUM(M13:O13)</f>
        <v>0</v>
      </c>
      <c r="H23" s="19">
        <f t="shared" ref="H23:H25" si="2">SUM(D23:G23)</f>
        <v>2700.9891565624348</v>
      </c>
    </row>
    <row r="24" spans="2:17" ht="40" x14ac:dyDescent="0.35">
      <c r="B24" s="16" t="s">
        <v>25</v>
      </c>
      <c r="C24" s="17" t="s">
        <v>21</v>
      </c>
      <c r="D24" s="18">
        <f>SUM(D14:F14)</f>
        <v>271.20006154213445</v>
      </c>
      <c r="E24" s="18">
        <f>SUM(G14:I14)</f>
        <v>173.4460804044999</v>
      </c>
      <c r="F24" s="18">
        <f t="shared" si="1"/>
        <v>174.04275281849999</v>
      </c>
      <c r="G24" s="18">
        <f>SUM(M14:O14)</f>
        <v>0</v>
      </c>
      <c r="H24" s="19">
        <f t="shared" si="2"/>
        <v>618.68889476513436</v>
      </c>
    </row>
    <row r="25" spans="2:17" ht="40" x14ac:dyDescent="0.35">
      <c r="B25" s="16" t="s">
        <v>22</v>
      </c>
      <c r="C25" s="17" t="s">
        <v>23</v>
      </c>
      <c r="D25" s="18">
        <f>SUM(D15:F15)</f>
        <v>375.94781633299999</v>
      </c>
      <c r="E25" s="18">
        <f>SUM(G15:I15)</f>
        <v>301.59885521299992</v>
      </c>
      <c r="F25" s="18">
        <f t="shared" si="1"/>
        <v>488.38807455700015</v>
      </c>
      <c r="G25" s="18">
        <f>SUM(M15:O15)</f>
        <v>0</v>
      </c>
      <c r="H25" s="19">
        <f t="shared" si="2"/>
        <v>1165.9347461030002</v>
      </c>
    </row>
    <row r="26" spans="2:17" ht="17.25" customHeight="1" x14ac:dyDescent="0.35">
      <c r="B26" s="21" t="s">
        <v>15</v>
      </c>
      <c r="C26" s="21"/>
      <c r="D26" s="22">
        <f>SUM(D22:D25)</f>
        <v>1803.1643570421343</v>
      </c>
      <c r="E26" s="22">
        <f>SUM(E22:E25)</f>
        <v>1659.7965720569348</v>
      </c>
      <c r="F26" s="22">
        <f>SUM(F22:F25)</f>
        <v>2546.9848717644995</v>
      </c>
      <c r="G26" s="22">
        <f>SUM(G22:G25)</f>
        <v>0</v>
      </c>
      <c r="H26" s="22">
        <f>SUM(H22:H25)</f>
        <v>6009.9458008635684</v>
      </c>
    </row>
    <row r="27" spans="2:17" ht="17.25" customHeight="1" x14ac:dyDescent="0.35">
      <c r="F27" s="27"/>
    </row>
    <row r="28" spans="2:17" ht="17.25" customHeight="1" x14ac:dyDescent="0.85">
      <c r="B28" s="32" t="s">
        <v>228</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11.548869516</v>
      </c>
      <c r="E31" s="18">
        <v>12.075535408</v>
      </c>
      <c r="F31" s="18">
        <v>13.723481281</v>
      </c>
      <c r="G31" s="18">
        <v>7.8033798049999996</v>
      </c>
      <c r="H31" s="18">
        <v>1.476738747</v>
      </c>
      <c r="I31" s="18">
        <v>1.476738747</v>
      </c>
    </row>
    <row r="32" spans="2:17" ht="40" x14ac:dyDescent="0.35">
      <c r="B32" s="16" t="s">
        <v>24</v>
      </c>
      <c r="C32" s="17" t="s">
        <v>19</v>
      </c>
      <c r="D32" s="18">
        <v>12.320761931</v>
      </c>
      <c r="E32" s="18">
        <v>13.054905682999999</v>
      </c>
      <c r="F32" s="18">
        <v>17.152470323999999</v>
      </c>
      <c r="G32" s="18">
        <v>3.6401370919999998</v>
      </c>
      <c r="H32" s="18">
        <v>2.9914434110000001</v>
      </c>
      <c r="I32" s="18">
        <v>3.5230203850000001</v>
      </c>
      <c r="J32" s="14"/>
    </row>
    <row r="33" spans="2:9" ht="26.25" customHeight="1" x14ac:dyDescent="0.35">
      <c r="B33" s="16" t="s">
        <v>25</v>
      </c>
      <c r="C33" s="17" t="s">
        <v>34</v>
      </c>
      <c r="D33" s="18">
        <v>1.7110809810000001</v>
      </c>
      <c r="E33" s="18">
        <v>1.5120788030000001</v>
      </c>
      <c r="F33" s="18">
        <v>2.1644319840000001</v>
      </c>
      <c r="G33" s="18">
        <v>0.8953920447</v>
      </c>
      <c r="H33" s="18">
        <v>0.319185736</v>
      </c>
      <c r="I33" s="18">
        <v>0.20965061090000001</v>
      </c>
    </row>
    <row r="34" spans="2:9" ht="40" x14ac:dyDescent="0.35">
      <c r="B34" s="16" t="s">
        <v>22</v>
      </c>
      <c r="C34" s="17" t="s">
        <v>23</v>
      </c>
      <c r="D34" s="18">
        <v>6.7787028859999996</v>
      </c>
      <c r="E34" s="18">
        <v>6.0884932850000002</v>
      </c>
      <c r="F34" s="18">
        <v>13.735533437000001</v>
      </c>
      <c r="G34" s="18">
        <v>0.76740033549999997</v>
      </c>
      <c r="H34" s="18">
        <v>3.142127066</v>
      </c>
      <c r="I34" s="18">
        <v>3.142127066</v>
      </c>
    </row>
    <row r="35" spans="2:9" ht="17.25" customHeight="1" x14ac:dyDescent="0.35">
      <c r="B35" s="29"/>
      <c r="C35" s="21"/>
      <c r="D35" s="23"/>
      <c r="E35" s="23"/>
      <c r="F35" s="23"/>
      <c r="G35" s="23"/>
      <c r="H35" s="23"/>
      <c r="I35" s="23"/>
    </row>
    <row r="36" spans="2:9" ht="17.25" customHeight="1" x14ac:dyDescent="0.35">
      <c r="B36" s="6" t="s">
        <v>161</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4AE42-DE02-4535-A6A7-18BC7227EB48}">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222</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v>119.21602959799999</v>
      </c>
      <c r="J12" s="18">
        <v>204.48962765999997</v>
      </c>
      <c r="K12" s="18">
        <v>268.67369294799994</v>
      </c>
      <c r="L12" s="18"/>
      <c r="M12" s="18"/>
      <c r="N12" s="18"/>
      <c r="O12" s="18"/>
      <c r="P12" s="19">
        <f>SUM(D12:O12)</f>
        <v>1203.6386668729997</v>
      </c>
      <c r="S12" s="20"/>
    </row>
    <row r="13" spans="1:19" ht="40" x14ac:dyDescent="0.35">
      <c r="B13" s="16" t="s">
        <v>18</v>
      </c>
      <c r="C13" s="17" t="s">
        <v>19</v>
      </c>
      <c r="D13" s="18">
        <v>190.4830161125</v>
      </c>
      <c r="E13" s="18">
        <v>265.48174879050003</v>
      </c>
      <c r="F13" s="18">
        <v>275.76371544300002</v>
      </c>
      <c r="G13" s="18">
        <v>208.775718702435</v>
      </c>
      <c r="H13" s="18">
        <v>290.93098061499995</v>
      </c>
      <c r="I13" s="18">
        <v>378.85758967800001</v>
      </c>
      <c r="J13" s="18">
        <v>377.24221798499985</v>
      </c>
      <c r="K13" s="18">
        <v>353.70822493499998</v>
      </c>
      <c r="L13" s="18"/>
      <c r="M13" s="18"/>
      <c r="N13" s="18"/>
      <c r="O13" s="18"/>
      <c r="P13" s="19">
        <f>SUM(D13:O13)</f>
        <v>2341.243212261435</v>
      </c>
      <c r="S13" s="20"/>
    </row>
    <row r="14" spans="1:19" ht="40" x14ac:dyDescent="0.35">
      <c r="B14" s="16" t="s">
        <v>20</v>
      </c>
      <c r="C14" s="17" t="s">
        <v>21</v>
      </c>
      <c r="D14" s="18">
        <v>94.925661579999996</v>
      </c>
      <c r="E14" s="18">
        <v>93.018160505777388</v>
      </c>
      <c r="F14" s="18">
        <v>83.256239456357079</v>
      </c>
      <c r="G14" s="18">
        <v>60.981804283000002</v>
      </c>
      <c r="H14" s="18">
        <v>59.968286946499994</v>
      </c>
      <c r="I14" s="18">
        <v>52.495989174999899</v>
      </c>
      <c r="J14" s="18">
        <v>52.856834625499992</v>
      </c>
      <c r="K14" s="18">
        <v>56.49332962350001</v>
      </c>
      <c r="L14" s="18"/>
      <c r="M14" s="18"/>
      <c r="N14" s="18"/>
      <c r="O14" s="18"/>
      <c r="P14" s="19">
        <f>SUM(D14:O14)</f>
        <v>553.99630619563425</v>
      </c>
      <c r="S14" s="20"/>
    </row>
    <row r="15" spans="1:19" ht="40" x14ac:dyDescent="0.35">
      <c r="B15" s="16" t="s">
        <v>22</v>
      </c>
      <c r="C15" s="17" t="s">
        <v>23</v>
      </c>
      <c r="D15" s="18">
        <v>134.66934828500001</v>
      </c>
      <c r="E15" s="18">
        <v>125.674228532</v>
      </c>
      <c r="F15" s="18">
        <v>115.60423951600001</v>
      </c>
      <c r="G15" s="18">
        <v>106.10376464399997</v>
      </c>
      <c r="H15" s="18">
        <v>109.04121337599997</v>
      </c>
      <c r="I15" s="18">
        <v>86.453877192999997</v>
      </c>
      <c r="J15" s="18">
        <v>158.26208419100004</v>
      </c>
      <c r="K15" s="18">
        <v>147.39970869200002</v>
      </c>
      <c r="L15" s="18"/>
      <c r="M15" s="18"/>
      <c r="N15" s="18"/>
      <c r="O15" s="18"/>
      <c r="P15" s="19">
        <f>SUM(D15:O15)</f>
        <v>983.20846442899995</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442.24131765443497</v>
      </c>
      <c r="H16" s="22">
        <f t="shared" si="0"/>
        <v>580.53176875849988</v>
      </c>
      <c r="I16" s="22">
        <f t="shared" si="0"/>
        <v>637.02348564399995</v>
      </c>
      <c r="J16" s="22">
        <f t="shared" si="0"/>
        <v>792.85076446149992</v>
      </c>
      <c r="K16" s="22">
        <f>SUM(K12:K15)</f>
        <v>826.27495619849992</v>
      </c>
      <c r="L16" s="22">
        <f>SUM(L12:L15)</f>
        <v>0</v>
      </c>
      <c r="M16" s="22">
        <f>SUM(M12:M15)</f>
        <v>0</v>
      </c>
      <c r="N16" s="23">
        <f t="shared" si="0"/>
        <v>0</v>
      </c>
      <c r="O16" s="23">
        <f t="shared" si="0"/>
        <v>0</v>
      </c>
      <c r="P16" s="22">
        <f>SUM(D16:O16)</f>
        <v>5082.0866497590696</v>
      </c>
    </row>
    <row r="17" spans="2:17" s="26" customFormat="1" ht="17.25" customHeight="1" x14ac:dyDescent="0.35">
      <c r="B17" s="6" t="s">
        <v>88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51</v>
      </c>
      <c r="F21" s="68" t="s">
        <v>220</v>
      </c>
      <c r="G21" s="67" t="s">
        <v>53</v>
      </c>
      <c r="H21" s="67" t="s">
        <v>15</v>
      </c>
    </row>
    <row r="22" spans="2:17" ht="26.25" customHeight="1" x14ac:dyDescent="0.35">
      <c r="B22" s="16" t="s">
        <v>16</v>
      </c>
      <c r="C22" s="17" t="s">
        <v>17</v>
      </c>
      <c r="D22" s="18">
        <f>SUM(D12:F12)</f>
        <v>424.28799882099992</v>
      </c>
      <c r="E22" s="18">
        <f>SUM(G12:I12)</f>
        <v>306.18734744399995</v>
      </c>
      <c r="F22" s="18">
        <f>SUM(J12:L12)</f>
        <v>473.16332060799994</v>
      </c>
      <c r="G22" s="18">
        <f>SUM(M12:O12)</f>
        <v>0</v>
      </c>
      <c r="H22" s="19">
        <f>SUM(D22:G22)</f>
        <v>1203.6386668729997</v>
      </c>
      <c r="J22" s="27"/>
    </row>
    <row r="23" spans="2:17" ht="40" x14ac:dyDescent="0.35">
      <c r="B23" s="16" t="s">
        <v>24</v>
      </c>
      <c r="C23" s="17" t="s">
        <v>19</v>
      </c>
      <c r="D23" s="18">
        <f>SUM(D13:F13)</f>
        <v>731.72848034600008</v>
      </c>
      <c r="E23" s="18">
        <f>SUM(G13:I13)</f>
        <v>878.56428899543494</v>
      </c>
      <c r="F23" s="18">
        <f t="shared" ref="F23:F25" si="1">SUM(J13:L13)</f>
        <v>730.95044291999989</v>
      </c>
      <c r="G23" s="18">
        <f>SUM(M13:O13)</f>
        <v>0</v>
      </c>
      <c r="H23" s="19">
        <f t="shared" ref="H23:H25" si="2">SUM(D23:G23)</f>
        <v>2341.2432122614346</v>
      </c>
    </row>
    <row r="24" spans="2:17" ht="40" x14ac:dyDescent="0.35">
      <c r="B24" s="16" t="s">
        <v>25</v>
      </c>
      <c r="C24" s="17" t="s">
        <v>21</v>
      </c>
      <c r="D24" s="18">
        <f>SUM(D14:F14)</f>
        <v>271.20006154213445</v>
      </c>
      <c r="E24" s="18">
        <f>SUM(G14:I14)</f>
        <v>173.4460804044999</v>
      </c>
      <c r="F24" s="18">
        <f t="shared" si="1"/>
        <v>109.350164249</v>
      </c>
      <c r="G24" s="18">
        <f>SUM(M14:O14)</f>
        <v>0</v>
      </c>
      <c r="H24" s="19">
        <f t="shared" si="2"/>
        <v>553.99630619563436</v>
      </c>
    </row>
    <row r="25" spans="2:17" ht="40" x14ac:dyDescent="0.35">
      <c r="B25" s="16" t="s">
        <v>22</v>
      </c>
      <c r="C25" s="17" t="s">
        <v>23</v>
      </c>
      <c r="D25" s="18">
        <f>SUM(D15:F15)</f>
        <v>375.94781633299999</v>
      </c>
      <c r="E25" s="18">
        <f>SUM(G15:I15)</f>
        <v>301.59885521299992</v>
      </c>
      <c r="F25" s="18">
        <f t="shared" si="1"/>
        <v>305.66179288300009</v>
      </c>
      <c r="G25" s="18">
        <f>SUM(M15:O15)</f>
        <v>0</v>
      </c>
      <c r="H25" s="19">
        <f t="shared" si="2"/>
        <v>983.20846442900006</v>
      </c>
    </row>
    <row r="26" spans="2:17" ht="17.25" customHeight="1" x14ac:dyDescent="0.35">
      <c r="B26" s="21" t="s">
        <v>15</v>
      </c>
      <c r="C26" s="21"/>
      <c r="D26" s="22">
        <f>SUM(D22:D25)</f>
        <v>1803.1643570421343</v>
      </c>
      <c r="E26" s="22">
        <f>SUM(E22:E25)</f>
        <v>1659.7965720569348</v>
      </c>
      <c r="F26" s="22">
        <f>SUM(F22:F25)</f>
        <v>1619.1257206599998</v>
      </c>
      <c r="G26" s="22">
        <f>SUM(G22:G25)</f>
        <v>0</v>
      </c>
      <c r="H26" s="22">
        <f>SUM(H22:H25)</f>
        <v>5082.0866497590687</v>
      </c>
    </row>
    <row r="27" spans="2:17" ht="17.25" customHeight="1" x14ac:dyDescent="0.35">
      <c r="F27" s="27"/>
    </row>
    <row r="28" spans="2:17" ht="17.25" customHeight="1" x14ac:dyDescent="0.85">
      <c r="B28" s="32" t="s">
        <v>221</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9.6434567399999995</v>
      </c>
      <c r="E31" s="18">
        <v>10.116646389</v>
      </c>
      <c r="F31" s="18">
        <v>13.74568822</v>
      </c>
      <c r="G31" s="18">
        <v>4.6214854880000003</v>
      </c>
      <c r="H31" s="18">
        <v>2.3584924790000001</v>
      </c>
      <c r="I31" s="18">
        <v>2.3584924790000001</v>
      </c>
    </row>
    <row r="32" spans="2:17" ht="40" x14ac:dyDescent="0.35">
      <c r="B32" s="16" t="s">
        <v>24</v>
      </c>
      <c r="C32" s="17" t="s">
        <v>19</v>
      </c>
      <c r="D32" s="18">
        <v>11.610280228000001</v>
      </c>
      <c r="E32" s="18">
        <v>13.469245455999999</v>
      </c>
      <c r="F32" s="18">
        <v>17.275308419000002</v>
      </c>
      <c r="G32" s="18">
        <v>2.8916229009999999</v>
      </c>
      <c r="H32" s="18">
        <v>3.5156406969999998</v>
      </c>
      <c r="I32" s="18">
        <v>4.0334410979999999</v>
      </c>
      <c r="J32" s="14"/>
    </row>
    <row r="33" spans="2:9" ht="26.25" customHeight="1" x14ac:dyDescent="0.35">
      <c r="B33" s="16" t="s">
        <v>25</v>
      </c>
      <c r="C33" s="17" t="s">
        <v>34</v>
      </c>
      <c r="D33" s="18">
        <v>1.277811502</v>
      </c>
      <c r="E33" s="18">
        <v>1.4007975930000001</v>
      </c>
      <c r="F33" s="18">
        <v>1.6658804890000001</v>
      </c>
      <c r="G33" s="18">
        <v>0.55785972709999998</v>
      </c>
      <c r="H33" s="18">
        <v>0.28533400079999999</v>
      </c>
      <c r="I33" s="18">
        <v>0.10328422850000001</v>
      </c>
    </row>
    <row r="34" spans="2:9" ht="40" x14ac:dyDescent="0.35">
      <c r="B34" s="16" t="s">
        <v>22</v>
      </c>
      <c r="C34" s="17" t="s">
        <v>23</v>
      </c>
      <c r="D34" s="18">
        <v>5.2217828089999996</v>
      </c>
      <c r="E34" s="18">
        <v>5.5208330879999998</v>
      </c>
      <c r="F34" s="18">
        <v>12.294490723999999</v>
      </c>
      <c r="G34" s="18">
        <v>0.53307108930000002</v>
      </c>
      <c r="H34" s="18">
        <v>3.0821617589999999</v>
      </c>
      <c r="I34" s="18">
        <v>3.0821617589999999</v>
      </c>
    </row>
    <row r="35" spans="2:9" ht="17.25" customHeight="1" x14ac:dyDescent="0.35">
      <c r="B35" s="29"/>
      <c r="C35" s="21"/>
      <c r="D35" s="23"/>
      <c r="E35" s="23"/>
      <c r="F35" s="23"/>
      <c r="G35" s="23"/>
      <c r="H35" s="23"/>
      <c r="I35" s="23"/>
    </row>
    <row r="36" spans="2:9" ht="17.25" customHeight="1" x14ac:dyDescent="0.35">
      <c r="B36" s="6" t="s">
        <v>161</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CA127-4A33-42BF-B5AD-35A8ED474A5C}">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159</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v>119.21602959799999</v>
      </c>
      <c r="J12" s="18">
        <v>204.48962765999997</v>
      </c>
      <c r="K12" s="18"/>
      <c r="L12" s="18"/>
      <c r="M12" s="18"/>
      <c r="N12" s="18"/>
      <c r="O12" s="18"/>
      <c r="P12" s="19">
        <f>SUM(D12:O12)</f>
        <v>934.96497392499987</v>
      </c>
      <c r="S12" s="20"/>
    </row>
    <row r="13" spans="1:19" ht="40" x14ac:dyDescent="0.35">
      <c r="B13" s="16" t="s">
        <v>18</v>
      </c>
      <c r="C13" s="17" t="s">
        <v>19</v>
      </c>
      <c r="D13" s="18">
        <v>190.4830161125</v>
      </c>
      <c r="E13" s="18">
        <v>265.48174879050003</v>
      </c>
      <c r="F13" s="18">
        <v>275.76371544300002</v>
      </c>
      <c r="G13" s="18">
        <v>208.775718702435</v>
      </c>
      <c r="H13" s="18">
        <v>290.93098061499995</v>
      </c>
      <c r="I13" s="18">
        <v>378.85758967800001</v>
      </c>
      <c r="J13" s="18">
        <v>377.24221798499985</v>
      </c>
      <c r="K13" s="18"/>
      <c r="L13" s="18"/>
      <c r="M13" s="18"/>
      <c r="N13" s="18"/>
      <c r="O13" s="18"/>
      <c r="P13" s="19">
        <f>SUM(D13:O13)</f>
        <v>1987.5349873264349</v>
      </c>
      <c r="S13" s="20"/>
    </row>
    <row r="14" spans="1:19" ht="40" x14ac:dyDescent="0.35">
      <c r="B14" s="16" t="s">
        <v>20</v>
      </c>
      <c r="C14" s="17" t="s">
        <v>21</v>
      </c>
      <c r="D14" s="18">
        <v>94.925661579999996</v>
      </c>
      <c r="E14" s="18">
        <v>93.018160505777388</v>
      </c>
      <c r="F14" s="18">
        <v>83.256239456357079</v>
      </c>
      <c r="G14" s="18">
        <v>60.981804283000002</v>
      </c>
      <c r="H14" s="18">
        <v>59.968286946499994</v>
      </c>
      <c r="I14" s="18">
        <v>52.495989174999899</v>
      </c>
      <c r="J14" s="18">
        <v>52.856834625499992</v>
      </c>
      <c r="K14" s="18"/>
      <c r="L14" s="18"/>
      <c r="M14" s="18"/>
      <c r="N14" s="18"/>
      <c r="O14" s="18"/>
      <c r="P14" s="19">
        <f>SUM(D14:O14)</f>
        <v>497.50297657213429</v>
      </c>
      <c r="S14" s="20"/>
    </row>
    <row r="15" spans="1:19" ht="40" x14ac:dyDescent="0.35">
      <c r="B15" s="16" t="s">
        <v>22</v>
      </c>
      <c r="C15" s="17" t="s">
        <v>23</v>
      </c>
      <c r="D15" s="18">
        <v>134.66934828500001</v>
      </c>
      <c r="E15" s="18">
        <v>125.674228532</v>
      </c>
      <c r="F15" s="18">
        <v>115.60423951600001</v>
      </c>
      <c r="G15" s="18">
        <v>106.10376464399997</v>
      </c>
      <c r="H15" s="18">
        <v>109.04121337599997</v>
      </c>
      <c r="I15" s="18">
        <v>86.453877192999997</v>
      </c>
      <c r="J15" s="18">
        <v>158.26208419100004</v>
      </c>
      <c r="K15" s="18"/>
      <c r="L15" s="18"/>
      <c r="M15" s="18"/>
      <c r="N15" s="18"/>
      <c r="O15" s="18"/>
      <c r="P15" s="19">
        <f>SUM(D15:O15)</f>
        <v>835.80875573699996</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442.24131765443497</v>
      </c>
      <c r="H16" s="22">
        <f t="shared" si="0"/>
        <v>580.53176875849988</v>
      </c>
      <c r="I16" s="22">
        <f t="shared" si="0"/>
        <v>637.02348564399995</v>
      </c>
      <c r="J16" s="22">
        <f t="shared" si="0"/>
        <v>792.85076446149992</v>
      </c>
      <c r="K16" s="22">
        <f>SUM(K12:K15)</f>
        <v>0</v>
      </c>
      <c r="L16" s="22">
        <f>SUM(L12:L15)</f>
        <v>0</v>
      </c>
      <c r="M16" s="22">
        <f>SUM(M12:M15)</f>
        <v>0</v>
      </c>
      <c r="N16" s="23">
        <f t="shared" si="0"/>
        <v>0</v>
      </c>
      <c r="O16" s="23">
        <f t="shared" si="0"/>
        <v>0</v>
      </c>
      <c r="P16" s="22">
        <f>SUM(D16:O16)</f>
        <v>4255.8116935605694</v>
      </c>
    </row>
    <row r="17" spans="2:17" s="26" customFormat="1" ht="17.25" customHeight="1" x14ac:dyDescent="0.35">
      <c r="B17" s="6" t="s">
        <v>88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51</v>
      </c>
      <c r="F21" s="68">
        <v>45108</v>
      </c>
      <c r="G21" s="67" t="s">
        <v>53</v>
      </c>
      <c r="H21" s="67" t="s">
        <v>15</v>
      </c>
    </row>
    <row r="22" spans="2:17" ht="26.25" customHeight="1" x14ac:dyDescent="0.35">
      <c r="B22" s="16" t="s">
        <v>16</v>
      </c>
      <c r="C22" s="17" t="s">
        <v>17</v>
      </c>
      <c r="D22" s="18">
        <f>SUM(D12:F12)</f>
        <v>424.28799882099992</v>
      </c>
      <c r="E22" s="18">
        <f>SUM(G12:I12)</f>
        <v>306.18734744399995</v>
      </c>
      <c r="F22" s="18">
        <f>SUM(J12:L12)</f>
        <v>204.48962765999997</v>
      </c>
      <c r="G22" s="18">
        <f>SUM(M12:O12)</f>
        <v>0</v>
      </c>
      <c r="H22" s="19">
        <f>SUM(D22:G22)</f>
        <v>934.96497392499987</v>
      </c>
      <c r="J22" s="27"/>
    </row>
    <row r="23" spans="2:17" ht="40" x14ac:dyDescent="0.35">
      <c r="B23" s="16" t="s">
        <v>24</v>
      </c>
      <c r="C23" s="17" t="s">
        <v>19</v>
      </c>
      <c r="D23" s="18">
        <f>SUM(D13:F13)</f>
        <v>731.72848034600008</v>
      </c>
      <c r="E23" s="18">
        <f>SUM(G13:I13)</f>
        <v>878.56428899543494</v>
      </c>
      <c r="F23" s="18">
        <f t="shared" ref="F23:F25" si="1">SUM(J13:L13)</f>
        <v>377.24221798499985</v>
      </c>
      <c r="G23" s="18">
        <f>SUM(M13:O13)</f>
        <v>0</v>
      </c>
      <c r="H23" s="19">
        <f t="shared" ref="H23:H25" si="2">SUM(D23:G23)</f>
        <v>1987.5349873264347</v>
      </c>
    </row>
    <row r="24" spans="2:17" ht="40" x14ac:dyDescent="0.35">
      <c r="B24" s="16" t="s">
        <v>25</v>
      </c>
      <c r="C24" s="17" t="s">
        <v>21</v>
      </c>
      <c r="D24" s="18">
        <f>SUM(D14:F14)</f>
        <v>271.20006154213445</v>
      </c>
      <c r="E24" s="18">
        <f>SUM(G14:I14)</f>
        <v>173.4460804044999</v>
      </c>
      <c r="F24" s="18">
        <f t="shared" si="1"/>
        <v>52.856834625499992</v>
      </c>
      <c r="G24" s="18">
        <f>SUM(M14:O14)</f>
        <v>0</v>
      </c>
      <c r="H24" s="19">
        <f t="shared" si="2"/>
        <v>497.50297657213429</v>
      </c>
    </row>
    <row r="25" spans="2:17" ht="40" x14ac:dyDescent="0.35">
      <c r="B25" s="16" t="s">
        <v>22</v>
      </c>
      <c r="C25" s="17" t="s">
        <v>23</v>
      </c>
      <c r="D25" s="18">
        <f>SUM(D15:F15)</f>
        <v>375.94781633299999</v>
      </c>
      <c r="E25" s="18">
        <f>SUM(G15:I15)</f>
        <v>301.59885521299992</v>
      </c>
      <c r="F25" s="18">
        <f t="shared" si="1"/>
        <v>158.26208419100004</v>
      </c>
      <c r="G25" s="18">
        <f>SUM(M15:O15)</f>
        <v>0</v>
      </c>
      <c r="H25" s="19">
        <f t="shared" si="2"/>
        <v>835.80875573699996</v>
      </c>
    </row>
    <row r="26" spans="2:17" ht="17.25" customHeight="1" x14ac:dyDescent="0.35">
      <c r="B26" s="21" t="s">
        <v>15</v>
      </c>
      <c r="C26" s="21"/>
      <c r="D26" s="22">
        <f>SUM(D22:D25)</f>
        <v>1803.1643570421343</v>
      </c>
      <c r="E26" s="22">
        <f>SUM(E22:E25)</f>
        <v>1659.7965720569348</v>
      </c>
      <c r="F26" s="22">
        <f>SUM(F22:F25)</f>
        <v>792.85076446149992</v>
      </c>
      <c r="G26" s="22">
        <f>SUM(G22:G25)</f>
        <v>0</v>
      </c>
      <c r="H26" s="22">
        <f>SUM(H22:H25)</f>
        <v>4255.8116935605685</v>
      </c>
    </row>
    <row r="27" spans="2:17" ht="17.25" customHeight="1" x14ac:dyDescent="0.35">
      <c r="F27" s="27"/>
    </row>
    <row r="28" spans="2:17" ht="17.25" customHeight="1" x14ac:dyDescent="0.85">
      <c r="B28" s="32" t="s">
        <v>160</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7.3029329860000001</v>
      </c>
      <c r="E31" s="18">
        <v>6.9600187309999999</v>
      </c>
      <c r="F31" s="18">
        <v>11.991838095</v>
      </c>
      <c r="G31" s="18">
        <v>2.0710833329999998</v>
      </c>
      <c r="H31" s="18">
        <v>2.5317075579999999</v>
      </c>
      <c r="I31" s="18">
        <v>2.5317075579999999</v>
      </c>
    </row>
    <row r="32" spans="2:17" ht="40" x14ac:dyDescent="0.35">
      <c r="B32" s="16" t="s">
        <v>24</v>
      </c>
      <c r="C32" s="17" t="s">
        <v>19</v>
      </c>
      <c r="D32" s="18">
        <v>12.349351615</v>
      </c>
      <c r="E32" s="18">
        <v>13.52789774</v>
      </c>
      <c r="F32" s="18">
        <v>16.699042155000001</v>
      </c>
      <c r="G32" s="18">
        <v>5.6685889920000001</v>
      </c>
      <c r="H32" s="18">
        <v>2.8273557569999999</v>
      </c>
      <c r="I32" s="18">
        <v>3.501590797</v>
      </c>
      <c r="J32" s="14"/>
    </row>
    <row r="33" spans="2:9" ht="26.25" customHeight="1" x14ac:dyDescent="0.35">
      <c r="B33" s="16" t="s">
        <v>25</v>
      </c>
      <c r="C33" s="17" t="s">
        <v>34</v>
      </c>
      <c r="D33" s="18">
        <v>1.203592682</v>
      </c>
      <c r="E33" s="18">
        <v>1.1995683640000001</v>
      </c>
      <c r="F33" s="18">
        <v>1.505617529</v>
      </c>
      <c r="G33" s="18">
        <v>0.55421553180000005</v>
      </c>
      <c r="H33" s="18">
        <v>0.19059823449999999</v>
      </c>
      <c r="I33" s="18">
        <v>8.506811265E-2</v>
      </c>
    </row>
    <row r="34" spans="2:9" ht="40" x14ac:dyDescent="0.35">
      <c r="B34" s="16" t="s">
        <v>22</v>
      </c>
      <c r="C34" s="17" t="s">
        <v>23</v>
      </c>
      <c r="D34" s="18">
        <v>5.5394476380000004</v>
      </c>
      <c r="E34" s="18">
        <v>5.4262490359999997</v>
      </c>
      <c r="F34" s="18">
        <v>13.137772842</v>
      </c>
      <c r="G34" s="18">
        <v>1.0894420279999999</v>
      </c>
      <c r="H34" s="18">
        <v>3.6452179450000002</v>
      </c>
      <c r="I34" s="18">
        <v>3.6452179450000002</v>
      </c>
    </row>
    <row r="35" spans="2:9" ht="17.25" customHeight="1" x14ac:dyDescent="0.35">
      <c r="B35" s="29"/>
      <c r="C35" s="21"/>
      <c r="D35" s="23"/>
      <c r="E35" s="23"/>
      <c r="F35" s="23"/>
      <c r="G35" s="23"/>
      <c r="H35" s="23"/>
      <c r="I35" s="23"/>
    </row>
    <row r="36" spans="2:9" ht="17.25" customHeight="1" x14ac:dyDescent="0.35">
      <c r="B36" s="6" t="s">
        <v>161</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9735-4313-4AE2-BEF7-6B1B8D248B4B}">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149</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v>119.21602959799999</v>
      </c>
      <c r="J12" s="18"/>
      <c r="K12" s="18"/>
      <c r="L12" s="18"/>
      <c r="M12" s="18"/>
      <c r="N12" s="18"/>
      <c r="O12" s="18"/>
      <c r="P12" s="19">
        <f>SUM(D12:O12)</f>
        <v>730.47534626499987</v>
      </c>
      <c r="S12" s="20"/>
    </row>
    <row r="13" spans="1:19" ht="40" x14ac:dyDescent="0.35">
      <c r="B13" s="16" t="s">
        <v>18</v>
      </c>
      <c r="C13" s="17" t="s">
        <v>19</v>
      </c>
      <c r="D13" s="18">
        <v>190.4830161125</v>
      </c>
      <c r="E13" s="18">
        <v>265.48174879050003</v>
      </c>
      <c r="F13" s="18">
        <v>275.76371544300002</v>
      </c>
      <c r="G13" s="18">
        <v>208.775718702435</v>
      </c>
      <c r="H13" s="18">
        <v>290.93098061499995</v>
      </c>
      <c r="I13" s="18">
        <v>378.85758967800001</v>
      </c>
      <c r="J13" s="18"/>
      <c r="K13" s="18"/>
      <c r="L13" s="18"/>
      <c r="M13" s="18"/>
      <c r="N13" s="18"/>
      <c r="O13" s="18"/>
      <c r="P13" s="19">
        <f>SUM(D13:O13)</f>
        <v>1610.2927693414351</v>
      </c>
      <c r="S13" s="20"/>
    </row>
    <row r="14" spans="1:19" ht="40" x14ac:dyDescent="0.35">
      <c r="B14" s="16" t="s">
        <v>20</v>
      </c>
      <c r="C14" s="17" t="s">
        <v>21</v>
      </c>
      <c r="D14" s="18">
        <v>94.925661579999996</v>
      </c>
      <c r="E14" s="18">
        <v>93.018160505777388</v>
      </c>
      <c r="F14" s="18">
        <v>83.256239456357079</v>
      </c>
      <c r="G14" s="18">
        <v>60.981804283000002</v>
      </c>
      <c r="H14" s="18">
        <v>59.968286946499994</v>
      </c>
      <c r="I14" s="18">
        <v>52.495989174999899</v>
      </c>
      <c r="J14" s="18"/>
      <c r="K14" s="18"/>
      <c r="L14" s="18"/>
      <c r="M14" s="18"/>
      <c r="N14" s="18"/>
      <c r="O14" s="18"/>
      <c r="P14" s="19">
        <f>SUM(D14:O14)</f>
        <v>444.64614194663432</v>
      </c>
      <c r="S14" s="20"/>
    </row>
    <row r="15" spans="1:19" ht="40" x14ac:dyDescent="0.35">
      <c r="B15" s="16" t="s">
        <v>22</v>
      </c>
      <c r="C15" s="17" t="s">
        <v>23</v>
      </c>
      <c r="D15" s="18">
        <v>134.66934828500001</v>
      </c>
      <c r="E15" s="18">
        <v>125.674228532</v>
      </c>
      <c r="F15" s="18">
        <v>115.60423951600001</v>
      </c>
      <c r="G15" s="18">
        <v>106.10376464399997</v>
      </c>
      <c r="H15" s="18">
        <v>109.04121337599997</v>
      </c>
      <c r="I15" s="18">
        <v>86.453877192999997</v>
      </c>
      <c r="J15" s="18"/>
      <c r="K15" s="18"/>
      <c r="L15" s="18"/>
      <c r="M15" s="18"/>
      <c r="N15" s="18"/>
      <c r="O15" s="18"/>
      <c r="P15" s="19">
        <f>SUM(D15:O15)</f>
        <v>677.54667154599997</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442.24131765443497</v>
      </c>
      <c r="H16" s="22">
        <f t="shared" si="0"/>
        <v>580.53176875849988</v>
      </c>
      <c r="I16" s="22">
        <f t="shared" si="0"/>
        <v>637.02348564399995</v>
      </c>
      <c r="J16" s="22">
        <f t="shared" si="0"/>
        <v>0</v>
      </c>
      <c r="K16" s="22">
        <f>SUM(K12:K15)</f>
        <v>0</v>
      </c>
      <c r="L16" s="22">
        <f>SUM(L12:L15)</f>
        <v>0</v>
      </c>
      <c r="M16" s="22">
        <f>SUM(M12:M15)</f>
        <v>0</v>
      </c>
      <c r="N16" s="23">
        <f t="shared" si="0"/>
        <v>0</v>
      </c>
      <c r="O16" s="23">
        <f t="shared" si="0"/>
        <v>0</v>
      </c>
      <c r="P16" s="22">
        <f>SUM(D16:O16)</f>
        <v>3462.9609290990693</v>
      </c>
    </row>
    <row r="17" spans="2:17" s="26" customFormat="1" ht="17.25" customHeight="1" x14ac:dyDescent="0.35">
      <c r="B17" s="6" t="s">
        <v>88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51</v>
      </c>
      <c r="F21" s="67" t="s">
        <v>52</v>
      </c>
      <c r="G21" s="67" t="s">
        <v>53</v>
      </c>
      <c r="H21" s="67" t="s">
        <v>15</v>
      </c>
    </row>
    <row r="22" spans="2:17" ht="26.25" customHeight="1" x14ac:dyDescent="0.35">
      <c r="B22" s="16" t="s">
        <v>16</v>
      </c>
      <c r="C22" s="17" t="s">
        <v>17</v>
      </c>
      <c r="D22" s="18">
        <f>SUM(D12:F12)</f>
        <v>424.28799882099992</v>
      </c>
      <c r="E22" s="18">
        <f>SUM(G12:I12)</f>
        <v>306.18734744399995</v>
      </c>
      <c r="F22" s="18">
        <f>SUM(J12:L12)</f>
        <v>0</v>
      </c>
      <c r="G22" s="18">
        <f>SUM(M12:O12)</f>
        <v>0</v>
      </c>
      <c r="H22" s="19">
        <f>SUM(D22:G22)</f>
        <v>730.47534626499987</v>
      </c>
      <c r="J22" s="27"/>
    </row>
    <row r="23" spans="2:17" ht="40" x14ac:dyDescent="0.35">
      <c r="B23" s="16" t="s">
        <v>24</v>
      </c>
      <c r="C23" s="17" t="s">
        <v>19</v>
      </c>
      <c r="D23" s="18">
        <f>SUM(D13:F13)</f>
        <v>731.72848034600008</v>
      </c>
      <c r="E23" s="18">
        <f>SUM(G13:I13)</f>
        <v>878.56428899543494</v>
      </c>
      <c r="F23" s="18">
        <f t="shared" ref="F23:F25" si="1">SUM(J13:L13)</f>
        <v>0</v>
      </c>
      <c r="G23" s="18">
        <f>SUM(M13:O13)</f>
        <v>0</v>
      </c>
      <c r="H23" s="19">
        <f t="shared" ref="H23:H25" si="2">SUM(D23:G23)</f>
        <v>1610.2927693414349</v>
      </c>
    </row>
    <row r="24" spans="2:17" ht="40" x14ac:dyDescent="0.35">
      <c r="B24" s="16" t="s">
        <v>25</v>
      </c>
      <c r="C24" s="17" t="s">
        <v>21</v>
      </c>
      <c r="D24" s="18">
        <f>SUM(D14:F14)</f>
        <v>271.20006154213445</v>
      </c>
      <c r="E24" s="18">
        <f>SUM(G14:I14)</f>
        <v>173.4460804044999</v>
      </c>
      <c r="F24" s="18">
        <f t="shared" si="1"/>
        <v>0</v>
      </c>
      <c r="G24" s="18">
        <f>SUM(M14:O14)</f>
        <v>0</v>
      </c>
      <c r="H24" s="19">
        <f t="shared" si="2"/>
        <v>444.64614194663432</v>
      </c>
    </row>
    <row r="25" spans="2:17" ht="40" x14ac:dyDescent="0.35">
      <c r="B25" s="16" t="s">
        <v>22</v>
      </c>
      <c r="C25" s="17" t="s">
        <v>23</v>
      </c>
      <c r="D25" s="18">
        <f>SUM(D15:F15)</f>
        <v>375.94781633299999</v>
      </c>
      <c r="E25" s="18">
        <f>SUM(G15:I15)</f>
        <v>301.59885521299992</v>
      </c>
      <c r="F25" s="18">
        <f t="shared" si="1"/>
        <v>0</v>
      </c>
      <c r="G25" s="18">
        <f>SUM(M15:O15)</f>
        <v>0</v>
      </c>
      <c r="H25" s="19">
        <f t="shared" si="2"/>
        <v>677.54667154599997</v>
      </c>
    </row>
    <row r="26" spans="2:17" ht="17.25" customHeight="1" x14ac:dyDescent="0.35">
      <c r="B26" s="21" t="s">
        <v>15</v>
      </c>
      <c r="C26" s="21"/>
      <c r="D26" s="22">
        <f>SUM(D22:D25)</f>
        <v>1803.1643570421343</v>
      </c>
      <c r="E26" s="22">
        <f>SUM(E22:E25)</f>
        <v>1659.7965720569348</v>
      </c>
      <c r="F26" s="22">
        <f>SUM(F22:F25)</f>
        <v>0</v>
      </c>
      <c r="G26" s="22">
        <f>SUM(G22:G25)</f>
        <v>0</v>
      </c>
      <c r="H26" s="22">
        <f>SUM(H22:H25)</f>
        <v>3462.9609290990684</v>
      </c>
    </row>
    <row r="27" spans="2:17" ht="17.25" customHeight="1" x14ac:dyDescent="0.35">
      <c r="F27" s="27"/>
    </row>
    <row r="28" spans="2:17" ht="17.25" customHeight="1" x14ac:dyDescent="0.85">
      <c r="B28" s="32" t="s">
        <v>150</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4.7028612220000001</v>
      </c>
      <c r="E31" s="18">
        <v>5.8697514589999997</v>
      </c>
      <c r="F31" s="18">
        <v>9.3471698320000005</v>
      </c>
      <c r="G31" s="18">
        <v>0.85936329040000003</v>
      </c>
      <c r="H31" s="18">
        <v>2.2764966520000001</v>
      </c>
      <c r="I31" s="18">
        <v>2.2764966520000001</v>
      </c>
    </row>
    <row r="32" spans="2:17" ht="40" x14ac:dyDescent="0.35">
      <c r="B32" s="16" t="s">
        <v>55</v>
      </c>
      <c r="C32" s="17" t="s">
        <v>37</v>
      </c>
      <c r="D32" s="18">
        <v>11.826107188</v>
      </c>
      <c r="E32" s="18">
        <v>11.297931527999999</v>
      </c>
      <c r="F32" s="18">
        <v>14.501213525000001</v>
      </c>
      <c r="G32" s="18">
        <v>8.1620588880000007</v>
      </c>
      <c r="H32" s="18">
        <v>1.4600298890000001</v>
      </c>
      <c r="I32" s="18">
        <v>1.602425349</v>
      </c>
      <c r="J32" s="14"/>
    </row>
    <row r="33" spans="2:9" ht="26.25" customHeight="1" x14ac:dyDescent="0.35">
      <c r="B33" s="16" t="s">
        <v>25</v>
      </c>
      <c r="C33" s="17" t="s">
        <v>34</v>
      </c>
      <c r="D33" s="18">
        <v>1.1870982919999999</v>
      </c>
      <c r="E33" s="18">
        <v>1.1119902930000001</v>
      </c>
      <c r="F33" s="18">
        <v>1.4579780849999999</v>
      </c>
      <c r="G33" s="18">
        <v>0.42506487840000001</v>
      </c>
      <c r="H33" s="18">
        <v>0.2163006395</v>
      </c>
      <c r="I33" s="18">
        <v>7.1668967900000005E-2</v>
      </c>
    </row>
    <row r="34" spans="2:9" ht="40" x14ac:dyDescent="0.35">
      <c r="B34" s="16" t="s">
        <v>22</v>
      </c>
      <c r="C34" s="17" t="s">
        <v>23</v>
      </c>
      <c r="D34" s="18">
        <v>3.3732903520000002</v>
      </c>
      <c r="E34" s="18">
        <v>4.8899565630000001</v>
      </c>
      <c r="F34" s="18">
        <v>11.610667904</v>
      </c>
      <c r="G34" s="18">
        <v>0.13486094900000001</v>
      </c>
      <c r="H34" s="18">
        <v>2.7065706120000002</v>
      </c>
      <c r="I34" s="18">
        <v>2.7065706120000002</v>
      </c>
    </row>
    <row r="35" spans="2:9" ht="17.25" customHeight="1" x14ac:dyDescent="0.35">
      <c r="B35" s="29"/>
      <c r="C35" s="21"/>
      <c r="D35" s="23"/>
      <c r="E35" s="23"/>
      <c r="F35" s="23"/>
      <c r="G35" s="23"/>
      <c r="H35" s="23"/>
      <c r="I35" s="23"/>
    </row>
    <row r="36" spans="2:9" ht="17.25" customHeight="1" x14ac:dyDescent="0.35">
      <c r="B36" s="6" t="s">
        <v>142</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C78C7-ADCC-4ECE-B60F-68305F323D4F}">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139</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v>120.59128782099998</v>
      </c>
      <c r="I12" s="18"/>
      <c r="J12" s="18"/>
      <c r="K12" s="18"/>
      <c r="L12" s="18"/>
      <c r="M12" s="18"/>
      <c r="N12" s="18"/>
      <c r="O12" s="18"/>
      <c r="P12" s="19">
        <f>SUM(D12:O12)</f>
        <v>611.25931666699989</v>
      </c>
      <c r="S12" s="20"/>
    </row>
    <row r="13" spans="1:19" ht="40" x14ac:dyDescent="0.35">
      <c r="B13" s="16" t="s">
        <v>18</v>
      </c>
      <c r="C13" s="17" t="s">
        <v>19</v>
      </c>
      <c r="D13" s="18">
        <v>190.4830161125</v>
      </c>
      <c r="E13" s="18">
        <v>265.48174879050003</v>
      </c>
      <c r="F13" s="18">
        <v>275.76371544300002</v>
      </c>
      <c r="G13" s="18">
        <v>208.775718702435</v>
      </c>
      <c r="H13" s="18">
        <v>290.93098061499995</v>
      </c>
      <c r="I13" s="18"/>
      <c r="J13" s="18"/>
      <c r="K13" s="18"/>
      <c r="L13" s="18"/>
      <c r="M13" s="18"/>
      <c r="N13" s="18"/>
      <c r="O13" s="18"/>
      <c r="P13" s="19">
        <f>SUM(D13:O13)</f>
        <v>1231.4351796634351</v>
      </c>
      <c r="S13" s="20"/>
    </row>
    <row r="14" spans="1:19" ht="40" x14ac:dyDescent="0.35">
      <c r="B14" s="16" t="s">
        <v>20</v>
      </c>
      <c r="C14" s="17" t="s">
        <v>21</v>
      </c>
      <c r="D14" s="18">
        <v>94.925661579999996</v>
      </c>
      <c r="E14" s="18">
        <v>93.018160505777388</v>
      </c>
      <c r="F14" s="18">
        <v>83.256239456357079</v>
      </c>
      <c r="G14" s="18">
        <v>60.981804283000002</v>
      </c>
      <c r="H14" s="18">
        <v>59.968286946499994</v>
      </c>
      <c r="I14" s="18"/>
      <c r="J14" s="18"/>
      <c r="K14" s="18"/>
      <c r="L14" s="18"/>
      <c r="M14" s="18"/>
      <c r="N14" s="18"/>
      <c r="O14" s="18"/>
      <c r="P14" s="19">
        <f>SUM(D14:O14)</f>
        <v>392.1501527716344</v>
      </c>
      <c r="S14" s="20"/>
    </row>
    <row r="15" spans="1:19" ht="40" x14ac:dyDescent="0.35">
      <c r="B15" s="16" t="s">
        <v>22</v>
      </c>
      <c r="C15" s="17" t="s">
        <v>23</v>
      </c>
      <c r="D15" s="18">
        <v>134.66934828500001</v>
      </c>
      <c r="E15" s="18">
        <v>125.674228532</v>
      </c>
      <c r="F15" s="18">
        <v>115.60423951600001</v>
      </c>
      <c r="G15" s="18">
        <v>106.10376464399997</v>
      </c>
      <c r="H15" s="18">
        <v>109.04121337599997</v>
      </c>
      <c r="I15" s="18"/>
      <c r="J15" s="18"/>
      <c r="K15" s="18"/>
      <c r="L15" s="18"/>
      <c r="M15" s="18"/>
      <c r="N15" s="18"/>
      <c r="O15" s="18"/>
      <c r="P15" s="19">
        <f>SUM(D15:O15)</f>
        <v>591.09279435299993</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442.24131765443497</v>
      </c>
      <c r="H16" s="22">
        <f t="shared" si="0"/>
        <v>580.53176875849988</v>
      </c>
      <c r="I16" s="22">
        <f t="shared" si="0"/>
        <v>0</v>
      </c>
      <c r="J16" s="22">
        <f t="shared" si="0"/>
        <v>0</v>
      </c>
      <c r="K16" s="22">
        <f>SUM(K12:K15)</f>
        <v>0</v>
      </c>
      <c r="L16" s="22">
        <f>SUM(L12:L15)</f>
        <v>0</v>
      </c>
      <c r="M16" s="22">
        <f>SUM(M12:M15)</f>
        <v>0</v>
      </c>
      <c r="N16" s="23">
        <f t="shared" si="0"/>
        <v>0</v>
      </c>
      <c r="O16" s="23">
        <f t="shared" si="0"/>
        <v>0</v>
      </c>
      <c r="P16" s="22">
        <f>SUM(D16:O16)</f>
        <v>2825.9374434550691</v>
      </c>
    </row>
    <row r="17" spans="2:17" s="26" customFormat="1" ht="17.25" customHeight="1" x14ac:dyDescent="0.35">
      <c r="B17" s="6" t="s">
        <v>88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140</v>
      </c>
      <c r="F21" s="67" t="s">
        <v>52</v>
      </c>
      <c r="G21" s="67" t="s">
        <v>53</v>
      </c>
      <c r="H21" s="67" t="s">
        <v>15</v>
      </c>
    </row>
    <row r="22" spans="2:17" ht="26.25" customHeight="1" x14ac:dyDescent="0.35">
      <c r="B22" s="16" t="s">
        <v>16</v>
      </c>
      <c r="C22" s="17" t="s">
        <v>17</v>
      </c>
      <c r="D22" s="18">
        <f>SUM(D12:F12)</f>
        <v>424.28799882099992</v>
      </c>
      <c r="E22" s="18">
        <f>SUM(G12:I12)</f>
        <v>186.97131784599998</v>
      </c>
      <c r="F22" s="18">
        <f>SUM(J12:L12)</f>
        <v>0</v>
      </c>
      <c r="G22" s="18">
        <f>SUM(M12:O12)</f>
        <v>0</v>
      </c>
      <c r="H22" s="19">
        <f>SUM(D22:G22)</f>
        <v>611.25931666699989</v>
      </c>
      <c r="J22" s="27"/>
    </row>
    <row r="23" spans="2:17" ht="40" x14ac:dyDescent="0.35">
      <c r="B23" s="16" t="s">
        <v>24</v>
      </c>
      <c r="C23" s="17" t="s">
        <v>19</v>
      </c>
      <c r="D23" s="18">
        <f>SUM(D13:F13)</f>
        <v>731.72848034600008</v>
      </c>
      <c r="E23" s="18">
        <f>SUM(G13:I13)</f>
        <v>499.70669931743498</v>
      </c>
      <c r="F23" s="18">
        <f t="shared" ref="F23:F25" si="1">SUM(J13:L13)</f>
        <v>0</v>
      </c>
      <c r="G23" s="18">
        <f>SUM(M13:O13)</f>
        <v>0</v>
      </c>
      <c r="H23" s="19">
        <f t="shared" ref="H23:H25" si="2">SUM(D23:G23)</f>
        <v>1231.4351796634351</v>
      </c>
    </row>
    <row r="24" spans="2:17" ht="40" x14ac:dyDescent="0.35">
      <c r="B24" s="16" t="s">
        <v>25</v>
      </c>
      <c r="C24" s="17" t="s">
        <v>21</v>
      </c>
      <c r="D24" s="18">
        <f>SUM(D14:F14)</f>
        <v>271.20006154213445</v>
      </c>
      <c r="E24" s="18">
        <f>SUM(G14:I14)</f>
        <v>120.9500912295</v>
      </c>
      <c r="F24" s="18">
        <f t="shared" si="1"/>
        <v>0</v>
      </c>
      <c r="G24" s="18">
        <f>SUM(M14:O14)</f>
        <v>0</v>
      </c>
      <c r="H24" s="19">
        <f t="shared" si="2"/>
        <v>392.15015277163445</v>
      </c>
    </row>
    <row r="25" spans="2:17" ht="40" x14ac:dyDescent="0.35">
      <c r="B25" s="16" t="s">
        <v>22</v>
      </c>
      <c r="C25" s="17" t="s">
        <v>23</v>
      </c>
      <c r="D25" s="18">
        <f>SUM(D15:F15)</f>
        <v>375.94781633299999</v>
      </c>
      <c r="E25" s="18">
        <f>SUM(G15:I15)</f>
        <v>215.14497801999994</v>
      </c>
      <c r="F25" s="18">
        <f t="shared" si="1"/>
        <v>0</v>
      </c>
      <c r="G25" s="18">
        <f>SUM(M15:O15)</f>
        <v>0</v>
      </c>
      <c r="H25" s="19">
        <f t="shared" si="2"/>
        <v>591.09279435299993</v>
      </c>
    </row>
    <row r="26" spans="2:17" ht="17.25" customHeight="1" x14ac:dyDescent="0.35">
      <c r="B26" s="21" t="s">
        <v>15</v>
      </c>
      <c r="C26" s="21"/>
      <c r="D26" s="22">
        <f>SUM(D22:D25)</f>
        <v>1803.1643570421343</v>
      </c>
      <c r="E26" s="22">
        <f>SUM(E22:E25)</f>
        <v>1022.773086412935</v>
      </c>
      <c r="F26" s="22">
        <f>SUM(F22:F25)</f>
        <v>0</v>
      </c>
      <c r="G26" s="22">
        <f>SUM(G22:G25)</f>
        <v>0</v>
      </c>
      <c r="H26" s="22">
        <f>SUM(H22:H25)</f>
        <v>2825.9374434550696</v>
      </c>
    </row>
    <row r="27" spans="2:17" ht="17.25" customHeight="1" x14ac:dyDescent="0.35">
      <c r="F27" s="27"/>
    </row>
    <row r="28" spans="2:17" ht="17.25" customHeight="1" x14ac:dyDescent="0.85">
      <c r="B28" s="32" t="s">
        <v>141</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4.7163038390000001</v>
      </c>
      <c r="E31" s="18">
        <v>4.7679190059999996</v>
      </c>
      <c r="F31" s="18">
        <v>8.6196543049999992</v>
      </c>
      <c r="G31" s="18">
        <v>1.3854662289999999</v>
      </c>
      <c r="H31" s="18">
        <v>1.681295295</v>
      </c>
      <c r="I31" s="18">
        <v>1.681295295</v>
      </c>
    </row>
    <row r="32" spans="2:17" ht="40" x14ac:dyDescent="0.35">
      <c r="B32" s="16" t="s">
        <v>55</v>
      </c>
      <c r="C32" s="17" t="s">
        <v>37</v>
      </c>
      <c r="D32" s="18">
        <v>8.9700947440000007</v>
      </c>
      <c r="E32" s="18">
        <v>10.430580359</v>
      </c>
      <c r="F32" s="18">
        <v>13.107685666</v>
      </c>
      <c r="G32" s="18">
        <v>1.72413562</v>
      </c>
      <c r="H32" s="18">
        <v>3.0466167159999999</v>
      </c>
      <c r="I32" s="18">
        <v>3.3874767069999998</v>
      </c>
      <c r="J32" s="14"/>
    </row>
    <row r="33" spans="2:9" ht="26.25" customHeight="1" x14ac:dyDescent="0.35">
      <c r="B33" s="16" t="s">
        <v>25</v>
      </c>
      <c r="C33" s="17" t="s">
        <v>34</v>
      </c>
      <c r="D33" s="18">
        <v>1.2335620030000001</v>
      </c>
      <c r="E33" s="18">
        <v>1.1658492629999999</v>
      </c>
      <c r="F33" s="18">
        <v>1.499857494</v>
      </c>
      <c r="G33" s="18">
        <v>0.91379356710000004</v>
      </c>
      <c r="H33" s="18">
        <v>0.1357914999</v>
      </c>
      <c r="I33" s="18">
        <v>5.7130499379999998E-2</v>
      </c>
    </row>
    <row r="34" spans="2:9" ht="40" x14ac:dyDescent="0.35">
      <c r="B34" s="16" t="s">
        <v>22</v>
      </c>
      <c r="C34" s="17" t="s">
        <v>23</v>
      </c>
      <c r="D34" s="18">
        <v>4.0596568319999999</v>
      </c>
      <c r="E34" s="18">
        <v>4.6547592340000001</v>
      </c>
      <c r="F34" s="18">
        <v>10.242062906999999</v>
      </c>
      <c r="G34" s="18">
        <v>0.18454211649999999</v>
      </c>
      <c r="H34" s="18">
        <v>2.8153986299999998</v>
      </c>
      <c r="I34" s="18">
        <v>2.8153986299999998</v>
      </c>
    </row>
    <row r="35" spans="2:9" ht="17.25" customHeight="1" x14ac:dyDescent="0.35">
      <c r="B35" s="29"/>
      <c r="C35" s="21"/>
      <c r="D35" s="23"/>
      <c r="E35" s="23"/>
      <c r="F35" s="23"/>
      <c r="G35" s="23"/>
      <c r="H35" s="23"/>
      <c r="I35" s="23"/>
    </row>
    <row r="36" spans="2:9" ht="17.25" customHeight="1" x14ac:dyDescent="0.35">
      <c r="B36" s="6" t="s">
        <v>142</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BBCBF-3FDB-41C3-BFA0-A181BDD879FB}">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107</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v>66.380030024999996</v>
      </c>
      <c r="H12" s="18"/>
      <c r="I12" s="18"/>
      <c r="J12" s="18"/>
      <c r="K12" s="18"/>
      <c r="L12" s="18"/>
      <c r="M12" s="18"/>
      <c r="N12" s="18"/>
      <c r="O12" s="18"/>
      <c r="P12" s="19">
        <f>SUM(D12:O12)</f>
        <v>490.66802884599991</v>
      </c>
      <c r="S12" s="20"/>
    </row>
    <row r="13" spans="1:19" ht="40" x14ac:dyDescent="0.35">
      <c r="B13" s="16" t="s">
        <v>18</v>
      </c>
      <c r="C13" s="17" t="s">
        <v>87</v>
      </c>
      <c r="D13" s="18">
        <v>190.4830161125</v>
      </c>
      <c r="E13" s="18">
        <v>265.48174879050003</v>
      </c>
      <c r="F13" s="18">
        <v>275.76371544300002</v>
      </c>
      <c r="G13" s="18">
        <v>208.775718702435</v>
      </c>
      <c r="H13" s="18"/>
      <c r="I13" s="18"/>
      <c r="J13" s="18"/>
      <c r="K13" s="18"/>
      <c r="L13" s="18"/>
      <c r="M13" s="18"/>
      <c r="N13" s="18"/>
      <c r="O13" s="18"/>
      <c r="P13" s="19">
        <f>SUM(D13:O13)</f>
        <v>940.50419904843511</v>
      </c>
      <c r="S13" s="20"/>
    </row>
    <row r="14" spans="1:19" ht="40" x14ac:dyDescent="0.35">
      <c r="B14" s="16" t="s">
        <v>20</v>
      </c>
      <c r="C14" s="17" t="s">
        <v>21</v>
      </c>
      <c r="D14" s="18">
        <v>94.925661579999996</v>
      </c>
      <c r="E14" s="18">
        <v>93.018160505777388</v>
      </c>
      <c r="F14" s="18">
        <v>83.256239456357079</v>
      </c>
      <c r="G14" s="18">
        <v>60.981804283000002</v>
      </c>
      <c r="H14" s="18"/>
      <c r="I14" s="18"/>
      <c r="J14" s="18"/>
      <c r="K14" s="18"/>
      <c r="L14" s="18"/>
      <c r="M14" s="18"/>
      <c r="N14" s="18"/>
      <c r="O14" s="18"/>
      <c r="P14" s="19">
        <f>SUM(D14:O14)</f>
        <v>332.18186582513442</v>
      </c>
      <c r="S14" s="20"/>
    </row>
    <row r="15" spans="1:19" ht="40" x14ac:dyDescent="0.35">
      <c r="B15" s="16" t="s">
        <v>22</v>
      </c>
      <c r="C15" s="17" t="s">
        <v>23</v>
      </c>
      <c r="D15" s="18">
        <v>134.66934828500001</v>
      </c>
      <c r="E15" s="18">
        <v>125.674228532</v>
      </c>
      <c r="F15" s="18">
        <v>115.60423951600001</v>
      </c>
      <c r="G15" s="18">
        <v>106.10376464399997</v>
      </c>
      <c r="H15" s="18"/>
      <c r="I15" s="18"/>
      <c r="J15" s="18"/>
      <c r="K15" s="18"/>
      <c r="L15" s="18"/>
      <c r="M15" s="18"/>
      <c r="N15" s="18"/>
      <c r="O15" s="18"/>
      <c r="P15" s="19">
        <f>SUM(D15:O15)</f>
        <v>482.05158097699996</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442.24131765443497</v>
      </c>
      <c r="H16" s="22">
        <f t="shared" si="0"/>
        <v>0</v>
      </c>
      <c r="I16" s="22">
        <f t="shared" si="0"/>
        <v>0</v>
      </c>
      <c r="J16" s="22">
        <f t="shared" si="0"/>
        <v>0</v>
      </c>
      <c r="K16" s="22">
        <f>SUM(K12:K15)</f>
        <v>0</v>
      </c>
      <c r="L16" s="22">
        <f>SUM(L12:L15)</f>
        <v>0</v>
      </c>
      <c r="M16" s="22">
        <f>SUM(M12:M15)</f>
        <v>0</v>
      </c>
      <c r="N16" s="23">
        <f t="shared" si="0"/>
        <v>0</v>
      </c>
      <c r="O16" s="23">
        <f t="shared" si="0"/>
        <v>0</v>
      </c>
      <c r="P16" s="22">
        <f>SUM(D16:O16)</f>
        <v>2245.4056746965693</v>
      </c>
    </row>
    <row r="17" spans="2:17" s="26" customFormat="1" ht="17.25" customHeight="1" x14ac:dyDescent="0.35">
      <c r="B17" s="6" t="s">
        <v>88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112</v>
      </c>
      <c r="F21" s="67" t="s">
        <v>52</v>
      </c>
      <c r="G21" s="67" t="s">
        <v>53</v>
      </c>
      <c r="H21" s="67" t="s">
        <v>15</v>
      </c>
    </row>
    <row r="22" spans="2:17" ht="26.25" customHeight="1" x14ac:dyDescent="0.35">
      <c r="B22" s="16" t="s">
        <v>16</v>
      </c>
      <c r="C22" s="17" t="s">
        <v>17</v>
      </c>
      <c r="D22" s="18">
        <f>SUM(D12:F12)</f>
        <v>424.28799882099992</v>
      </c>
      <c r="E22" s="18">
        <f>SUM(G12:I12)</f>
        <v>66.380030024999996</v>
      </c>
      <c r="F22" s="18">
        <f>SUM(J12:L12)</f>
        <v>0</v>
      </c>
      <c r="G22" s="18">
        <f>SUM(M12:O12)</f>
        <v>0</v>
      </c>
      <c r="H22" s="19">
        <f>SUM(D22:G22)</f>
        <v>490.66802884599991</v>
      </c>
      <c r="J22" s="27"/>
    </row>
    <row r="23" spans="2:17" ht="40" x14ac:dyDescent="0.35">
      <c r="B23" s="16" t="s">
        <v>24</v>
      </c>
      <c r="C23" s="17" t="s">
        <v>87</v>
      </c>
      <c r="D23" s="18">
        <f>SUM(D13:F13)</f>
        <v>731.72848034600008</v>
      </c>
      <c r="E23" s="18">
        <f>SUM(G13:I13)</f>
        <v>208.775718702435</v>
      </c>
      <c r="F23" s="18">
        <f t="shared" ref="F23:F25" si="1">SUM(J13:L13)</f>
        <v>0</v>
      </c>
      <c r="G23" s="18">
        <f>SUM(M13:O13)</f>
        <v>0</v>
      </c>
      <c r="H23" s="19">
        <f t="shared" ref="H23:H25" si="2">SUM(D23:G23)</f>
        <v>940.50419904843511</v>
      </c>
    </row>
    <row r="24" spans="2:17" ht="40" x14ac:dyDescent="0.35">
      <c r="B24" s="16" t="s">
        <v>25</v>
      </c>
      <c r="C24" s="17" t="s">
        <v>21</v>
      </c>
      <c r="D24" s="18">
        <f>SUM(D14:F14)</f>
        <v>271.20006154213445</v>
      </c>
      <c r="E24" s="18">
        <f>SUM(G14:I14)</f>
        <v>60.981804283000002</v>
      </c>
      <c r="F24" s="18">
        <f t="shared" si="1"/>
        <v>0</v>
      </c>
      <c r="G24" s="18">
        <f>SUM(M14:O14)</f>
        <v>0</v>
      </c>
      <c r="H24" s="19">
        <f t="shared" si="2"/>
        <v>332.18186582513442</v>
      </c>
    </row>
    <row r="25" spans="2:17" ht="40" x14ac:dyDescent="0.35">
      <c r="B25" s="16" t="s">
        <v>22</v>
      </c>
      <c r="C25" s="17" t="s">
        <v>23</v>
      </c>
      <c r="D25" s="18">
        <f>SUM(D15:F15)</f>
        <v>375.94781633299999</v>
      </c>
      <c r="E25" s="18">
        <f>SUM(G15:I15)</f>
        <v>106.10376464399997</v>
      </c>
      <c r="F25" s="18">
        <f t="shared" si="1"/>
        <v>0</v>
      </c>
      <c r="G25" s="18">
        <f>SUM(M15:O15)</f>
        <v>0</v>
      </c>
      <c r="H25" s="19">
        <f t="shared" si="2"/>
        <v>482.05158097699996</v>
      </c>
    </row>
    <row r="26" spans="2:17" ht="17.25" customHeight="1" x14ac:dyDescent="0.35">
      <c r="B26" s="21" t="s">
        <v>15</v>
      </c>
      <c r="C26" s="21"/>
      <c r="D26" s="22">
        <f>SUM(D22:D25)</f>
        <v>1803.1643570421343</v>
      </c>
      <c r="E26" s="22">
        <f>SUM(E22:E25)</f>
        <v>442.24131765443497</v>
      </c>
      <c r="F26" s="22">
        <f>SUM(F22:F25)</f>
        <v>0</v>
      </c>
      <c r="G26" s="22">
        <f>SUM(G22:G25)</f>
        <v>0</v>
      </c>
      <c r="H26" s="22">
        <f>SUM(H22:H25)</f>
        <v>2245.4056746965693</v>
      </c>
    </row>
    <row r="27" spans="2:17" ht="17.25" customHeight="1" x14ac:dyDescent="0.35">
      <c r="F27" s="27"/>
    </row>
    <row r="28" spans="2:17" ht="17.25" customHeight="1" x14ac:dyDescent="0.85">
      <c r="B28" s="32" t="s">
        <v>120</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2.4244197459999999</v>
      </c>
      <c r="E31" s="18">
        <v>3.588482731</v>
      </c>
      <c r="F31" s="18">
        <v>6.4104745579999998</v>
      </c>
      <c r="G31" s="18">
        <v>0.17508621590000001</v>
      </c>
      <c r="H31" s="18">
        <v>1.656479115</v>
      </c>
      <c r="I31" s="18">
        <v>1.656479115</v>
      </c>
    </row>
    <row r="32" spans="2:17" ht="40" x14ac:dyDescent="0.35">
      <c r="B32" s="16" t="s">
        <v>55</v>
      </c>
      <c r="C32" s="17" t="s">
        <v>27</v>
      </c>
      <c r="D32" s="18">
        <v>6.8899766790000001</v>
      </c>
      <c r="E32" s="18">
        <v>9.0697995280000008</v>
      </c>
      <c r="F32" s="18">
        <v>12.746673191999999</v>
      </c>
      <c r="G32" s="18">
        <v>0.70890800450000002</v>
      </c>
      <c r="H32" s="18">
        <v>3.1656117680000002</v>
      </c>
      <c r="I32" s="18">
        <v>3.5100424929999998</v>
      </c>
      <c r="J32" s="14"/>
    </row>
    <row r="33" spans="2:9" ht="26.25" customHeight="1" x14ac:dyDescent="0.35">
      <c r="B33" s="16" t="s">
        <v>25</v>
      </c>
      <c r="C33" s="17" t="s">
        <v>34</v>
      </c>
      <c r="D33" s="18">
        <v>1.094039467</v>
      </c>
      <c r="E33" s="18">
        <v>1.254980923</v>
      </c>
      <c r="F33" s="18">
        <v>1.4995959050000001</v>
      </c>
      <c r="G33" s="18">
        <v>0.5873228881</v>
      </c>
      <c r="H33" s="18">
        <v>0.25150279510000001</v>
      </c>
      <c r="I33" s="18">
        <v>4.8367029630000002E-2</v>
      </c>
    </row>
    <row r="34" spans="2:9" ht="40" x14ac:dyDescent="0.35">
      <c r="B34" s="16" t="s">
        <v>22</v>
      </c>
      <c r="C34" s="17" t="s">
        <v>23</v>
      </c>
      <c r="D34" s="18">
        <v>3.9999848359999999</v>
      </c>
      <c r="E34" s="18">
        <v>5.040722444</v>
      </c>
      <c r="F34" s="18">
        <v>10.828013055</v>
      </c>
      <c r="G34" s="18">
        <v>0.31538168960000001</v>
      </c>
      <c r="H34" s="18">
        <v>2.818326001</v>
      </c>
      <c r="I34" s="18">
        <v>2.818326001</v>
      </c>
    </row>
    <row r="35" spans="2:9" ht="17.25" customHeight="1" x14ac:dyDescent="0.35">
      <c r="B35" s="29"/>
      <c r="C35" s="21"/>
      <c r="D35" s="23"/>
      <c r="E35" s="23"/>
      <c r="F35" s="23"/>
      <c r="G35" s="23"/>
      <c r="H35" s="23"/>
      <c r="I35" s="23"/>
    </row>
    <row r="36" spans="2:9" ht="17.25" customHeight="1" x14ac:dyDescent="0.35">
      <c r="B36" s="6" t="s">
        <v>86</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B1494-82D7-4BCC-AD78-B872E84A11D6}">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108</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v>143.17211351399999</v>
      </c>
      <c r="F12" s="18">
        <v>97.389176147000001</v>
      </c>
      <c r="G12" s="18"/>
      <c r="H12" s="18"/>
      <c r="I12" s="18"/>
      <c r="J12" s="18"/>
      <c r="K12" s="18"/>
      <c r="L12" s="18"/>
      <c r="M12" s="18"/>
      <c r="N12" s="18"/>
      <c r="O12" s="18"/>
      <c r="P12" s="19">
        <f>SUM(D12:O12)</f>
        <v>424.28799882099992</v>
      </c>
      <c r="S12" s="20"/>
    </row>
    <row r="13" spans="1:19" ht="40" x14ac:dyDescent="0.35">
      <c r="B13" s="16" t="s">
        <v>18</v>
      </c>
      <c r="C13" s="17" t="s">
        <v>87</v>
      </c>
      <c r="D13" s="18">
        <v>190.4830161125</v>
      </c>
      <c r="E13" s="18">
        <v>265.48174879050003</v>
      </c>
      <c r="F13" s="18">
        <v>275.76371544300002</v>
      </c>
      <c r="G13" s="18"/>
      <c r="H13" s="18"/>
      <c r="I13" s="18"/>
      <c r="J13" s="18"/>
      <c r="K13" s="18"/>
      <c r="L13" s="18"/>
      <c r="M13" s="18"/>
      <c r="N13" s="18"/>
      <c r="O13" s="18"/>
      <c r="P13" s="19">
        <f>SUM(D13:O13)</f>
        <v>731.72848034600008</v>
      </c>
      <c r="S13" s="20"/>
    </row>
    <row r="14" spans="1:19" ht="40" x14ac:dyDescent="0.35">
      <c r="B14" s="16" t="s">
        <v>20</v>
      </c>
      <c r="C14" s="17" t="s">
        <v>21</v>
      </c>
      <c r="D14" s="18">
        <v>94.925661579999996</v>
      </c>
      <c r="E14" s="18">
        <v>93.018160505777388</v>
      </c>
      <c r="F14" s="18">
        <v>83.256239456357079</v>
      </c>
      <c r="G14" s="18"/>
      <c r="H14" s="18"/>
      <c r="I14" s="18"/>
      <c r="J14" s="18"/>
      <c r="K14" s="18"/>
      <c r="L14" s="18"/>
      <c r="M14" s="18"/>
      <c r="N14" s="18"/>
      <c r="O14" s="18"/>
      <c r="P14" s="19">
        <f>SUM(D14:O14)</f>
        <v>271.20006154213445</v>
      </c>
      <c r="S14" s="20"/>
    </row>
    <row r="15" spans="1:19" ht="40" x14ac:dyDescent="0.35">
      <c r="B15" s="16" t="s">
        <v>22</v>
      </c>
      <c r="C15" s="17" t="s">
        <v>23</v>
      </c>
      <c r="D15" s="18">
        <v>134.66934828500001</v>
      </c>
      <c r="E15" s="18">
        <v>125.674228532</v>
      </c>
      <c r="F15" s="18">
        <v>115.60423951600001</v>
      </c>
      <c r="G15" s="18"/>
      <c r="H15" s="18"/>
      <c r="I15" s="18"/>
      <c r="J15" s="18"/>
      <c r="K15" s="18"/>
      <c r="L15" s="18"/>
      <c r="M15" s="18"/>
      <c r="N15" s="18"/>
      <c r="O15" s="18"/>
      <c r="P15" s="19">
        <f>SUM(D15:O15)</f>
        <v>375.94781633299999</v>
      </c>
      <c r="S15" s="20"/>
    </row>
    <row r="16" spans="1:19" ht="17.25" customHeight="1" x14ac:dyDescent="0.35">
      <c r="B16" s="21" t="s">
        <v>15</v>
      </c>
      <c r="C16" s="21"/>
      <c r="D16" s="22">
        <f t="shared" ref="D16:O16" si="0">SUM(D12:D15)</f>
        <v>603.80473513749996</v>
      </c>
      <c r="E16" s="22">
        <f t="shared" si="0"/>
        <v>627.34625134227747</v>
      </c>
      <c r="F16" s="22">
        <f t="shared" si="0"/>
        <v>572.01337056235707</v>
      </c>
      <c r="G16" s="22">
        <f t="shared" si="0"/>
        <v>0</v>
      </c>
      <c r="H16" s="22">
        <f t="shared" si="0"/>
        <v>0</v>
      </c>
      <c r="I16" s="22">
        <f t="shared" si="0"/>
        <v>0</v>
      </c>
      <c r="J16" s="22">
        <f t="shared" si="0"/>
        <v>0</v>
      </c>
      <c r="K16" s="22">
        <f>SUM(K12:K15)</f>
        <v>0</v>
      </c>
      <c r="L16" s="22">
        <f>SUM(L12:L15)</f>
        <v>0</v>
      </c>
      <c r="M16" s="22">
        <f>SUM(M12:M15)</f>
        <v>0</v>
      </c>
      <c r="N16" s="23">
        <f t="shared" si="0"/>
        <v>0</v>
      </c>
      <c r="O16" s="23">
        <f t="shared" si="0"/>
        <v>0</v>
      </c>
      <c r="P16" s="22">
        <f>SUM(D16:O16)</f>
        <v>1803.1643570421345</v>
      </c>
    </row>
    <row r="17" spans="2:17" s="26" customFormat="1" ht="17.25" customHeight="1" x14ac:dyDescent="0.35">
      <c r="B17" s="6" t="s">
        <v>38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50</v>
      </c>
      <c r="E21" s="67" t="s">
        <v>51</v>
      </c>
      <c r="F21" s="67" t="s">
        <v>52</v>
      </c>
      <c r="G21" s="67" t="s">
        <v>53</v>
      </c>
      <c r="H21" s="67" t="s">
        <v>15</v>
      </c>
    </row>
    <row r="22" spans="2:17" ht="26.25" customHeight="1" x14ac:dyDescent="0.35">
      <c r="B22" s="16" t="s">
        <v>16</v>
      </c>
      <c r="C22" s="17" t="s">
        <v>17</v>
      </c>
      <c r="D22" s="18">
        <f>SUM(D12:F12)</f>
        <v>424.28799882099992</v>
      </c>
      <c r="E22" s="18">
        <f>SUM(G12:I12)</f>
        <v>0</v>
      </c>
      <c r="F22" s="18">
        <f>SUM(J12:L12)</f>
        <v>0</v>
      </c>
      <c r="G22" s="18">
        <f>SUM(M12:O12)</f>
        <v>0</v>
      </c>
      <c r="H22" s="19">
        <f>SUM(D22:G22)</f>
        <v>424.28799882099992</v>
      </c>
      <c r="J22" s="27"/>
    </row>
    <row r="23" spans="2:17" ht="40" x14ac:dyDescent="0.35">
      <c r="B23" s="16" t="s">
        <v>24</v>
      </c>
      <c r="C23" s="17" t="s">
        <v>87</v>
      </c>
      <c r="D23" s="18">
        <f>SUM(D13:F13)</f>
        <v>731.72848034600008</v>
      </c>
      <c r="E23" s="18">
        <f>SUM(G13:I13)</f>
        <v>0</v>
      </c>
      <c r="F23" s="18">
        <f t="shared" ref="F23:F25" si="1">SUM(J13:L13)</f>
        <v>0</v>
      </c>
      <c r="G23" s="18">
        <f>SUM(M13:O13)</f>
        <v>0</v>
      </c>
      <c r="H23" s="19">
        <f t="shared" ref="H23:H25" si="2">SUM(D23:G23)</f>
        <v>731.72848034600008</v>
      </c>
    </row>
    <row r="24" spans="2:17" ht="40" x14ac:dyDescent="0.35">
      <c r="B24" s="16" t="s">
        <v>25</v>
      </c>
      <c r="C24" s="17" t="s">
        <v>21</v>
      </c>
      <c r="D24" s="18">
        <f>SUM(D14:F14)</f>
        <v>271.20006154213445</v>
      </c>
      <c r="E24" s="18">
        <f>SUM(G14:I14)</f>
        <v>0</v>
      </c>
      <c r="F24" s="18">
        <f t="shared" si="1"/>
        <v>0</v>
      </c>
      <c r="G24" s="18">
        <f>SUM(M14:O14)</f>
        <v>0</v>
      </c>
      <c r="H24" s="19">
        <f t="shared" si="2"/>
        <v>271.20006154213445</v>
      </c>
    </row>
    <row r="25" spans="2:17" ht="40" x14ac:dyDescent="0.35">
      <c r="B25" s="16" t="s">
        <v>22</v>
      </c>
      <c r="C25" s="17" t="s">
        <v>23</v>
      </c>
      <c r="D25" s="18">
        <f>SUM(D15:F15)</f>
        <v>375.94781633299999</v>
      </c>
      <c r="E25" s="18">
        <f>SUM(G15:I15)</f>
        <v>0</v>
      </c>
      <c r="F25" s="18">
        <f t="shared" si="1"/>
        <v>0</v>
      </c>
      <c r="G25" s="18">
        <f>SUM(M15:O15)</f>
        <v>0</v>
      </c>
      <c r="H25" s="19">
        <f t="shared" si="2"/>
        <v>375.94781633299999</v>
      </c>
    </row>
    <row r="26" spans="2:17" ht="17.25" customHeight="1" x14ac:dyDescent="0.35">
      <c r="B26" s="21" t="s">
        <v>15</v>
      </c>
      <c r="C26" s="21"/>
      <c r="D26" s="22">
        <f>SUM(D22:D25)</f>
        <v>1803.1643570421343</v>
      </c>
      <c r="E26" s="22">
        <f>SUM(E22:E25)</f>
        <v>0</v>
      </c>
      <c r="F26" s="22">
        <f>SUM(F22:F25)</f>
        <v>0</v>
      </c>
      <c r="G26" s="22">
        <f>SUM(G22:G25)</f>
        <v>0</v>
      </c>
      <c r="H26" s="22">
        <f>SUM(H22:H25)</f>
        <v>1803.1643570421343</v>
      </c>
    </row>
    <row r="27" spans="2:17" ht="17.25" customHeight="1" x14ac:dyDescent="0.35">
      <c r="F27" s="27"/>
    </row>
    <row r="28" spans="2:17" ht="17.25" customHeight="1" x14ac:dyDescent="0.85">
      <c r="B28" s="32" t="s">
        <v>121</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3.351990239</v>
      </c>
      <c r="E31" s="18">
        <v>4.3233177071388713</v>
      </c>
      <c r="F31" s="18">
        <v>10.676668766000001</v>
      </c>
      <c r="G31" s="18">
        <v>0.18848173709999999</v>
      </c>
      <c r="H31" s="18">
        <v>3.09089488</v>
      </c>
      <c r="I31" s="18">
        <v>3.09089488</v>
      </c>
    </row>
    <row r="32" spans="2:17" ht="40" x14ac:dyDescent="0.35">
      <c r="B32" s="16" t="s">
        <v>55</v>
      </c>
      <c r="C32" s="17" t="s">
        <v>27</v>
      </c>
      <c r="D32" s="18">
        <v>5.9225586640000003</v>
      </c>
      <c r="E32" s="18">
        <v>4.7062429400000001</v>
      </c>
      <c r="F32" s="18">
        <v>8.4807958459999995</v>
      </c>
      <c r="G32" s="18">
        <v>1.064564818</v>
      </c>
      <c r="H32" s="18">
        <v>1.9557199649999999</v>
      </c>
      <c r="I32" s="18">
        <v>2.1208287010000002</v>
      </c>
      <c r="J32" s="14"/>
    </row>
    <row r="33" spans="2:9" ht="26.25" customHeight="1" x14ac:dyDescent="0.35">
      <c r="B33" s="16" t="s">
        <v>25</v>
      </c>
      <c r="C33" s="17" t="s">
        <v>34</v>
      </c>
      <c r="D33" s="18">
        <v>1.5593221690000001</v>
      </c>
      <c r="E33" s="18">
        <v>1.3175673530000001</v>
      </c>
      <c r="F33" s="18">
        <v>2.1098545240000002</v>
      </c>
      <c r="G33" s="18">
        <v>0.71092140199999998</v>
      </c>
      <c r="H33" s="18">
        <v>0.32649552580000002</v>
      </c>
      <c r="I33" s="18">
        <v>0.15672089519999999</v>
      </c>
    </row>
    <row r="34" spans="2:9" ht="40" x14ac:dyDescent="0.35">
      <c r="B34" s="16" t="s">
        <v>22</v>
      </c>
      <c r="C34" s="17" t="s">
        <v>23</v>
      </c>
      <c r="D34" s="18">
        <v>4.5428612030000002</v>
      </c>
      <c r="E34" s="18">
        <v>4.8052733190000003</v>
      </c>
      <c r="F34" s="18">
        <v>9.5675902669999999</v>
      </c>
      <c r="G34" s="18">
        <v>0.79889571670000004</v>
      </c>
      <c r="H34" s="18">
        <v>2.3244933149999998</v>
      </c>
      <c r="I34" s="18">
        <v>2.3244933149999998</v>
      </c>
    </row>
    <row r="35" spans="2:9" ht="17.25" customHeight="1" x14ac:dyDescent="0.35">
      <c r="B35" s="29"/>
      <c r="C35" s="21"/>
      <c r="D35" s="23"/>
      <c r="E35" s="23"/>
      <c r="F35" s="23"/>
      <c r="G35" s="23"/>
      <c r="H35" s="23"/>
      <c r="I35" s="23"/>
    </row>
    <row r="36" spans="2:9" ht="17.25" customHeight="1" x14ac:dyDescent="0.35">
      <c r="B36" s="6" t="s">
        <v>54</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ignoredErrors>
    <ignoredError sqref="D26:G26"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D953E-B98C-470A-B5B8-A443C2EAB4AD}">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109</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183.72670915999998</v>
      </c>
      <c r="E12" s="18">
        <v>143.17211351399999</v>
      </c>
      <c r="F12" s="18"/>
      <c r="G12" s="18"/>
      <c r="H12" s="18"/>
      <c r="I12" s="18"/>
      <c r="J12" s="18"/>
      <c r="K12" s="18"/>
      <c r="L12" s="18"/>
      <c r="M12" s="18"/>
      <c r="N12" s="18"/>
      <c r="O12" s="18"/>
      <c r="P12" s="19">
        <f>SUM(D12:O12)</f>
        <v>326.89882267399997</v>
      </c>
      <c r="S12" s="20"/>
    </row>
    <row r="13" spans="1:19" ht="40" x14ac:dyDescent="0.35">
      <c r="B13" s="16" t="s">
        <v>18</v>
      </c>
      <c r="C13" s="17" t="s">
        <v>87</v>
      </c>
      <c r="D13" s="18">
        <v>190.4830161125</v>
      </c>
      <c r="E13" s="18">
        <v>265.48174879050003</v>
      </c>
      <c r="F13" s="18"/>
      <c r="G13" s="18"/>
      <c r="H13" s="18"/>
      <c r="I13" s="18"/>
      <c r="J13" s="18"/>
      <c r="K13" s="18"/>
      <c r="L13" s="18"/>
      <c r="M13" s="18"/>
      <c r="N13" s="18"/>
      <c r="O13" s="18"/>
      <c r="P13" s="19">
        <f>SUM(D13:O13)</f>
        <v>455.96476490300006</v>
      </c>
      <c r="S13" s="20"/>
    </row>
    <row r="14" spans="1:19" ht="40" x14ac:dyDescent="0.35">
      <c r="B14" s="16" t="s">
        <v>20</v>
      </c>
      <c r="C14" s="17" t="s">
        <v>21</v>
      </c>
      <c r="D14" s="18">
        <v>94.925661579999996</v>
      </c>
      <c r="E14" s="18">
        <v>93.018160505777388</v>
      </c>
      <c r="F14" s="18"/>
      <c r="G14" s="18"/>
      <c r="H14" s="18"/>
      <c r="I14" s="18"/>
      <c r="J14" s="18"/>
      <c r="K14" s="18"/>
      <c r="L14" s="18"/>
      <c r="M14" s="18"/>
      <c r="N14" s="18"/>
      <c r="O14" s="18"/>
      <c r="P14" s="19">
        <f>SUM(D14:O14)</f>
        <v>187.94382208577738</v>
      </c>
      <c r="S14" s="20"/>
    </row>
    <row r="15" spans="1:19" ht="40" x14ac:dyDescent="0.35">
      <c r="B15" s="16" t="s">
        <v>22</v>
      </c>
      <c r="C15" s="17" t="s">
        <v>23</v>
      </c>
      <c r="D15" s="18">
        <v>134.66934828499998</v>
      </c>
      <c r="E15" s="18">
        <v>125.674228532</v>
      </c>
      <c r="F15" s="18"/>
      <c r="G15" s="18"/>
      <c r="H15" s="18"/>
      <c r="I15" s="18"/>
      <c r="J15" s="18"/>
      <c r="K15" s="18"/>
      <c r="L15" s="18"/>
      <c r="M15" s="18"/>
      <c r="N15" s="18"/>
      <c r="O15" s="18"/>
      <c r="P15" s="19">
        <f>SUM(D15:O15)</f>
        <v>260.34357681699998</v>
      </c>
      <c r="S15" s="20"/>
    </row>
    <row r="16" spans="1:19" ht="17.25" customHeight="1" x14ac:dyDescent="0.35">
      <c r="B16" s="21" t="s">
        <v>15</v>
      </c>
      <c r="C16" s="21"/>
      <c r="D16" s="22">
        <f t="shared" ref="D16:O16" si="0">SUM(D12:D15)</f>
        <v>603.80473513749996</v>
      </c>
      <c r="E16" s="22">
        <f t="shared" si="0"/>
        <v>627.34625134227747</v>
      </c>
      <c r="F16" s="22">
        <f t="shared" si="0"/>
        <v>0</v>
      </c>
      <c r="G16" s="22">
        <f t="shared" si="0"/>
        <v>0</v>
      </c>
      <c r="H16" s="22">
        <f t="shared" si="0"/>
        <v>0</v>
      </c>
      <c r="I16" s="22">
        <f t="shared" si="0"/>
        <v>0</v>
      </c>
      <c r="J16" s="22">
        <f t="shared" si="0"/>
        <v>0</v>
      </c>
      <c r="K16" s="22">
        <f>SUM(K12:K15)</f>
        <v>0</v>
      </c>
      <c r="L16" s="22">
        <f>SUM(L12:L15)</f>
        <v>0</v>
      </c>
      <c r="M16" s="22">
        <f>SUM(M12:M15)</f>
        <v>0</v>
      </c>
      <c r="N16" s="23">
        <f t="shared" si="0"/>
        <v>0</v>
      </c>
      <c r="O16" s="23">
        <f t="shared" si="0"/>
        <v>0</v>
      </c>
      <c r="P16" s="22">
        <f>SUM(D16:O16)</f>
        <v>1231.1509864797774</v>
      </c>
    </row>
    <row r="17" spans="2:17" s="26" customFormat="1" ht="17.25" customHeight="1" x14ac:dyDescent="0.35">
      <c r="B17" s="6" t="s">
        <v>38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7" t="s">
        <v>113</v>
      </c>
      <c r="E21" s="67" t="s">
        <v>51</v>
      </c>
      <c r="F21" s="67" t="s">
        <v>52</v>
      </c>
      <c r="G21" s="67" t="s">
        <v>53</v>
      </c>
      <c r="H21" s="67" t="s">
        <v>15</v>
      </c>
    </row>
    <row r="22" spans="2:17" ht="26.25" customHeight="1" x14ac:dyDescent="0.35">
      <c r="B22" s="16" t="s">
        <v>16</v>
      </c>
      <c r="C22" s="17" t="s">
        <v>17</v>
      </c>
      <c r="D22" s="18">
        <f>SUM(D12:F12)</f>
        <v>326.89882267399997</v>
      </c>
      <c r="E22" s="18">
        <f>SUM(G12:I12)</f>
        <v>0</v>
      </c>
      <c r="F22" s="18">
        <f>SUM(J12:L12)</f>
        <v>0</v>
      </c>
      <c r="G22" s="18">
        <f>SUM(M12:O12)</f>
        <v>0</v>
      </c>
      <c r="H22" s="19">
        <f>SUM(D22:G22)</f>
        <v>326.89882267399997</v>
      </c>
      <c r="J22" s="27"/>
    </row>
    <row r="23" spans="2:17" ht="40" x14ac:dyDescent="0.35">
      <c r="B23" s="16" t="s">
        <v>24</v>
      </c>
      <c r="C23" s="17" t="s">
        <v>87</v>
      </c>
      <c r="D23" s="18">
        <f>SUM(D13:F13)</f>
        <v>455.96476490300006</v>
      </c>
      <c r="E23" s="18">
        <f>SUM(G13:I13)</f>
        <v>0</v>
      </c>
      <c r="F23" s="18">
        <f t="shared" ref="F23:F25" si="1">SUM(J13:L13)</f>
        <v>0</v>
      </c>
      <c r="G23" s="18">
        <f>SUM(M13:O13)</f>
        <v>0</v>
      </c>
      <c r="H23" s="19">
        <f t="shared" ref="H23:H25" si="2">SUM(D23:G23)</f>
        <v>455.96476490300006</v>
      </c>
    </row>
    <row r="24" spans="2:17" ht="40" x14ac:dyDescent="0.35">
      <c r="B24" s="16" t="s">
        <v>25</v>
      </c>
      <c r="C24" s="17" t="s">
        <v>21</v>
      </c>
      <c r="D24" s="18">
        <f>SUM(D14:F14)</f>
        <v>187.94382208577738</v>
      </c>
      <c r="E24" s="18">
        <f>SUM(G14:I14)</f>
        <v>0</v>
      </c>
      <c r="F24" s="18">
        <f t="shared" si="1"/>
        <v>0</v>
      </c>
      <c r="G24" s="18">
        <f>SUM(M14:O14)</f>
        <v>0</v>
      </c>
      <c r="H24" s="19">
        <f t="shared" si="2"/>
        <v>187.94382208577738</v>
      </c>
    </row>
    <row r="25" spans="2:17" ht="40" x14ac:dyDescent="0.35">
      <c r="B25" s="16" t="s">
        <v>22</v>
      </c>
      <c r="C25" s="17" t="s">
        <v>23</v>
      </c>
      <c r="D25" s="18">
        <f>SUM(D15:F15)</f>
        <v>260.34357681699998</v>
      </c>
      <c r="E25" s="18">
        <f>SUM(G15:I15)</f>
        <v>0</v>
      </c>
      <c r="F25" s="18">
        <f t="shared" si="1"/>
        <v>0</v>
      </c>
      <c r="G25" s="18">
        <f>SUM(M15:O15)</f>
        <v>0</v>
      </c>
      <c r="H25" s="19">
        <f t="shared" si="2"/>
        <v>260.34357681699998</v>
      </c>
    </row>
    <row r="26" spans="2:17" ht="17.25" customHeight="1" x14ac:dyDescent="0.35">
      <c r="B26" s="21" t="s">
        <v>15</v>
      </c>
      <c r="C26" s="21"/>
      <c r="D26" s="22">
        <f>SUM(D22:D25)</f>
        <v>1231.1509864797774</v>
      </c>
      <c r="E26" s="22">
        <f>SUM(E22:E25)</f>
        <v>0</v>
      </c>
      <c r="F26" s="22">
        <f>SUM(F22:F25)</f>
        <v>0</v>
      </c>
      <c r="G26" s="22">
        <f>SUM(G22:G25)</f>
        <v>0</v>
      </c>
      <c r="H26" s="22">
        <f>SUM(H22:H25)</f>
        <v>1231.1509864797774</v>
      </c>
    </row>
    <row r="27" spans="2:17" ht="17.25" customHeight="1" x14ac:dyDescent="0.35">
      <c r="F27" s="27"/>
    </row>
    <row r="28" spans="2:17" ht="17.25" customHeight="1" x14ac:dyDescent="0.85">
      <c r="B28" s="32" t="s">
        <v>122</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5.5893579530000004</v>
      </c>
      <c r="E31" s="18">
        <v>5.5086374984286781</v>
      </c>
      <c r="F31" s="18">
        <v>11.174647674999999</v>
      </c>
      <c r="G31" s="18">
        <v>8.7184945489999999E-2</v>
      </c>
      <c r="H31" s="18">
        <v>2.7769238180000002</v>
      </c>
      <c r="I31" s="18">
        <v>2.7769238180000002</v>
      </c>
    </row>
    <row r="32" spans="2:17" ht="40" x14ac:dyDescent="0.35">
      <c r="B32" s="16" t="s">
        <v>24</v>
      </c>
      <c r="C32" s="17" t="s">
        <v>27</v>
      </c>
      <c r="D32" s="18">
        <v>6.4643930269999998</v>
      </c>
      <c r="E32" s="18">
        <v>5.2098549619999996</v>
      </c>
      <c r="F32" s="18">
        <v>9.607577568</v>
      </c>
      <c r="G32" s="18">
        <v>2.1218760300000001</v>
      </c>
      <c r="H32" s="18">
        <v>1.559902693</v>
      </c>
      <c r="I32" s="18">
        <v>1.800973095</v>
      </c>
      <c r="J32" s="14"/>
    </row>
    <row r="33" spans="2:9" ht="26.25" customHeight="1" x14ac:dyDescent="0.35">
      <c r="B33" s="16" t="s">
        <v>25</v>
      </c>
      <c r="C33" s="17" t="s">
        <v>34</v>
      </c>
      <c r="D33" s="18">
        <v>1.771453071</v>
      </c>
      <c r="E33" s="18">
        <v>1.5236553939999999</v>
      </c>
      <c r="F33" s="18">
        <v>3.4092975430000001</v>
      </c>
      <c r="G33" s="18">
        <v>0.93818473099999999</v>
      </c>
      <c r="H33" s="18">
        <v>0.45726251839999998</v>
      </c>
      <c r="I33" s="18">
        <v>0.14836629800000001</v>
      </c>
    </row>
    <row r="34" spans="2:9" ht="40" x14ac:dyDescent="0.35">
      <c r="B34" s="16" t="s">
        <v>22</v>
      </c>
      <c r="C34" s="17" t="s">
        <v>23</v>
      </c>
      <c r="D34" s="18">
        <v>5.0895555699999999</v>
      </c>
      <c r="E34" s="18">
        <v>4.9964218049999998</v>
      </c>
      <c r="F34" s="18">
        <v>12.191565533</v>
      </c>
      <c r="G34" s="18">
        <v>1.0581706399999999</v>
      </c>
      <c r="H34" s="18">
        <v>2.9479038960000001</v>
      </c>
      <c r="I34" s="18">
        <v>2.9479038960000001</v>
      </c>
    </row>
    <row r="35" spans="2:9" ht="17.25" customHeight="1" x14ac:dyDescent="0.35">
      <c r="B35" s="29"/>
      <c r="C35" s="21"/>
      <c r="D35" s="23"/>
      <c r="E35" s="23"/>
      <c r="F35" s="23"/>
      <c r="G35" s="23"/>
      <c r="H35" s="23"/>
      <c r="I35" s="23"/>
    </row>
    <row r="36" spans="2:9" ht="17.25" customHeight="1" x14ac:dyDescent="0.35">
      <c r="B36" s="6" t="s">
        <v>76</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2815-B3BD-465A-AC52-D0871605ADF6}">
  <sheetPr>
    <tabColor theme="3"/>
  </sheetPr>
  <dimension ref="A1:S41"/>
  <sheetViews>
    <sheetView showGridLines="0" zoomScaleNormal="100" workbookViewId="0"/>
  </sheetViews>
  <sheetFormatPr defaultColWidth="9.1796875" defaultRowHeight="17.25" customHeight="1" x14ac:dyDescent="0.35"/>
  <cols>
    <col min="1" max="1" width="5" style="10" customWidth="1"/>
    <col min="2" max="2" width="21.54296875" style="10" customWidth="1"/>
    <col min="3" max="3" width="34" style="10" customWidth="1"/>
    <col min="4" max="16" width="13.81640625" style="10" customWidth="1"/>
    <col min="17" max="17" width="10.26953125" style="10" bestFit="1" customWidth="1"/>
    <col min="18" max="16384" width="9.1796875" style="10"/>
  </cols>
  <sheetData>
    <row r="1" spans="1:19" ht="17.25" customHeight="1" x14ac:dyDescent="0.35">
      <c r="A1" s="9"/>
    </row>
    <row r="7" spans="1:19" ht="17.25" customHeight="1" x14ac:dyDescent="0.35">
      <c r="B7" s="31" t="s">
        <v>35</v>
      </c>
      <c r="C7" s="11"/>
    </row>
    <row r="8" spans="1:19" ht="17.25" customHeight="1" x14ac:dyDescent="0.35">
      <c r="B8" s="12"/>
    </row>
    <row r="9" spans="1:19" ht="17.25" customHeight="1" x14ac:dyDescent="0.35">
      <c r="B9" s="32" t="s">
        <v>110</v>
      </c>
      <c r="C9" s="13"/>
      <c r="N9" s="14"/>
    </row>
    <row r="10" spans="1:19" ht="17.25" customHeight="1" x14ac:dyDescent="0.35">
      <c r="J10" s="9"/>
      <c r="N10" s="15"/>
    </row>
    <row r="11" spans="1:19" ht="17.25" customHeight="1" x14ac:dyDescent="0.35">
      <c r="B11" s="66" t="s">
        <v>2</v>
      </c>
      <c r="C11" s="67" t="s">
        <v>3</v>
      </c>
      <c r="D11" s="67" t="s">
        <v>4</v>
      </c>
      <c r="E11" s="67" t="s">
        <v>5</v>
      </c>
      <c r="F11" s="67" t="s">
        <v>6</v>
      </c>
      <c r="G11" s="67" t="s">
        <v>7</v>
      </c>
      <c r="H11" s="67" t="s">
        <v>8</v>
      </c>
      <c r="I11" s="67" t="s">
        <v>9</v>
      </c>
      <c r="J11" s="67" t="s">
        <v>10</v>
      </c>
      <c r="K11" s="67" t="s">
        <v>11</v>
      </c>
      <c r="L11" s="67" t="s">
        <v>12</v>
      </c>
      <c r="M11" s="67" t="s">
        <v>36</v>
      </c>
      <c r="N11" s="67" t="s">
        <v>13</v>
      </c>
      <c r="O11" s="67" t="s">
        <v>14</v>
      </c>
      <c r="P11" s="67" t="s">
        <v>15</v>
      </c>
    </row>
    <row r="12" spans="1:19" ht="26.25" customHeight="1" x14ac:dyDescent="0.35">
      <c r="B12" s="16" t="s">
        <v>16</v>
      </c>
      <c r="C12" s="17" t="s">
        <v>17</v>
      </c>
      <c r="D12" s="18">
        <v>183.72670915999996</v>
      </c>
      <c r="E12" s="18"/>
      <c r="F12" s="18"/>
      <c r="G12" s="18"/>
      <c r="H12" s="18"/>
      <c r="I12" s="18"/>
      <c r="J12" s="18"/>
      <c r="K12" s="18"/>
      <c r="L12" s="18"/>
      <c r="M12" s="18"/>
      <c r="N12" s="18"/>
      <c r="O12" s="18"/>
      <c r="P12" s="19">
        <f>SUM(D12:O12)</f>
        <v>183.72670915999996</v>
      </c>
      <c r="S12" s="20"/>
    </row>
    <row r="13" spans="1:19" ht="40" x14ac:dyDescent="0.35">
      <c r="B13" s="16" t="s">
        <v>18</v>
      </c>
      <c r="C13" s="17" t="s">
        <v>87</v>
      </c>
      <c r="D13" s="18">
        <v>190.47576995293602</v>
      </c>
      <c r="E13" s="18"/>
      <c r="F13" s="18"/>
      <c r="G13" s="18"/>
      <c r="H13" s="18"/>
      <c r="I13" s="18"/>
      <c r="J13" s="18"/>
      <c r="K13" s="18"/>
      <c r="L13" s="18"/>
      <c r="M13" s="18"/>
      <c r="N13" s="18"/>
      <c r="O13" s="18"/>
      <c r="P13" s="19">
        <f>SUM(D13:O13)</f>
        <v>190.47576995293602</v>
      </c>
      <c r="S13" s="20"/>
    </row>
    <row r="14" spans="1:19" ht="40" x14ac:dyDescent="0.35">
      <c r="B14" s="16" t="s">
        <v>20</v>
      </c>
      <c r="C14" s="17" t="s">
        <v>21</v>
      </c>
      <c r="D14" s="18">
        <v>94.925661579999982</v>
      </c>
      <c r="E14" s="18"/>
      <c r="F14" s="18"/>
      <c r="G14" s="18"/>
      <c r="H14" s="18"/>
      <c r="I14" s="18"/>
      <c r="J14" s="18"/>
      <c r="K14" s="18"/>
      <c r="L14" s="18"/>
      <c r="M14" s="18"/>
      <c r="N14" s="18"/>
      <c r="O14" s="18"/>
      <c r="P14" s="19">
        <f>SUM(D14:O14)</f>
        <v>94.925661579999982</v>
      </c>
      <c r="S14" s="20"/>
    </row>
    <row r="15" spans="1:19" ht="40" x14ac:dyDescent="0.35">
      <c r="B15" s="16" t="s">
        <v>22</v>
      </c>
      <c r="C15" s="17" t="s">
        <v>23</v>
      </c>
      <c r="D15" s="18">
        <v>134.66934828500001</v>
      </c>
      <c r="E15" s="18"/>
      <c r="F15" s="18"/>
      <c r="G15" s="18"/>
      <c r="H15" s="18"/>
      <c r="I15" s="18"/>
      <c r="J15" s="18"/>
      <c r="K15" s="18"/>
      <c r="L15" s="18"/>
      <c r="M15" s="18"/>
      <c r="N15" s="18"/>
      <c r="O15" s="18"/>
      <c r="P15" s="19">
        <f>SUM(D15:O15)</f>
        <v>134.66934828500001</v>
      </c>
      <c r="S15" s="20"/>
    </row>
    <row r="16" spans="1:19" ht="17.25" customHeight="1" x14ac:dyDescent="0.35">
      <c r="B16" s="21" t="s">
        <v>15</v>
      </c>
      <c r="C16" s="21"/>
      <c r="D16" s="22">
        <f t="shared" ref="D16:O16" si="0">SUM(D12:D15)</f>
        <v>603.79748897793593</v>
      </c>
      <c r="E16" s="22">
        <f t="shared" si="0"/>
        <v>0</v>
      </c>
      <c r="F16" s="22">
        <f t="shared" si="0"/>
        <v>0</v>
      </c>
      <c r="G16" s="22">
        <f t="shared" si="0"/>
        <v>0</v>
      </c>
      <c r="H16" s="22">
        <f t="shared" si="0"/>
        <v>0</v>
      </c>
      <c r="I16" s="22">
        <f t="shared" si="0"/>
        <v>0</v>
      </c>
      <c r="J16" s="22">
        <f t="shared" si="0"/>
        <v>0</v>
      </c>
      <c r="K16" s="22">
        <f>SUM(K12:K15)</f>
        <v>0</v>
      </c>
      <c r="L16" s="22">
        <f>SUM(L12:L15)</f>
        <v>0</v>
      </c>
      <c r="M16" s="22">
        <f>SUM(M12:M15)</f>
        <v>0</v>
      </c>
      <c r="N16" s="23">
        <f t="shared" si="0"/>
        <v>0</v>
      </c>
      <c r="O16" s="23">
        <f t="shared" si="0"/>
        <v>0</v>
      </c>
      <c r="P16" s="22">
        <f>SUM(D16:O16)</f>
        <v>603.79748897793593</v>
      </c>
    </row>
    <row r="17" spans="2:17" s="26" customFormat="1" ht="17.25" customHeight="1" x14ac:dyDescent="0.35">
      <c r="B17" s="6" t="s">
        <v>38</v>
      </c>
      <c r="C17" s="24"/>
      <c r="D17" s="24"/>
      <c r="E17" s="24"/>
      <c r="F17" s="24"/>
      <c r="G17" s="24"/>
      <c r="H17" s="24"/>
      <c r="I17" s="24"/>
      <c r="J17" s="24"/>
      <c r="K17" s="24"/>
      <c r="L17" s="24"/>
      <c r="M17" s="24"/>
      <c r="N17" s="24"/>
      <c r="O17" s="24"/>
      <c r="P17" s="24"/>
      <c r="Q17" s="25"/>
    </row>
    <row r="19" spans="2:17" ht="17.25" customHeight="1" x14ac:dyDescent="0.35">
      <c r="B19" s="4" t="s">
        <v>111</v>
      </c>
      <c r="C19" s="13"/>
      <c r="L19" s="27"/>
    </row>
    <row r="21" spans="2:17" ht="17.25" customHeight="1" x14ac:dyDescent="0.35">
      <c r="B21" s="66" t="s">
        <v>2</v>
      </c>
      <c r="C21" s="67" t="s">
        <v>3</v>
      </c>
      <c r="D21" s="68">
        <v>44927</v>
      </c>
      <c r="E21" s="67" t="s">
        <v>51</v>
      </c>
      <c r="F21" s="67" t="s">
        <v>52</v>
      </c>
      <c r="G21" s="67" t="s">
        <v>53</v>
      </c>
      <c r="H21" s="67" t="s">
        <v>15</v>
      </c>
    </row>
    <row r="22" spans="2:17" ht="26.25" customHeight="1" x14ac:dyDescent="0.35">
      <c r="B22" s="16" t="s">
        <v>16</v>
      </c>
      <c r="C22" s="17" t="s">
        <v>17</v>
      </c>
      <c r="D22" s="18">
        <f>SUM(D12:F12)</f>
        <v>183.72670915999996</v>
      </c>
      <c r="E22" s="18">
        <f>SUM(G12:I12)</f>
        <v>0</v>
      </c>
      <c r="F22" s="18">
        <f>SUM(J12:L12)</f>
        <v>0</v>
      </c>
      <c r="G22" s="18">
        <f>SUM(M12:O12)</f>
        <v>0</v>
      </c>
      <c r="H22" s="19">
        <f>SUM(D22:G22)</f>
        <v>183.72670915999996</v>
      </c>
      <c r="J22" s="27"/>
    </row>
    <row r="23" spans="2:17" ht="40" x14ac:dyDescent="0.35">
      <c r="B23" s="16" t="s">
        <v>24</v>
      </c>
      <c r="C23" s="17" t="s">
        <v>87</v>
      </c>
      <c r="D23" s="18">
        <f>SUM(D13:F13)</f>
        <v>190.47576995293602</v>
      </c>
      <c r="E23" s="18">
        <f>SUM(G13:I13)</f>
        <v>0</v>
      </c>
      <c r="F23" s="18">
        <f t="shared" ref="F23:F25" si="1">SUM(J13:L13)</f>
        <v>0</v>
      </c>
      <c r="G23" s="18">
        <f>SUM(M13:O13)</f>
        <v>0</v>
      </c>
      <c r="H23" s="19">
        <f t="shared" ref="H23:H25" si="2">SUM(D23:G23)</f>
        <v>190.47576995293602</v>
      </c>
    </row>
    <row r="24" spans="2:17" ht="40" x14ac:dyDescent="0.35">
      <c r="B24" s="16" t="s">
        <v>25</v>
      </c>
      <c r="C24" s="17" t="s">
        <v>21</v>
      </c>
      <c r="D24" s="18">
        <f>SUM(D14:F14)</f>
        <v>94.925661579999982</v>
      </c>
      <c r="E24" s="18">
        <f>SUM(G14:I14)</f>
        <v>0</v>
      </c>
      <c r="F24" s="18">
        <f t="shared" si="1"/>
        <v>0</v>
      </c>
      <c r="G24" s="18">
        <f>SUM(M14:O14)</f>
        <v>0</v>
      </c>
      <c r="H24" s="19">
        <f t="shared" si="2"/>
        <v>94.925661579999982</v>
      </c>
    </row>
    <row r="25" spans="2:17" ht="40" x14ac:dyDescent="0.35">
      <c r="B25" s="16" t="s">
        <v>22</v>
      </c>
      <c r="C25" s="17" t="s">
        <v>23</v>
      </c>
      <c r="D25" s="18">
        <f>SUM(D15:F15)</f>
        <v>134.66934828500001</v>
      </c>
      <c r="E25" s="18">
        <f>SUM(G15:I15)</f>
        <v>0</v>
      </c>
      <c r="F25" s="18">
        <f t="shared" si="1"/>
        <v>0</v>
      </c>
      <c r="G25" s="18">
        <f>SUM(M15:O15)</f>
        <v>0</v>
      </c>
      <c r="H25" s="19">
        <f t="shared" si="2"/>
        <v>134.66934828500001</v>
      </c>
    </row>
    <row r="26" spans="2:17" ht="17.25" customHeight="1" x14ac:dyDescent="0.35">
      <c r="B26" s="21" t="s">
        <v>15</v>
      </c>
      <c r="C26" s="21"/>
      <c r="D26" s="22">
        <f>SUM(D22:D25)</f>
        <v>603.79748897793593</v>
      </c>
      <c r="E26" s="22">
        <f>SUM(E22:E25)</f>
        <v>0</v>
      </c>
      <c r="F26" s="22">
        <f>SUM(F22:F25)</f>
        <v>0</v>
      </c>
      <c r="G26" s="22">
        <f>SUM(G22:G25)</f>
        <v>0</v>
      </c>
      <c r="H26" s="22">
        <f>SUM(H22:H25)</f>
        <v>603.79748897793593</v>
      </c>
    </row>
    <row r="27" spans="2:17" ht="17.25" customHeight="1" x14ac:dyDescent="0.35">
      <c r="F27" s="27"/>
    </row>
    <row r="28" spans="2:17" ht="17.25" customHeight="1" x14ac:dyDescent="0.85">
      <c r="B28" s="32" t="s">
        <v>123</v>
      </c>
      <c r="C28" s="13"/>
      <c r="E28" s="14"/>
      <c r="G28" s="8"/>
    </row>
    <row r="29" spans="2:17" ht="17.25" customHeight="1" x14ac:dyDescent="0.35">
      <c r="E29" s="9"/>
    </row>
    <row r="30" spans="2:17" ht="60" x14ac:dyDescent="0.35">
      <c r="B30" s="66" t="s">
        <v>2</v>
      </c>
      <c r="C30" s="67" t="s">
        <v>3</v>
      </c>
      <c r="D30" s="67" t="s">
        <v>39</v>
      </c>
      <c r="E30" s="67" t="s">
        <v>29</v>
      </c>
      <c r="F30" s="67" t="s">
        <v>30</v>
      </c>
      <c r="G30" s="67" t="s">
        <v>31</v>
      </c>
      <c r="H30" s="67" t="s">
        <v>32</v>
      </c>
      <c r="I30" s="67" t="s">
        <v>33</v>
      </c>
    </row>
    <row r="31" spans="2:17" ht="26.25" customHeight="1" x14ac:dyDescent="0.35">
      <c r="B31" s="28" t="s">
        <v>16</v>
      </c>
      <c r="C31" s="17" t="s">
        <v>17</v>
      </c>
      <c r="D31" s="18">
        <v>6.6265272757687343</v>
      </c>
      <c r="E31" s="18">
        <v>6.8678384873194069</v>
      </c>
      <c r="F31" s="18">
        <v>10.045920574650053</v>
      </c>
      <c r="G31" s="18">
        <v>3.4761327288723676</v>
      </c>
      <c r="H31" s="18">
        <v>3.125776385121251</v>
      </c>
      <c r="I31" s="18">
        <v>2.9597481594918467</v>
      </c>
    </row>
    <row r="32" spans="2:17" ht="40" x14ac:dyDescent="0.35">
      <c r="B32" s="16" t="s">
        <v>24</v>
      </c>
      <c r="C32" s="17" t="s">
        <v>27</v>
      </c>
      <c r="D32" s="18">
        <v>4.5945894356208248</v>
      </c>
      <c r="E32" s="18">
        <v>4.7164341428347365</v>
      </c>
      <c r="F32" s="18">
        <v>7.1210728959887595</v>
      </c>
      <c r="G32" s="18">
        <v>2.5234733185637408</v>
      </c>
      <c r="H32" s="18">
        <v>2.1586034975061201</v>
      </c>
      <c r="I32" s="18">
        <v>2.0954698015231767</v>
      </c>
      <c r="J32" s="14"/>
    </row>
    <row r="33" spans="2:9" ht="26.25" customHeight="1" x14ac:dyDescent="0.35">
      <c r="B33" s="16" t="s">
        <v>25</v>
      </c>
      <c r="C33" s="17" t="s">
        <v>34</v>
      </c>
      <c r="D33" s="18">
        <v>1.3925598389490215</v>
      </c>
      <c r="E33" s="18">
        <v>1.4750760017010751</v>
      </c>
      <c r="F33" s="18">
        <v>1.9448073914962187</v>
      </c>
      <c r="G33" s="18">
        <v>0.86824897641758048</v>
      </c>
      <c r="H33" s="18">
        <v>0.49678423857752702</v>
      </c>
      <c r="I33" s="18">
        <v>0.45235761763652854</v>
      </c>
    </row>
    <row r="34" spans="2:9" ht="40" x14ac:dyDescent="0.35">
      <c r="B34" s="16" t="s">
        <v>22</v>
      </c>
      <c r="C34" s="17" t="s">
        <v>23</v>
      </c>
      <c r="D34" s="18">
        <v>4.370374032962153</v>
      </c>
      <c r="E34" s="18">
        <v>5.5251203275839451</v>
      </c>
      <c r="F34" s="18">
        <v>6.8730656521981972</v>
      </c>
      <c r="G34" s="18">
        <v>4.5253728906725144</v>
      </c>
      <c r="H34" s="18">
        <v>2.6098066485484583</v>
      </c>
      <c r="I34" s="18">
        <v>2.3553712672860523</v>
      </c>
    </row>
    <row r="35" spans="2:9" ht="17.25" customHeight="1" x14ac:dyDescent="0.35">
      <c r="B35" s="29"/>
      <c r="C35" s="21"/>
      <c r="D35" s="23"/>
      <c r="E35" s="23"/>
      <c r="F35" s="23"/>
      <c r="G35" s="23"/>
      <c r="H35" s="23"/>
      <c r="I35" s="23"/>
    </row>
    <row r="36" spans="2:9" ht="17.25" customHeight="1" x14ac:dyDescent="0.35">
      <c r="B36" s="6" t="s">
        <v>76</v>
      </c>
      <c r="C36" s="24"/>
      <c r="D36" s="24"/>
      <c r="E36" s="24"/>
      <c r="F36" s="24"/>
      <c r="G36" s="24"/>
      <c r="H36" s="24"/>
      <c r="I36" s="24"/>
    </row>
    <row r="38" spans="2:9" ht="17.25" customHeight="1" x14ac:dyDescent="0.35">
      <c r="D38" s="30"/>
      <c r="E38" s="30"/>
      <c r="F38" s="30"/>
      <c r="G38" s="30"/>
    </row>
    <row r="39" spans="2:9" ht="17.25" customHeight="1" x14ac:dyDescent="0.35">
      <c r="D39" s="30"/>
      <c r="E39" s="30"/>
      <c r="F39" s="30"/>
      <c r="G39" s="30"/>
    </row>
    <row r="40" spans="2:9" ht="17.25" customHeight="1" x14ac:dyDescent="0.35">
      <c r="D40" s="30"/>
      <c r="E40" s="30"/>
      <c r="F40" s="30"/>
      <c r="G40" s="30"/>
    </row>
    <row r="41" spans="2:9" ht="17.25" customHeight="1" x14ac:dyDescent="0.35">
      <c r="D41" s="30"/>
      <c r="E41" s="30"/>
      <c r="F41" s="30"/>
      <c r="G41" s="30"/>
    </row>
  </sheetData>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0DB05-F7BF-404F-8867-4A87F7E43721}">
  <sheetPr>
    <tabColor theme="4"/>
  </sheetPr>
  <dimension ref="A1"/>
  <sheetViews>
    <sheetView showGridLines="0" topLeftCell="XFD1" workbookViewId="0"/>
  </sheetViews>
  <sheetFormatPr defaultColWidth="0" defaultRowHeight="14.5" x14ac:dyDescent="0.35"/>
  <cols>
    <col min="1" max="16384" width="8.7265625" hidden="1"/>
  </cols>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0F5A5-DA7B-48C3-9233-BBF1F37B37F0}">
  <dimension ref="A1:W90"/>
  <sheetViews>
    <sheetView showGridLines="0" tabSelected="1"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9"/>
    </row>
    <row r="7" spans="1:3" ht="17.25" customHeight="1" x14ac:dyDescent="0.35">
      <c r="B7" s="3" t="s">
        <v>0</v>
      </c>
      <c r="C7" s="35"/>
    </row>
    <row r="8" spans="1:3" ht="17.25" customHeight="1" x14ac:dyDescent="0.35">
      <c r="B8" s="33"/>
    </row>
    <row r="9" spans="1:3" ht="17.25" customHeight="1" x14ac:dyDescent="0.35">
      <c r="B9" s="32" t="s">
        <v>1</v>
      </c>
      <c r="C9" s="36"/>
    </row>
    <row r="10" spans="1:3" ht="17.25" customHeight="1" x14ac:dyDescent="0.35">
      <c r="B10" s="149" t="s">
        <v>277</v>
      </c>
      <c r="C10" s="36"/>
    </row>
    <row r="11" spans="1:3" ht="17.25" customHeight="1" x14ac:dyDescent="0.35">
      <c r="B11" s="150" t="s">
        <v>279</v>
      </c>
      <c r="C11" s="36"/>
    </row>
    <row r="12" spans="1:3" s="147" customFormat="1" ht="17.25" customHeight="1" x14ac:dyDescent="0.35">
      <c r="B12" s="150" t="s">
        <v>278</v>
      </c>
      <c r="C12" s="148"/>
    </row>
    <row r="13" spans="1:3" s="147" customFormat="1" ht="17.25" customHeight="1" x14ac:dyDescent="0.35">
      <c r="B13" s="150" t="s">
        <v>280</v>
      </c>
      <c r="C13" s="148"/>
    </row>
    <row r="14" spans="1:3" s="147" customFormat="1" ht="17.25" customHeight="1" x14ac:dyDescent="0.35">
      <c r="B14" s="149" t="s">
        <v>281</v>
      </c>
      <c r="C14" s="148"/>
    </row>
    <row r="15" spans="1:3" ht="17.25" customHeight="1" x14ac:dyDescent="0.35">
      <c r="B15" s="5" t="s">
        <v>250</v>
      </c>
      <c r="C15" s="36"/>
    </row>
    <row r="16" spans="1:3" ht="17.25" customHeight="1" x14ac:dyDescent="0.35">
      <c r="B16" s="37"/>
      <c r="C16" s="36"/>
    </row>
    <row r="17" spans="2:23" ht="17.25" customHeight="1" x14ac:dyDescent="0.35">
      <c r="B17" s="4" t="s">
        <v>273</v>
      </c>
      <c r="C17" s="36"/>
      <c r="N17" s="38"/>
    </row>
    <row r="18" spans="2:23" ht="17.25" customHeight="1" x14ac:dyDescent="0.35">
      <c r="J18" s="33"/>
      <c r="N18" s="39"/>
    </row>
    <row r="19" spans="2:23" ht="17.25" customHeight="1" x14ac:dyDescent="0.35">
      <c r="B19" s="66" t="s">
        <v>2</v>
      </c>
      <c r="C19" s="67" t="s">
        <v>3</v>
      </c>
      <c r="D19" s="67" t="s">
        <v>4</v>
      </c>
      <c r="E19" s="67" t="s">
        <v>174</v>
      </c>
      <c r="F19" s="67" t="s">
        <v>6</v>
      </c>
      <c r="G19" s="67" t="s">
        <v>175</v>
      </c>
      <c r="H19" s="67" t="s">
        <v>176</v>
      </c>
      <c r="I19" s="67" t="s">
        <v>9</v>
      </c>
      <c r="J19" s="67" t="s">
        <v>10</v>
      </c>
      <c r="K19" s="67" t="s">
        <v>224</v>
      </c>
      <c r="L19" s="67" t="s">
        <v>12</v>
      </c>
      <c r="M19" s="67" t="s">
        <v>36</v>
      </c>
      <c r="N19" s="67" t="s">
        <v>13</v>
      </c>
      <c r="O19" s="67" t="s">
        <v>272</v>
      </c>
      <c r="P19" s="67" t="s">
        <v>15</v>
      </c>
    </row>
    <row r="20" spans="2:23" ht="20" x14ac:dyDescent="0.35">
      <c r="B20" s="16" t="s">
        <v>16</v>
      </c>
      <c r="C20" s="17" t="s">
        <v>17</v>
      </c>
      <c r="D20" s="18">
        <v>229.32729870999998</v>
      </c>
      <c r="E20" s="18">
        <v>140.37746283300004</v>
      </c>
      <c r="F20" s="18">
        <v>76.134617429999992</v>
      </c>
      <c r="G20" s="18">
        <v>57.024225210000004</v>
      </c>
      <c r="H20" s="18">
        <v>93.546439140226028</v>
      </c>
      <c r="I20" s="18">
        <v>112.64996492</v>
      </c>
      <c r="J20" s="18">
        <v>167.91960496800101</v>
      </c>
      <c r="K20" s="18">
        <v>261.02642484954902</v>
      </c>
      <c r="L20" s="18">
        <v>341.45065946252004</v>
      </c>
      <c r="M20" s="18">
        <v>327.33773196434601</v>
      </c>
      <c r="N20" s="18">
        <v>312.10393730489301</v>
      </c>
      <c r="O20" s="18">
        <v>286.17138281339203</v>
      </c>
      <c r="P20" s="19">
        <f t="shared" ref="P20:P25" si="0">SUM(D20:O20)</f>
        <v>2405.069749605927</v>
      </c>
      <c r="S20" s="40"/>
      <c r="T20" s="41"/>
      <c r="U20" s="41"/>
      <c r="V20" s="41"/>
      <c r="W20" s="41"/>
    </row>
    <row r="21" spans="2:23" ht="40" x14ac:dyDescent="0.35">
      <c r="B21" s="16" t="s">
        <v>18</v>
      </c>
      <c r="C21" s="17" t="s">
        <v>19</v>
      </c>
      <c r="D21" s="18">
        <v>126.40450453500002</v>
      </c>
      <c r="E21" s="18">
        <v>255.80240498350003</v>
      </c>
      <c r="F21" s="18">
        <v>270.01647460300006</v>
      </c>
      <c r="G21" s="18">
        <v>342.40554722200011</v>
      </c>
      <c r="H21" s="18">
        <v>470.74449432545293</v>
      </c>
      <c r="I21" s="18">
        <v>470.08328823500005</v>
      </c>
      <c r="J21" s="18">
        <v>558.50072225529186</v>
      </c>
      <c r="K21" s="18">
        <v>497.7404750391151</v>
      </c>
      <c r="L21" s="18">
        <v>488.22319880409509</v>
      </c>
      <c r="M21" s="18">
        <v>436.8831099957211</v>
      </c>
      <c r="N21" s="18">
        <v>365.89328064466389</v>
      </c>
      <c r="O21" s="18">
        <v>367.96451560338085</v>
      </c>
      <c r="P21" s="19">
        <f>SUM(D21:O21)</f>
        <v>4650.6620162462214</v>
      </c>
      <c r="S21" s="40"/>
    </row>
    <row r="22" spans="2:23" ht="40" x14ac:dyDescent="0.35">
      <c r="B22" s="16" t="s">
        <v>20</v>
      </c>
      <c r="C22" s="17" t="s">
        <v>21</v>
      </c>
      <c r="D22" s="18">
        <v>80.926562642000007</v>
      </c>
      <c r="E22" s="18">
        <v>78.932841991499998</v>
      </c>
      <c r="F22" s="18">
        <v>83.835327433000003</v>
      </c>
      <c r="G22" s="18">
        <v>38.439308048999997</v>
      </c>
      <c r="H22" s="18">
        <v>25.988871957000001</v>
      </c>
      <c r="I22" s="18">
        <v>22.616256534000001</v>
      </c>
      <c r="J22" s="18">
        <v>19.886599681</v>
      </c>
      <c r="K22" s="18">
        <v>21.891909699000003</v>
      </c>
      <c r="L22" s="18">
        <v>22.333301645999999</v>
      </c>
      <c r="M22" s="18">
        <v>28.629838868999997</v>
      </c>
      <c r="N22" s="18">
        <v>45.89995706700001</v>
      </c>
      <c r="O22" s="18">
        <v>52.217617446000006</v>
      </c>
      <c r="P22" s="19">
        <f t="shared" si="0"/>
        <v>521.59839301450006</v>
      </c>
      <c r="S22" s="40"/>
    </row>
    <row r="23" spans="2:23" ht="40" x14ac:dyDescent="0.35">
      <c r="B23" s="16" t="s">
        <v>22</v>
      </c>
      <c r="C23" s="17" t="s">
        <v>23</v>
      </c>
      <c r="D23" s="18">
        <v>150.66072438399999</v>
      </c>
      <c r="E23" s="18">
        <v>131.981460688</v>
      </c>
      <c r="F23" s="18">
        <v>105.61067522499998</v>
      </c>
      <c r="G23" s="18">
        <v>167.70195685599998</v>
      </c>
      <c r="H23" s="18">
        <v>145.68284901640504</v>
      </c>
      <c r="I23" s="18">
        <v>147.95089306700001</v>
      </c>
      <c r="J23" s="18">
        <v>105.82797447568099</v>
      </c>
      <c r="K23" s="18">
        <v>210.21236203714301</v>
      </c>
      <c r="L23" s="18">
        <v>153.27612157205505</v>
      </c>
      <c r="M23" s="18">
        <v>152.53156117716802</v>
      </c>
      <c r="N23" s="18">
        <v>170.39687804385301</v>
      </c>
      <c r="O23" s="18">
        <v>173.52264109494897</v>
      </c>
      <c r="P23" s="19">
        <f t="shared" si="0"/>
        <v>1815.3560976372542</v>
      </c>
      <c r="S23" s="40"/>
    </row>
    <row r="24" spans="2:23" ht="20" x14ac:dyDescent="0.35">
      <c r="B24" s="16" t="s">
        <v>41</v>
      </c>
      <c r="C24" s="17" t="s">
        <v>42</v>
      </c>
      <c r="D24" s="18">
        <v>55.141744113807299</v>
      </c>
      <c r="E24" s="18">
        <v>85.877775877796296</v>
      </c>
      <c r="F24" s="18">
        <v>79.893543976809411</v>
      </c>
      <c r="G24" s="18">
        <v>79.771632219816496</v>
      </c>
      <c r="H24" s="18">
        <v>71.855554568805999</v>
      </c>
      <c r="I24" s="18">
        <v>68.562494590804093</v>
      </c>
      <c r="J24" s="18">
        <v>60.389577839803302</v>
      </c>
      <c r="K24" s="18">
        <v>51.146066764792501</v>
      </c>
      <c r="L24" s="18">
        <v>46.983728799900902</v>
      </c>
      <c r="M24" s="18">
        <v>65.014852739811303</v>
      </c>
      <c r="N24" s="18">
        <v>66.373406693903405</v>
      </c>
      <c r="O24" s="18">
        <v>62.483788059805605</v>
      </c>
      <c r="P24" s="19">
        <f t="shared" si="0"/>
        <v>793.4941662458566</v>
      </c>
      <c r="S24" s="40"/>
    </row>
    <row r="25" spans="2:23" ht="17.25" customHeight="1" x14ac:dyDescent="0.35">
      <c r="B25" s="21" t="s">
        <v>15</v>
      </c>
      <c r="C25" s="21"/>
      <c r="D25" s="22">
        <f t="shared" ref="D25:J25" si="1">SUM(D20:D24)</f>
        <v>642.4608343848073</v>
      </c>
      <c r="E25" s="22">
        <f t="shared" si="1"/>
        <v>692.9719463737963</v>
      </c>
      <c r="F25" s="22">
        <f t="shared" si="1"/>
        <v>615.49063866780943</v>
      </c>
      <c r="G25" s="22">
        <f t="shared" si="1"/>
        <v>685.34266955681653</v>
      </c>
      <c r="H25" s="22">
        <f t="shared" si="1"/>
        <v>807.81820900789012</v>
      </c>
      <c r="I25" s="22">
        <f t="shared" si="1"/>
        <v>821.86289734680429</v>
      </c>
      <c r="J25" s="22">
        <f t="shared" si="1"/>
        <v>912.52447921977716</v>
      </c>
      <c r="K25" s="22">
        <f>SUM(K20:K24)</f>
        <v>1042.0172383895997</v>
      </c>
      <c r="L25" s="22">
        <f t="shared" ref="L25:O25" si="2">SUM(L20:L24)</f>
        <v>1052.2670102845711</v>
      </c>
      <c r="M25" s="22">
        <f t="shared" si="2"/>
        <v>1010.3970947460464</v>
      </c>
      <c r="N25" s="23">
        <f t="shared" si="2"/>
        <v>960.66745975431331</v>
      </c>
      <c r="O25" s="23">
        <f t="shared" si="2"/>
        <v>942.35994501752748</v>
      </c>
      <c r="P25" s="22">
        <f t="shared" si="0"/>
        <v>10186.18042274976</v>
      </c>
    </row>
    <row r="26" spans="2:23" s="44" customFormat="1" ht="17.25" customHeight="1" x14ac:dyDescent="0.35">
      <c r="B26" s="6" t="s">
        <v>230</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238</v>
      </c>
      <c r="K29" s="79"/>
      <c r="L29" s="79"/>
      <c r="M29" s="81"/>
      <c r="N29" s="81"/>
      <c r="O29" s="81"/>
      <c r="P29" s="82"/>
    </row>
    <row r="30" spans="2:23" ht="17.25" customHeight="1" x14ac:dyDescent="0.35">
      <c r="J30" s="10"/>
      <c r="K30" s="10"/>
      <c r="L30" s="10"/>
      <c r="M30" s="83"/>
      <c r="N30" s="83"/>
      <c r="O30" s="10"/>
      <c r="P30" s="10"/>
    </row>
    <row r="31" spans="2:23" ht="20" x14ac:dyDescent="0.35">
      <c r="B31" s="66" t="s">
        <v>2</v>
      </c>
      <c r="C31" s="67" t="s">
        <v>3</v>
      </c>
      <c r="D31" s="67" t="s">
        <v>44</v>
      </c>
      <c r="E31" s="67" t="s">
        <v>45</v>
      </c>
      <c r="F31" s="68"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445.83937897300001</v>
      </c>
      <c r="E32" s="18">
        <f>SUM(G20:I20)</f>
        <v>263.22062927022603</v>
      </c>
      <c r="F32" s="18">
        <f>SUM(J20:L20)</f>
        <v>770.39668928007006</v>
      </c>
      <c r="G32" s="18">
        <f>SUM(M20:O20)</f>
        <v>925.61305208263104</v>
      </c>
      <c r="H32" s="19">
        <f>SUM(D32:G32)</f>
        <v>2405.069749605927</v>
      </c>
      <c r="J32" s="88" t="s">
        <v>16</v>
      </c>
      <c r="K32" s="89"/>
      <c r="L32" s="90">
        <v>0.16877749164151606</v>
      </c>
      <c r="M32" s="90">
        <v>0.1523022859599224</v>
      </c>
      <c r="N32" s="90">
        <v>0.31644408165374882</v>
      </c>
      <c r="O32" s="90">
        <v>0.36247614074481266</v>
      </c>
      <c r="P32" s="91">
        <f>SUM(L32:O32)</f>
        <v>1</v>
      </c>
    </row>
    <row r="33" spans="1:16" ht="40" x14ac:dyDescent="0.35">
      <c r="B33" s="16" t="s">
        <v>18</v>
      </c>
      <c r="C33" s="17" t="s">
        <v>19</v>
      </c>
      <c r="D33" s="18">
        <f>SUM(D21:F21)</f>
        <v>652.22338412150009</v>
      </c>
      <c r="E33" s="18">
        <f>SUM(G21:I21)</f>
        <v>1283.233329782453</v>
      </c>
      <c r="F33" s="18">
        <f>SUM(J21:L21)</f>
        <v>1544.464396098502</v>
      </c>
      <c r="G33" s="18">
        <f>SUM(M21:O21)</f>
        <v>1170.7409062437659</v>
      </c>
      <c r="H33" s="19">
        <f t="shared" ref="H33:H36" si="3">SUM(D33:G33)</f>
        <v>4650.6620162462204</v>
      </c>
      <c r="J33" s="92" t="s">
        <v>24</v>
      </c>
      <c r="K33" s="89"/>
      <c r="L33" s="93">
        <v>0.19651210494917357</v>
      </c>
      <c r="M33" s="93">
        <v>0.2633865570984642</v>
      </c>
      <c r="N33" s="93">
        <v>0.30974759192977058</v>
      </c>
      <c r="O33" s="93">
        <v>0.23035374602259159</v>
      </c>
      <c r="P33" s="91">
        <f t="shared" ref="P33:P36" si="4">SUM(L33:O33)</f>
        <v>0.99999999999999989</v>
      </c>
    </row>
    <row r="34" spans="1:16" ht="40" x14ac:dyDescent="0.35">
      <c r="B34" s="16" t="s">
        <v>20</v>
      </c>
      <c r="C34" s="17" t="s">
        <v>21</v>
      </c>
      <c r="D34" s="18">
        <f>SUM(D22:F22)</f>
        <v>243.69473206649999</v>
      </c>
      <c r="E34" s="18">
        <f>SUM(G22:I22)</f>
        <v>87.044436539999992</v>
      </c>
      <c r="F34" s="18">
        <f>SUM(J22:L22)</f>
        <v>64.111811025999998</v>
      </c>
      <c r="G34" s="18">
        <f>SUM(M22:O22)</f>
        <v>126.747413382</v>
      </c>
      <c r="H34" s="19">
        <f t="shared" si="3"/>
        <v>521.59839301450006</v>
      </c>
      <c r="J34" s="92" t="s">
        <v>25</v>
      </c>
      <c r="K34" s="89"/>
      <c r="L34" s="93">
        <v>0.31550499622688227</v>
      </c>
      <c r="M34" s="93">
        <v>0.2274118854257989</v>
      </c>
      <c r="N34" s="93">
        <v>0.19375852626971105</v>
      </c>
      <c r="O34" s="93">
        <v>0.26332459207760806</v>
      </c>
      <c r="P34" s="91">
        <f t="shared" si="4"/>
        <v>1.0000000000000002</v>
      </c>
    </row>
    <row r="35" spans="1:16" ht="40" x14ac:dyDescent="0.35">
      <c r="B35" s="16" t="s">
        <v>22</v>
      </c>
      <c r="C35" s="17" t="s">
        <v>23</v>
      </c>
      <c r="D35" s="18">
        <f>SUM(D23:F23)</f>
        <v>388.25286029699993</v>
      </c>
      <c r="E35" s="18">
        <f>SUM(G23:I23)</f>
        <v>461.33569893940501</v>
      </c>
      <c r="F35" s="18">
        <f>SUM(J23:L23)</f>
        <v>469.31645808487906</v>
      </c>
      <c r="G35" s="18">
        <f>SUM(M23:O23)</f>
        <v>496.45108031596999</v>
      </c>
      <c r="H35" s="19">
        <f t="shared" si="3"/>
        <v>1815.3560976372542</v>
      </c>
      <c r="J35" s="92" t="s">
        <v>22</v>
      </c>
      <c r="K35" s="89"/>
      <c r="L35" s="93">
        <v>0.23496102328806265</v>
      </c>
      <c r="M35" s="93">
        <v>0.22410760338520702</v>
      </c>
      <c r="N35" s="93">
        <v>0.26637562525220532</v>
      </c>
      <c r="O35" s="93">
        <v>0.27455574807452521</v>
      </c>
      <c r="P35" s="91">
        <f t="shared" si="4"/>
        <v>1</v>
      </c>
    </row>
    <row r="36" spans="1:16" ht="40" x14ac:dyDescent="0.35">
      <c r="B36" s="16" t="s">
        <v>41</v>
      </c>
      <c r="C36" s="17" t="s">
        <v>42</v>
      </c>
      <c r="D36" s="18">
        <f>SUM(D24:F24)</f>
        <v>220.91306396841301</v>
      </c>
      <c r="E36" s="18">
        <f>SUM(G24:I24)</f>
        <v>220.18968137942659</v>
      </c>
      <c r="F36" s="18">
        <f>SUM(J24:L24)</f>
        <v>158.51937340449672</v>
      </c>
      <c r="G36" s="18">
        <f>SUM(M24:O24)</f>
        <v>193.87204749352031</v>
      </c>
      <c r="H36" s="19">
        <f t="shared" si="3"/>
        <v>793.4941662458566</v>
      </c>
      <c r="J36" s="92" t="s">
        <v>41</v>
      </c>
      <c r="K36" s="89"/>
      <c r="L36" s="93">
        <v>0.27316608982337331</v>
      </c>
      <c r="M36" s="93">
        <v>0.27173074213035109</v>
      </c>
      <c r="N36" s="93">
        <v>0.19301012270759685</v>
      </c>
      <c r="O36" s="93">
        <v>0.26208243253956665</v>
      </c>
      <c r="P36" s="91">
        <f t="shared" si="4"/>
        <v>0.99998938720088792</v>
      </c>
    </row>
    <row r="37" spans="1:16" ht="17.25" customHeight="1" x14ac:dyDescent="0.35">
      <c r="B37" s="21" t="s">
        <v>15</v>
      </c>
      <c r="C37" s="21"/>
      <c r="D37" s="22">
        <f>SUM(D32:D36)</f>
        <v>1950.9234194264129</v>
      </c>
      <c r="E37" s="22">
        <f t="shared" ref="E37:H37" si="5">SUM(E32:E36)</f>
        <v>2315.0237759115107</v>
      </c>
      <c r="F37" s="22">
        <f t="shared" si="5"/>
        <v>3006.8087278939483</v>
      </c>
      <c r="G37" s="22">
        <f t="shared" si="5"/>
        <v>2913.4244995178874</v>
      </c>
      <c r="H37" s="22">
        <f t="shared" si="5"/>
        <v>10186.18042274976</v>
      </c>
      <c r="J37" s="95" t="s">
        <v>237</v>
      </c>
      <c r="K37" s="96"/>
      <c r="L37" s="48">
        <v>0.20696100087443969</v>
      </c>
      <c r="M37" s="48">
        <v>0.23134683381677326</v>
      </c>
      <c r="N37" s="48">
        <v>0.29101051954984253</v>
      </c>
      <c r="O37" s="48">
        <v>0.27068164575894438</v>
      </c>
      <c r="P37" s="48">
        <f>SUM(L37:O37)</f>
        <v>0.99999999999999989</v>
      </c>
    </row>
    <row r="38" spans="1:16" ht="17.25" customHeight="1" x14ac:dyDescent="0.35">
      <c r="B38" s="6" t="s">
        <v>131</v>
      </c>
      <c r="C38" s="54"/>
      <c r="D38" s="55"/>
      <c r="E38" s="55"/>
      <c r="F38" s="55"/>
      <c r="G38" s="55"/>
      <c r="H38" s="55"/>
      <c r="J38" s="142" t="s">
        <v>226</v>
      </c>
      <c r="K38" s="143"/>
      <c r="L38" s="144">
        <v>0.19991184884761934</v>
      </c>
      <c r="M38" s="144">
        <v>0.22813792312668266</v>
      </c>
      <c r="N38" s="144">
        <v>0.29983902734882173</v>
      </c>
      <c r="O38" s="144">
        <v>0.27211120067687627</v>
      </c>
      <c r="P38" s="144">
        <f>SUM(L38:O38)</f>
        <v>1</v>
      </c>
    </row>
    <row r="39" spans="1:16" ht="17.25" customHeight="1" x14ac:dyDescent="0.35">
      <c r="F39" s="45"/>
    </row>
    <row r="40" spans="1:16" ht="17.25" customHeight="1" x14ac:dyDescent="0.35">
      <c r="B40" s="4" t="s">
        <v>132</v>
      </c>
      <c r="C40" s="36"/>
      <c r="L40" s="45"/>
      <c r="M40" s="46"/>
      <c r="N40" s="46"/>
    </row>
    <row r="41" spans="1:16" ht="17.25" customHeight="1" x14ac:dyDescent="0.35">
      <c r="M41" s="46"/>
      <c r="N41" s="46"/>
    </row>
    <row r="42" spans="1:16" ht="20" x14ac:dyDescent="0.35">
      <c r="B42" s="66" t="s">
        <v>2</v>
      </c>
      <c r="C42" s="67" t="s">
        <v>3</v>
      </c>
      <c r="D42" s="69">
        <v>45627</v>
      </c>
      <c r="E42" s="69">
        <v>45261</v>
      </c>
      <c r="F42" s="67" t="s">
        <v>26</v>
      </c>
      <c r="G42" s="67" t="s">
        <v>47</v>
      </c>
      <c r="H42" s="67" t="s">
        <v>53</v>
      </c>
      <c r="I42" s="67" t="s">
        <v>26</v>
      </c>
      <c r="J42" s="67">
        <v>2024</v>
      </c>
      <c r="K42" s="67">
        <v>2023</v>
      </c>
      <c r="L42" s="67" t="s">
        <v>26</v>
      </c>
    </row>
    <row r="43" spans="1:16" ht="20" x14ac:dyDescent="0.35">
      <c r="A43" s="45"/>
      <c r="B43" s="16" t="s">
        <v>16</v>
      </c>
      <c r="C43" s="17" t="s">
        <v>17</v>
      </c>
      <c r="D43" s="18">
        <f>O20</f>
        <v>286.17138281339203</v>
      </c>
      <c r="E43" s="146">
        <f>'Energy Production - Dez. 2023'!O12</f>
        <v>278.95542247323698</v>
      </c>
      <c r="F43" s="47">
        <f t="shared" ref="F43:F46" si="6">IFERROR(D43/E43-1,"n.a.")</f>
        <v>2.5867790187327655E-2</v>
      </c>
      <c r="G43" s="18">
        <f>G32</f>
        <v>925.61305208263104</v>
      </c>
      <c r="H43" s="18">
        <f>'Energy Production - Dez. 2023'!G23</f>
        <v>918.17498284323688</v>
      </c>
      <c r="I43" s="47">
        <f t="shared" ref="I43:I46" si="7">IFERROR(G43/H43-1,"n.a.")</f>
        <v>8.1009277952239778E-3</v>
      </c>
      <c r="J43" s="18">
        <f>P20</f>
        <v>2405.069749605927</v>
      </c>
      <c r="K43" s="18">
        <f>'Energy Production - Dez. 2023'!P12</f>
        <v>2442.5079862762368</v>
      </c>
      <c r="L43" s="47">
        <f t="shared" ref="L43:L46" si="8">IFERROR(J43/K43-1,"n.a.")</f>
        <v>-1.5327784752666052E-2</v>
      </c>
    </row>
    <row r="44" spans="1:16" ht="40" x14ac:dyDescent="0.35">
      <c r="B44" s="16" t="s">
        <v>24</v>
      </c>
      <c r="C44" s="17" t="s">
        <v>64</v>
      </c>
      <c r="D44" s="18">
        <f t="shared" ref="D44:D47" si="9">O21</f>
        <v>367.96451560338085</v>
      </c>
      <c r="E44" s="146">
        <f>'Energy Production - Dez. 2023'!O13</f>
        <v>322.01733048133701</v>
      </c>
      <c r="F44" s="47">
        <f t="shared" si="6"/>
        <v>0.14268544197097732</v>
      </c>
      <c r="G44" s="18">
        <f t="shared" ref="G44:G47" si="10">G33</f>
        <v>1170.7409062437659</v>
      </c>
      <c r="H44" s="18">
        <f>'Energy Production - Dez. 2023'!G24</f>
        <v>1008.656532377837</v>
      </c>
      <c r="I44" s="47">
        <f t="shared" si="7"/>
        <v>0.16069332687889926</v>
      </c>
      <c r="J44" s="18">
        <f t="shared" ref="J44:J47" si="11">P21</f>
        <v>4650.6620162462214</v>
      </c>
      <c r="K44" s="18">
        <f>'Energy Production - Dez. 2023'!P13</f>
        <v>3709.6456889402725</v>
      </c>
      <c r="L44" s="47">
        <f t="shared" si="8"/>
        <v>0.25366744056216506</v>
      </c>
    </row>
    <row r="45" spans="1:16" ht="40" x14ac:dyDescent="0.35">
      <c r="B45" s="16" t="s">
        <v>25</v>
      </c>
      <c r="C45" s="17" t="s">
        <v>21</v>
      </c>
      <c r="D45" s="18">
        <f t="shared" si="9"/>
        <v>52.217617446000006</v>
      </c>
      <c r="E45" s="146">
        <f>'Energy Production - Dez. 2023'!O14</f>
        <v>65.239416595999998</v>
      </c>
      <c r="F45" s="47">
        <f t="shared" si="6"/>
        <v>-0.19960017776735295</v>
      </c>
      <c r="G45" s="18">
        <f t="shared" si="10"/>
        <v>126.747413382</v>
      </c>
      <c r="H45" s="18">
        <f>'Energy Production - Dez. 2023'!G25</f>
        <v>196.74268153000003</v>
      </c>
      <c r="I45" s="47">
        <f t="shared" si="7"/>
        <v>-0.35577063199337811</v>
      </c>
      <c r="J45" s="18">
        <f t="shared" si="11"/>
        <v>521.59839301450006</v>
      </c>
      <c r="K45" s="18">
        <f>'Energy Production - Dez. 2023'!P14</f>
        <v>815.43157629513416</v>
      </c>
      <c r="L45" s="47">
        <f t="shared" si="8"/>
        <v>-0.3603406978862016</v>
      </c>
    </row>
    <row r="46" spans="1:16" ht="40" x14ac:dyDescent="0.35">
      <c r="B46" s="16" t="s">
        <v>22</v>
      </c>
      <c r="C46" s="17" t="s">
        <v>23</v>
      </c>
      <c r="D46" s="18">
        <f t="shared" si="9"/>
        <v>173.52264109494897</v>
      </c>
      <c r="E46" s="146">
        <f>'Energy Production - Dez. 2023'!O15</f>
        <v>168.72754028499998</v>
      </c>
      <c r="F46" s="47">
        <f t="shared" si="6"/>
        <v>2.8419194648659829E-2</v>
      </c>
      <c r="G46" s="18">
        <f t="shared" si="10"/>
        <v>496.45108031596999</v>
      </c>
      <c r="H46" s="18">
        <f>'Energy Production - Dez. 2023'!G26</f>
        <v>502.20051317699995</v>
      </c>
      <c r="I46" s="47">
        <f t="shared" si="7"/>
        <v>-1.1448480656975346E-2</v>
      </c>
      <c r="J46" s="18">
        <f t="shared" si="11"/>
        <v>1815.3560976372542</v>
      </c>
      <c r="K46" s="18">
        <f>'Energy Production - Dez. 2023'!P15</f>
        <v>1668.1352592799999</v>
      </c>
      <c r="L46" s="47">
        <f t="shared" si="8"/>
        <v>8.8254736861564709E-2</v>
      </c>
    </row>
    <row r="47" spans="1:16" ht="20" x14ac:dyDescent="0.35">
      <c r="B47" s="16" t="s">
        <v>41</v>
      </c>
      <c r="C47" s="17" t="s">
        <v>42</v>
      </c>
      <c r="D47" s="18">
        <f t="shared" si="9"/>
        <v>62.483788059805605</v>
      </c>
      <c r="E47" s="146">
        <f>'Energy Production - Dez. 2023'!O16</f>
        <v>32.037212427785803</v>
      </c>
      <c r="F47" s="47">
        <f>IFERROR(D47/E47-1,"n.a.")</f>
        <v>0.95035033714773376</v>
      </c>
      <c r="G47" s="18">
        <f t="shared" si="10"/>
        <v>193.87204749352031</v>
      </c>
      <c r="H47" s="18">
        <f>'Energy Production - Dez. 2023'!G27</f>
        <v>32.820434318757606</v>
      </c>
      <c r="I47" s="47">
        <f>IFERROR(G47/H47-1,"n.a.")</f>
        <v>4.9070530758551891</v>
      </c>
      <c r="J47" s="18">
        <f t="shared" si="11"/>
        <v>793.4941662458566</v>
      </c>
      <c r="K47" s="18">
        <f>'Energy Production - Dez. 2023'!P16</f>
        <v>32.820434318757606</v>
      </c>
      <c r="L47" s="47">
        <f>IFERROR(J47/K47-1,"n.a.")</f>
        <v>23.17683320517051</v>
      </c>
    </row>
    <row r="48" spans="1:16" ht="17.25" customHeight="1" x14ac:dyDescent="0.35">
      <c r="B48" s="21" t="s">
        <v>15</v>
      </c>
      <c r="C48" s="21"/>
      <c r="D48" s="22">
        <f>SUM(D43:D47)</f>
        <v>942.35994501752748</v>
      </c>
      <c r="E48" s="22">
        <f>SUM(E43:E47)</f>
        <v>866.97692226335971</v>
      </c>
      <c r="F48" s="48">
        <f>IFERROR(D48/E48-1,"n.a.")</f>
        <v>8.6949284137079808E-2</v>
      </c>
      <c r="G48" s="22">
        <f>SUM(G43:G47)</f>
        <v>2913.4244995178874</v>
      </c>
      <c r="H48" s="22">
        <f>SUM(H43:H47)</f>
        <v>2658.5951442468318</v>
      </c>
      <c r="I48" s="48">
        <f>IFERROR(G48/H48-1,"n.a.")</f>
        <v>9.5851132438311781E-2</v>
      </c>
      <c r="J48" s="22">
        <f>SUM(J43:J47)</f>
        <v>10186.18042274976</v>
      </c>
      <c r="K48" s="22">
        <f>SUM(K43:K47)</f>
        <v>8668.5409451104006</v>
      </c>
      <c r="L48" s="48">
        <f>IFERROR(J48/K48-1,"n.a.")</f>
        <v>0.17507438532610298</v>
      </c>
    </row>
    <row r="49" spans="1:14" s="51" customFormat="1" ht="15.5" x14ac:dyDescent="0.35">
      <c r="A49" s="49"/>
      <c r="B49" s="7" t="s">
        <v>96</v>
      </c>
      <c r="C49" s="50"/>
      <c r="D49" s="50"/>
      <c r="E49" s="50"/>
      <c r="F49" s="50"/>
      <c r="G49" s="50"/>
      <c r="H49" s="50"/>
      <c r="I49" s="50"/>
    </row>
    <row r="50" spans="1:14" ht="17.25" customHeight="1" x14ac:dyDescent="0.35">
      <c r="B50" s="52"/>
      <c r="C50" s="52"/>
      <c r="D50" s="53"/>
      <c r="E50" s="53"/>
      <c r="F50" s="53"/>
      <c r="G50" s="53"/>
      <c r="H50" s="53"/>
    </row>
    <row r="51" spans="1:14" ht="17.25" customHeight="1" x14ac:dyDescent="0.35">
      <c r="B51" s="4" t="s">
        <v>103</v>
      </c>
      <c r="C51" s="36"/>
      <c r="L51" s="45"/>
      <c r="M51" s="46"/>
      <c r="N51" s="46"/>
    </row>
    <row r="52" spans="1:14" ht="17.25" customHeight="1" x14ac:dyDescent="0.35">
      <c r="D52" s="45"/>
      <c r="E52" s="45"/>
      <c r="F52" s="103"/>
      <c r="M52" s="46"/>
      <c r="N52" s="46"/>
    </row>
    <row r="53" spans="1:14" ht="20" x14ac:dyDescent="0.35">
      <c r="B53" s="66" t="s">
        <v>2</v>
      </c>
      <c r="C53" s="67" t="s">
        <v>3</v>
      </c>
      <c r="D53" s="69">
        <f>D42</f>
        <v>45627</v>
      </c>
      <c r="E53" s="69">
        <f t="shared" ref="E53:L53" si="12">E42</f>
        <v>45261</v>
      </c>
      <c r="F53" s="67" t="str">
        <f t="shared" si="12"/>
        <v>Var.</v>
      </c>
      <c r="G53" s="67" t="str">
        <f t="shared" si="12"/>
        <v>4Q24</v>
      </c>
      <c r="H53" s="67" t="str">
        <f t="shared" si="12"/>
        <v>4Q23</v>
      </c>
      <c r="I53" s="67" t="str">
        <f t="shared" si="12"/>
        <v>Var.</v>
      </c>
      <c r="J53" s="67">
        <f t="shared" si="12"/>
        <v>2024</v>
      </c>
      <c r="K53" s="67">
        <f t="shared" si="12"/>
        <v>2023</v>
      </c>
      <c r="L53" s="67" t="str">
        <f t="shared" si="12"/>
        <v>Var.</v>
      </c>
    </row>
    <row r="54" spans="1:14" ht="20" x14ac:dyDescent="0.35">
      <c r="A54" s="104"/>
      <c r="B54" s="16" t="s">
        <v>16</v>
      </c>
      <c r="C54" s="17" t="s">
        <v>17</v>
      </c>
      <c r="D54" s="18">
        <v>286.17138281339203</v>
      </c>
      <c r="E54" s="18">
        <v>278.95542247323698</v>
      </c>
      <c r="F54" s="47">
        <v>2.5867790187327655E-2</v>
      </c>
      <c r="G54" s="18">
        <v>925.61305208263207</v>
      </c>
      <c r="H54" s="18">
        <v>918.17498284323688</v>
      </c>
      <c r="I54" s="47">
        <v>8.100927795225088E-3</v>
      </c>
      <c r="J54" s="18">
        <v>2405.0586265997017</v>
      </c>
      <c r="K54" s="18">
        <v>2442.5079862762368</v>
      </c>
      <c r="L54" s="47">
        <v>-1.533233868095929E-2</v>
      </c>
    </row>
    <row r="55" spans="1:14" ht="40" x14ac:dyDescent="0.35">
      <c r="B55" s="16" t="s">
        <v>24</v>
      </c>
      <c r="C55" s="17" t="s">
        <v>265</v>
      </c>
      <c r="D55" s="18">
        <v>367.96451560338085</v>
      </c>
      <c r="E55" s="18">
        <v>385.69185856883701</v>
      </c>
      <c r="F55" s="47">
        <v>-4.5962450520049658E-2</v>
      </c>
      <c r="G55" s="18">
        <v>1076.9772717997789</v>
      </c>
      <c r="H55" s="18">
        <v>1132.2892863078371</v>
      </c>
      <c r="I55" s="47">
        <v>-4.8849719923094281E-2</v>
      </c>
      <c r="J55" s="18">
        <v>3686.2732454255029</v>
      </c>
      <c r="K55" s="18">
        <v>3990.4110298498372</v>
      </c>
      <c r="L55" s="47">
        <v>-7.6217157117215439E-2</v>
      </c>
    </row>
    <row r="56" spans="1:14" ht="40" x14ac:dyDescent="0.35">
      <c r="B56" s="16" t="s">
        <v>25</v>
      </c>
      <c r="C56" s="17" t="s">
        <v>92</v>
      </c>
      <c r="D56" s="18">
        <v>52.217617446000006</v>
      </c>
      <c r="E56" s="18">
        <v>30.236821209499993</v>
      </c>
      <c r="F56" s="47">
        <v>0.72695459897067316</v>
      </c>
      <c r="G56" s="18">
        <v>126.747413382</v>
      </c>
      <c r="H56" s="18">
        <v>88.707350387500028</v>
      </c>
      <c r="I56" s="47">
        <v>0.4288265045492814</v>
      </c>
      <c r="J56" s="18">
        <v>521.3957256955</v>
      </c>
      <c r="K56" s="18">
        <v>524.19997819263426</v>
      </c>
      <c r="L56" s="47">
        <v>-5.349585299112225E-3</v>
      </c>
    </row>
    <row r="57" spans="1:14" ht="40" x14ac:dyDescent="0.35">
      <c r="B57" s="16" t="s">
        <v>22</v>
      </c>
      <c r="C57" s="17" t="s">
        <v>23</v>
      </c>
      <c r="D57" s="18">
        <v>173.52264109494897</v>
      </c>
      <c r="E57" s="18">
        <v>168.72754028499998</v>
      </c>
      <c r="F57" s="47">
        <v>2.8419194648659829E-2</v>
      </c>
      <c r="G57" s="18">
        <v>496.45108031596897</v>
      </c>
      <c r="H57" s="18">
        <v>502.20051317699995</v>
      </c>
      <c r="I57" s="47">
        <v>-1.1448480656977345E-2</v>
      </c>
      <c r="J57" s="18">
        <v>1815.3337082478481</v>
      </c>
      <c r="K57" s="18">
        <v>1668.1352592799999</v>
      </c>
      <c r="L57" s="47">
        <v>8.824131505462085E-2</v>
      </c>
    </row>
    <row r="58" spans="1:14" ht="17.25" customHeight="1" x14ac:dyDescent="0.35">
      <c r="B58" s="21" t="s">
        <v>15</v>
      </c>
      <c r="C58" s="21"/>
      <c r="D58" s="22">
        <v>879.87615695772183</v>
      </c>
      <c r="E58" s="22">
        <v>863.61164253657398</v>
      </c>
      <c r="F58" s="48">
        <v>1.8833134733311718E-2</v>
      </c>
      <c r="G58" s="22">
        <v>2625.7888175803801</v>
      </c>
      <c r="H58" s="22">
        <v>2641.3721327155736</v>
      </c>
      <c r="I58" s="105">
        <v>-5.8997045293925909E-3</v>
      </c>
      <c r="J58" s="22">
        <v>8428.0613059685529</v>
      </c>
      <c r="K58" s="22">
        <v>8625.2542535987086</v>
      </c>
      <c r="L58" s="105">
        <v>-2.2862276500183243E-2</v>
      </c>
    </row>
    <row r="59" spans="1:14" ht="17.25" customHeight="1" x14ac:dyDescent="0.35">
      <c r="B59" s="5" t="s">
        <v>90</v>
      </c>
      <c r="C59" s="54"/>
      <c r="D59" s="55"/>
      <c r="E59" s="55"/>
      <c r="F59" s="56"/>
      <c r="G59" s="55"/>
      <c r="H59" s="55"/>
      <c r="I59" s="56"/>
    </row>
    <row r="60" spans="1:14" ht="17.25" customHeight="1" x14ac:dyDescent="0.35">
      <c r="B60" s="52"/>
      <c r="C60" s="52"/>
      <c r="D60" s="53"/>
      <c r="E60" s="53"/>
      <c r="F60" s="53"/>
      <c r="G60" s="53"/>
      <c r="H60" s="53"/>
    </row>
    <row r="61" spans="1:14" ht="17.25" customHeight="1" x14ac:dyDescent="0.35">
      <c r="B61" s="4" t="s">
        <v>276</v>
      </c>
      <c r="C61" s="52"/>
      <c r="D61" s="53"/>
      <c r="E61" s="53"/>
      <c r="F61" s="53"/>
      <c r="G61" s="53"/>
      <c r="H61" s="57"/>
    </row>
    <row r="62" spans="1:14" ht="17.25" customHeight="1" x14ac:dyDescent="0.35">
      <c r="E62" s="33"/>
    </row>
    <row r="63" spans="1:14" ht="60" x14ac:dyDescent="0.35">
      <c r="B63" s="66" t="s">
        <v>2</v>
      </c>
      <c r="C63" s="67" t="s">
        <v>3</v>
      </c>
      <c r="D63" s="67" t="s">
        <v>28</v>
      </c>
      <c r="E63" s="67" t="s">
        <v>29</v>
      </c>
      <c r="F63" s="67" t="s">
        <v>30</v>
      </c>
      <c r="G63" s="67" t="s">
        <v>31</v>
      </c>
      <c r="H63" s="67" t="s">
        <v>32</v>
      </c>
      <c r="I63" s="67" t="s">
        <v>33</v>
      </c>
    </row>
    <row r="64" spans="1:14" ht="20" x14ac:dyDescent="0.35">
      <c r="B64" s="28" t="s">
        <v>16</v>
      </c>
      <c r="C64" s="17" t="s">
        <v>17</v>
      </c>
      <c r="D64" s="18">
        <v>10.5</v>
      </c>
      <c r="E64" s="18">
        <v>9.9</v>
      </c>
      <c r="F64" s="18">
        <v>12.9</v>
      </c>
      <c r="G64" s="18">
        <v>6.1</v>
      </c>
      <c r="H64" s="18">
        <v>2.1</v>
      </c>
      <c r="I64" s="18">
        <v>2.1</v>
      </c>
    </row>
    <row r="65" spans="2:10" ht="40" x14ac:dyDescent="0.35">
      <c r="B65" s="16" t="s">
        <v>55</v>
      </c>
      <c r="C65" s="17" t="s">
        <v>19</v>
      </c>
      <c r="D65" s="18">
        <v>11.8</v>
      </c>
      <c r="E65" s="18">
        <v>10.6</v>
      </c>
      <c r="F65" s="18">
        <v>17</v>
      </c>
      <c r="G65" s="18">
        <v>5.5</v>
      </c>
      <c r="H65" s="18">
        <v>3.4</v>
      </c>
      <c r="I65" s="18">
        <v>3.7</v>
      </c>
      <c r="J65" s="38"/>
    </row>
    <row r="66" spans="2:10" ht="20" x14ac:dyDescent="0.35">
      <c r="B66" s="16" t="s">
        <v>129</v>
      </c>
      <c r="C66" s="17" t="s">
        <v>128</v>
      </c>
      <c r="D66" s="18">
        <v>0.2</v>
      </c>
      <c r="E66" s="18">
        <v>0.2</v>
      </c>
      <c r="F66" s="18">
        <v>0.7</v>
      </c>
      <c r="G66" s="18">
        <v>0</v>
      </c>
      <c r="H66" s="18">
        <v>0.2</v>
      </c>
      <c r="I66" s="18">
        <v>0.2</v>
      </c>
    </row>
    <row r="67" spans="2:10" ht="40" x14ac:dyDescent="0.35">
      <c r="B67" s="16" t="s">
        <v>22</v>
      </c>
      <c r="C67" s="17" t="s">
        <v>23</v>
      </c>
      <c r="D67" s="18">
        <v>6.4</v>
      </c>
      <c r="E67" s="18">
        <v>5.5</v>
      </c>
      <c r="F67" s="18">
        <v>13.6</v>
      </c>
      <c r="G67" s="18">
        <v>1.4</v>
      </c>
      <c r="H67" s="18">
        <v>3.4</v>
      </c>
      <c r="I67" s="18">
        <v>3.4</v>
      </c>
    </row>
    <row r="68" spans="2:10" ht="20" x14ac:dyDescent="0.35">
      <c r="B68" s="16" t="s">
        <v>41</v>
      </c>
      <c r="C68" s="17" t="s">
        <v>42</v>
      </c>
      <c r="D68" s="18">
        <v>2.2999999999999998</v>
      </c>
      <c r="E68" s="18">
        <v>2.8</v>
      </c>
      <c r="F68" s="18">
        <v>5</v>
      </c>
      <c r="G68" s="18">
        <v>0.5</v>
      </c>
      <c r="H68" s="18">
        <v>1.1000000000000001</v>
      </c>
      <c r="I68" s="18">
        <v>1.1000000000000001</v>
      </c>
    </row>
    <row r="69" spans="2:10" ht="17.25" customHeight="1" x14ac:dyDescent="0.35">
      <c r="B69" s="29"/>
      <c r="C69" s="21"/>
      <c r="D69" s="23"/>
      <c r="E69" s="23"/>
      <c r="F69" s="23"/>
      <c r="G69" s="23"/>
      <c r="H69" s="23"/>
      <c r="I69" s="23"/>
    </row>
    <row r="70" spans="2:10" ht="17.25" customHeight="1" x14ac:dyDescent="0.35">
      <c r="B70" s="6" t="s">
        <v>130</v>
      </c>
      <c r="C70" s="58"/>
      <c r="D70" s="58"/>
      <c r="E70" s="58"/>
      <c r="F70" s="58"/>
      <c r="G70" s="58"/>
      <c r="H70" s="58"/>
      <c r="I70" s="58"/>
    </row>
    <row r="71" spans="2:10" ht="17.25" customHeight="1" x14ac:dyDescent="0.35">
      <c r="B71" s="10"/>
      <c r="C71" s="10"/>
      <c r="D71" s="10"/>
      <c r="E71" s="10"/>
      <c r="F71" s="10"/>
      <c r="G71" s="10"/>
      <c r="H71" s="10"/>
      <c r="I71" s="10"/>
    </row>
    <row r="72" spans="2:10" ht="17.25" customHeight="1" x14ac:dyDescent="0.3">
      <c r="B72" s="36"/>
      <c r="C72" s="36"/>
      <c r="E72" s="38"/>
      <c r="G72" s="1"/>
    </row>
    <row r="73" spans="2:10" ht="17.25" customHeight="1" x14ac:dyDescent="0.35">
      <c r="E73" s="33"/>
    </row>
    <row r="74" spans="2:10" ht="49" customHeight="1" x14ac:dyDescent="0.35">
      <c r="B74" s="52"/>
      <c r="C74" s="2"/>
      <c r="D74" s="2"/>
      <c r="E74" s="2"/>
      <c r="F74" s="2"/>
      <c r="G74" s="2"/>
      <c r="H74" s="2"/>
      <c r="I74" s="2"/>
    </row>
    <row r="75" spans="2:10" ht="26.25" customHeight="1" x14ac:dyDescent="0.35">
      <c r="B75" s="59"/>
      <c r="C75" s="60"/>
      <c r="D75" s="61"/>
      <c r="E75" s="61"/>
      <c r="F75" s="61"/>
      <c r="G75" s="61"/>
      <c r="H75" s="61"/>
      <c r="I75" s="61"/>
    </row>
    <row r="76" spans="2:10" ht="33" customHeight="1" x14ac:dyDescent="0.35">
      <c r="B76" s="62"/>
      <c r="C76" s="60"/>
      <c r="D76" s="63"/>
      <c r="E76" s="63"/>
      <c r="F76" s="63"/>
      <c r="G76" s="63"/>
      <c r="H76" s="63"/>
      <c r="I76" s="63"/>
    </row>
    <row r="77" spans="2:10" ht="26.25" customHeight="1" x14ac:dyDescent="0.35">
      <c r="B77" s="62"/>
      <c r="C77" s="60"/>
      <c r="D77" s="63"/>
      <c r="E77" s="63"/>
      <c r="F77" s="63"/>
      <c r="G77" s="63"/>
      <c r="H77" s="63"/>
      <c r="I77" s="63"/>
    </row>
    <row r="78" spans="2:10" ht="33" customHeight="1" x14ac:dyDescent="0.35">
      <c r="B78" s="62"/>
      <c r="C78" s="60"/>
      <c r="D78" s="63"/>
      <c r="E78" s="63"/>
      <c r="F78" s="63"/>
      <c r="G78" s="63"/>
      <c r="H78" s="63"/>
      <c r="I78" s="63"/>
    </row>
    <row r="79" spans="2:10" ht="17.25" customHeight="1" x14ac:dyDescent="0.35">
      <c r="B79" s="64"/>
      <c r="C79" s="52"/>
      <c r="D79" s="65"/>
      <c r="E79" s="65"/>
      <c r="F79" s="65"/>
      <c r="G79" s="65"/>
      <c r="H79" s="65"/>
      <c r="I79" s="65"/>
    </row>
    <row r="80" spans="2:10" ht="17.25" customHeight="1" x14ac:dyDescent="0.35">
      <c r="B80" s="145"/>
      <c r="C80" s="145"/>
      <c r="D80" s="145"/>
      <c r="E80" s="145"/>
      <c r="F80" s="145"/>
      <c r="G80" s="145"/>
      <c r="H80" s="145"/>
      <c r="I80" s="145"/>
    </row>
    <row r="82" spans="2:9" ht="17.25" customHeight="1" x14ac:dyDescent="0.3">
      <c r="B82" s="36"/>
      <c r="C82" s="36"/>
      <c r="E82" s="38"/>
      <c r="G82" s="1"/>
    </row>
    <row r="83" spans="2:9" ht="17.25" customHeight="1" x14ac:dyDescent="0.35">
      <c r="E83" s="33"/>
    </row>
    <row r="84" spans="2:9" ht="49" customHeight="1" x14ac:dyDescent="0.35">
      <c r="B84" s="52"/>
      <c r="C84" s="2"/>
      <c r="D84" s="2"/>
      <c r="E84" s="2"/>
      <c r="F84" s="2"/>
      <c r="G84" s="2"/>
      <c r="H84" s="2"/>
      <c r="I84" s="2"/>
    </row>
    <row r="85" spans="2:9" ht="26.15" customHeight="1" x14ac:dyDescent="0.35">
      <c r="B85" s="59"/>
      <c r="C85" s="60"/>
      <c r="D85" s="61"/>
      <c r="E85" s="61"/>
      <c r="F85" s="61"/>
      <c r="G85" s="61"/>
      <c r="H85" s="61"/>
      <c r="I85" s="61"/>
    </row>
    <row r="86" spans="2:9" ht="33" customHeight="1" x14ac:dyDescent="0.35">
      <c r="B86" s="62"/>
      <c r="C86" s="60"/>
      <c r="D86" s="63"/>
      <c r="E86" s="63"/>
      <c r="F86" s="63"/>
      <c r="G86" s="63"/>
      <c r="H86" s="63"/>
      <c r="I86" s="63"/>
    </row>
    <row r="87" spans="2:9" ht="26.25" customHeight="1" x14ac:dyDescent="0.35">
      <c r="B87" s="62"/>
      <c r="C87" s="60"/>
      <c r="D87" s="63"/>
      <c r="E87" s="63"/>
      <c r="F87" s="63"/>
      <c r="G87" s="63"/>
      <c r="H87" s="63"/>
      <c r="I87" s="63"/>
    </row>
    <row r="88" spans="2:9" ht="33" customHeight="1" x14ac:dyDescent="0.35">
      <c r="B88" s="62"/>
      <c r="C88" s="60"/>
      <c r="D88" s="63"/>
      <c r="E88" s="63"/>
      <c r="F88" s="63"/>
      <c r="G88" s="63"/>
      <c r="H88" s="63"/>
      <c r="I88" s="63"/>
    </row>
    <row r="89" spans="2:9" ht="17.25" customHeight="1" x14ac:dyDescent="0.35">
      <c r="B89" s="64"/>
      <c r="C89" s="52"/>
      <c r="D89" s="65"/>
      <c r="E89" s="65"/>
      <c r="F89" s="65"/>
      <c r="G89" s="65"/>
      <c r="H89" s="65"/>
      <c r="I89" s="65"/>
    </row>
    <row r="90" spans="2:9" ht="17.25" customHeight="1" x14ac:dyDescent="0.35">
      <c r="B90" s="145"/>
      <c r="C90" s="145"/>
      <c r="D90" s="145"/>
      <c r="E90" s="145"/>
      <c r="F90" s="145"/>
      <c r="G90" s="145"/>
      <c r="H90" s="145"/>
      <c r="I90" s="145"/>
    </row>
  </sheetData>
  <mergeCells count="2">
    <mergeCell ref="B80:I80"/>
    <mergeCell ref="B90:I90"/>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8F1F0-7FAA-42E0-A798-F91C768F2BD1}">
  <dimension ref="A1:W91"/>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9"/>
    </row>
    <row r="7" spans="1:3" ht="17.25" customHeight="1" x14ac:dyDescent="0.35">
      <c r="B7" s="3" t="s">
        <v>0</v>
      </c>
      <c r="C7" s="35"/>
    </row>
    <row r="8" spans="1:3" ht="17.25" customHeight="1" x14ac:dyDescent="0.35">
      <c r="B8" s="33"/>
    </row>
    <row r="9" spans="1:3" ht="17.25" customHeight="1" x14ac:dyDescent="0.35">
      <c r="B9" s="32" t="s">
        <v>1</v>
      </c>
      <c r="C9" s="36"/>
    </row>
    <row r="10" spans="1:3" ht="17.25" customHeight="1" x14ac:dyDescent="0.35">
      <c r="B10" s="70" t="s">
        <v>266</v>
      </c>
      <c r="C10" s="36"/>
    </row>
    <row r="11" spans="1:3" ht="17.25" customHeight="1" x14ac:dyDescent="0.35">
      <c r="B11" s="70" t="s">
        <v>270</v>
      </c>
      <c r="C11" s="36"/>
    </row>
    <row r="12" spans="1:3" ht="17.25" customHeight="1" x14ac:dyDescent="0.35">
      <c r="B12" s="70" t="s">
        <v>271</v>
      </c>
      <c r="C12" s="36"/>
    </row>
    <row r="13" spans="1:3" ht="17.25" customHeight="1" x14ac:dyDescent="0.35">
      <c r="B13" s="70" t="s">
        <v>267</v>
      </c>
      <c r="C13" s="36"/>
    </row>
    <row r="14" spans="1:3" ht="17.25" customHeight="1" x14ac:dyDescent="0.35">
      <c r="B14" s="70" t="s">
        <v>268</v>
      </c>
      <c r="C14" s="36"/>
    </row>
    <row r="15" spans="1:3" ht="17.25" customHeight="1" x14ac:dyDescent="0.35">
      <c r="B15" s="70" t="s">
        <v>269</v>
      </c>
      <c r="C15" s="36"/>
    </row>
    <row r="16" spans="1:3" ht="17.25" customHeight="1" x14ac:dyDescent="0.35">
      <c r="B16" s="5" t="s">
        <v>250</v>
      </c>
      <c r="C16" s="36"/>
    </row>
    <row r="17" spans="2:23" ht="17.25" customHeight="1" x14ac:dyDescent="0.35">
      <c r="B17" s="37"/>
      <c r="C17" s="36"/>
    </row>
    <row r="18" spans="2:23" ht="17.25" customHeight="1" x14ac:dyDescent="0.35">
      <c r="B18" s="4" t="s">
        <v>261</v>
      </c>
      <c r="C18" s="36"/>
      <c r="N18" s="38"/>
    </row>
    <row r="19" spans="2:23" ht="17.25" customHeight="1" x14ac:dyDescent="0.35">
      <c r="J19" s="33"/>
      <c r="N19" s="39"/>
    </row>
    <row r="20" spans="2:23" ht="17.25" customHeight="1" x14ac:dyDescent="0.35">
      <c r="B20" s="66" t="s">
        <v>2</v>
      </c>
      <c r="C20" s="67" t="s">
        <v>3</v>
      </c>
      <c r="D20" s="67" t="s">
        <v>4</v>
      </c>
      <c r="E20" s="67" t="s">
        <v>174</v>
      </c>
      <c r="F20" s="67" t="s">
        <v>6</v>
      </c>
      <c r="G20" s="67" t="s">
        <v>175</v>
      </c>
      <c r="H20" s="67" t="s">
        <v>176</v>
      </c>
      <c r="I20" s="67" t="s">
        <v>9</v>
      </c>
      <c r="J20" s="67" t="s">
        <v>10</v>
      </c>
      <c r="K20" s="67" t="s">
        <v>224</v>
      </c>
      <c r="L20" s="67" t="s">
        <v>12</v>
      </c>
      <c r="M20" s="67" t="s">
        <v>36</v>
      </c>
      <c r="N20" s="67" t="s">
        <v>260</v>
      </c>
      <c r="O20" s="67" t="s">
        <v>14</v>
      </c>
      <c r="P20" s="67" t="s">
        <v>15</v>
      </c>
    </row>
    <row r="21" spans="2:23" ht="20" x14ac:dyDescent="0.35">
      <c r="B21" s="16" t="s">
        <v>16</v>
      </c>
      <c r="C21" s="17" t="s">
        <v>17</v>
      </c>
      <c r="D21" s="18">
        <v>229.32729870999998</v>
      </c>
      <c r="E21" s="18">
        <v>140.37746283300004</v>
      </c>
      <c r="F21" s="18">
        <v>76.134617429999992</v>
      </c>
      <c r="G21" s="18">
        <v>57.024225210000004</v>
      </c>
      <c r="H21" s="18">
        <v>93.546439140226028</v>
      </c>
      <c r="I21" s="18">
        <v>112.64996492</v>
      </c>
      <c r="J21" s="18">
        <v>167.91960496800101</v>
      </c>
      <c r="K21" s="18">
        <v>261.02642484954902</v>
      </c>
      <c r="L21" s="18">
        <v>341.45065946252004</v>
      </c>
      <c r="M21" s="18">
        <v>327.33773196434601</v>
      </c>
      <c r="N21" s="18">
        <v>312.10393730489301</v>
      </c>
      <c r="O21" s="18"/>
      <c r="P21" s="19">
        <f t="shared" ref="P21:P26" si="0">SUM(D21:O21)</f>
        <v>2118.8983667925349</v>
      </c>
      <c r="S21" s="40"/>
      <c r="T21" s="41"/>
      <c r="U21" s="41"/>
      <c r="V21" s="41"/>
      <c r="W21" s="41"/>
    </row>
    <row r="22" spans="2:23" ht="40" x14ac:dyDescent="0.35">
      <c r="B22" s="16" t="s">
        <v>18</v>
      </c>
      <c r="C22" s="17" t="s">
        <v>19</v>
      </c>
      <c r="D22" s="18">
        <v>126.40450453500002</v>
      </c>
      <c r="E22" s="18">
        <v>255.80240498350003</v>
      </c>
      <c r="F22" s="18">
        <v>270.01647460300006</v>
      </c>
      <c r="G22" s="18">
        <v>342.40554722200011</v>
      </c>
      <c r="H22" s="18">
        <v>470.74449432545293</v>
      </c>
      <c r="I22" s="18">
        <v>470.08328823500005</v>
      </c>
      <c r="J22" s="18">
        <v>558.50072225529186</v>
      </c>
      <c r="K22" s="18">
        <v>497.7404750391151</v>
      </c>
      <c r="L22" s="18">
        <v>488.22319880409509</v>
      </c>
      <c r="M22" s="18">
        <v>436.8831099957211</v>
      </c>
      <c r="N22" s="18">
        <v>365.89328064466389</v>
      </c>
      <c r="O22" s="18"/>
      <c r="P22" s="19">
        <f>SUM(D22:O22)</f>
        <v>4282.6975006428402</v>
      </c>
      <c r="S22" s="40"/>
    </row>
    <row r="23" spans="2:23" ht="40" x14ac:dyDescent="0.35">
      <c r="B23" s="16" t="s">
        <v>20</v>
      </c>
      <c r="C23" s="17" t="s">
        <v>21</v>
      </c>
      <c r="D23" s="18">
        <v>80.926562642000007</v>
      </c>
      <c r="E23" s="18">
        <v>78.932841991499998</v>
      </c>
      <c r="F23" s="18">
        <v>83.835327433000003</v>
      </c>
      <c r="G23" s="18">
        <v>38.439308048999997</v>
      </c>
      <c r="H23" s="18">
        <v>25.988871957000001</v>
      </c>
      <c r="I23" s="18">
        <v>22.616256534000001</v>
      </c>
      <c r="J23" s="18">
        <v>19.886599681</v>
      </c>
      <c r="K23" s="18">
        <v>21.891909699000003</v>
      </c>
      <c r="L23" s="18">
        <v>22.333301645999999</v>
      </c>
      <c r="M23" s="18">
        <v>28.629838868999997</v>
      </c>
      <c r="N23" s="18">
        <v>45.89995706700001</v>
      </c>
      <c r="O23" s="18"/>
      <c r="P23" s="19">
        <f t="shared" si="0"/>
        <v>469.38077556850004</v>
      </c>
      <c r="S23" s="40"/>
    </row>
    <row r="24" spans="2:23" ht="40" x14ac:dyDescent="0.35">
      <c r="B24" s="16" t="s">
        <v>22</v>
      </c>
      <c r="C24" s="17" t="s">
        <v>23</v>
      </c>
      <c r="D24" s="18">
        <v>150.66072438399999</v>
      </c>
      <c r="E24" s="18">
        <v>131.981460688</v>
      </c>
      <c r="F24" s="18">
        <v>105.61067522499998</v>
      </c>
      <c r="G24" s="18">
        <v>167.70195685599998</v>
      </c>
      <c r="H24" s="18">
        <v>145.68284901640504</v>
      </c>
      <c r="I24" s="18">
        <v>147.95089306700001</v>
      </c>
      <c r="J24" s="18">
        <v>105.82797447568099</v>
      </c>
      <c r="K24" s="18">
        <v>210.21236203714301</v>
      </c>
      <c r="L24" s="18">
        <v>153.27612157205505</v>
      </c>
      <c r="M24" s="18">
        <v>152.53156117716802</v>
      </c>
      <c r="N24" s="18">
        <v>170.39687804385301</v>
      </c>
      <c r="O24" s="18"/>
      <c r="P24" s="19">
        <f t="shared" si="0"/>
        <v>1641.8334565423052</v>
      </c>
      <c r="S24" s="40"/>
    </row>
    <row r="25" spans="2:23" ht="20" x14ac:dyDescent="0.35">
      <c r="B25" s="16" t="s">
        <v>41</v>
      </c>
      <c r="C25" s="17" t="s">
        <v>42</v>
      </c>
      <c r="D25" s="18">
        <v>55.141744113807299</v>
      </c>
      <c r="E25" s="18">
        <v>85.877775877796296</v>
      </c>
      <c r="F25" s="18">
        <v>79.893543976809411</v>
      </c>
      <c r="G25" s="18">
        <v>79.771632219816496</v>
      </c>
      <c r="H25" s="18">
        <v>71.855554568805999</v>
      </c>
      <c r="I25" s="18">
        <v>68.562494590804093</v>
      </c>
      <c r="J25" s="18">
        <v>60.389577839803302</v>
      </c>
      <c r="K25" s="18">
        <v>51.146066764792501</v>
      </c>
      <c r="L25" s="18">
        <v>46.983728799900902</v>
      </c>
      <c r="M25" s="18">
        <v>65.014852739811303</v>
      </c>
      <c r="N25" s="18">
        <v>66.373406693903405</v>
      </c>
      <c r="O25" s="18"/>
      <c r="P25" s="19">
        <f t="shared" si="0"/>
        <v>731.01037818605096</v>
      </c>
      <c r="S25" s="40"/>
    </row>
    <row r="26" spans="2:23" ht="17.25" customHeight="1" x14ac:dyDescent="0.35">
      <c r="B26" s="21" t="s">
        <v>15</v>
      </c>
      <c r="C26" s="21"/>
      <c r="D26" s="22">
        <f t="shared" ref="D26:J26" si="1">SUM(D21:D25)</f>
        <v>642.4608343848073</v>
      </c>
      <c r="E26" s="22">
        <f t="shared" si="1"/>
        <v>692.9719463737963</v>
      </c>
      <c r="F26" s="22">
        <f t="shared" si="1"/>
        <v>615.49063866780943</v>
      </c>
      <c r="G26" s="22">
        <f t="shared" si="1"/>
        <v>685.34266955681653</v>
      </c>
      <c r="H26" s="22">
        <f t="shared" si="1"/>
        <v>807.81820900789012</v>
      </c>
      <c r="I26" s="22">
        <f t="shared" si="1"/>
        <v>821.86289734680429</v>
      </c>
      <c r="J26" s="22">
        <f t="shared" si="1"/>
        <v>912.52447921977716</v>
      </c>
      <c r="K26" s="22">
        <f>SUM(K21:K25)</f>
        <v>1042.0172383895997</v>
      </c>
      <c r="L26" s="22">
        <f t="shared" ref="L26:O26" si="2">SUM(L21:L25)</f>
        <v>1052.2670102845711</v>
      </c>
      <c r="M26" s="22">
        <f t="shared" si="2"/>
        <v>1010.3970947460464</v>
      </c>
      <c r="N26" s="23">
        <f t="shared" si="2"/>
        <v>960.66745975431331</v>
      </c>
      <c r="O26" s="23">
        <f t="shared" si="2"/>
        <v>0</v>
      </c>
      <c r="P26" s="22">
        <f t="shared" si="0"/>
        <v>9243.8204777322317</v>
      </c>
    </row>
    <row r="27" spans="2:23" s="44" customFormat="1" ht="17.25" customHeight="1" x14ac:dyDescent="0.35">
      <c r="B27" s="6" t="s">
        <v>230</v>
      </c>
      <c r="C27" s="42"/>
      <c r="D27" s="42"/>
      <c r="E27" s="42"/>
      <c r="F27" s="42"/>
      <c r="G27" s="42"/>
      <c r="H27" s="42"/>
      <c r="I27" s="42"/>
      <c r="J27" s="42"/>
      <c r="K27" s="42"/>
      <c r="L27" s="42"/>
      <c r="M27" s="42"/>
      <c r="N27" s="42"/>
      <c r="O27" s="42"/>
      <c r="P27" s="42"/>
      <c r="Q27" s="43"/>
    </row>
    <row r="29" spans="2:23" ht="17.25" customHeight="1" x14ac:dyDescent="0.35">
      <c r="B29" s="4" t="s">
        <v>100</v>
      </c>
      <c r="C29" s="36"/>
      <c r="L29" s="45"/>
      <c r="M29" s="46"/>
      <c r="N29" s="46"/>
    </row>
    <row r="30" spans="2:23" ht="17.25" customHeight="1" x14ac:dyDescent="0.35">
      <c r="B30" s="4"/>
      <c r="C30" s="36"/>
      <c r="J30" s="79" t="s">
        <v>238</v>
      </c>
      <c r="K30" s="79"/>
      <c r="L30" s="79"/>
      <c r="M30" s="81"/>
      <c r="N30" s="81"/>
      <c r="O30" s="81"/>
      <c r="P30" s="82"/>
    </row>
    <row r="31" spans="2:23" ht="17.25" customHeight="1" x14ac:dyDescent="0.35">
      <c r="J31" s="10"/>
      <c r="K31" s="10"/>
      <c r="L31" s="10"/>
      <c r="M31" s="83"/>
      <c r="N31" s="83"/>
      <c r="O31" s="10"/>
      <c r="P31" s="10"/>
    </row>
    <row r="32" spans="2:23" ht="20" x14ac:dyDescent="0.35">
      <c r="B32" s="66" t="s">
        <v>2</v>
      </c>
      <c r="C32" s="67" t="s">
        <v>3</v>
      </c>
      <c r="D32" s="67" t="s">
        <v>44</v>
      </c>
      <c r="E32" s="67" t="s">
        <v>45</v>
      </c>
      <c r="F32" s="68" t="s">
        <v>46</v>
      </c>
      <c r="G32" s="67" t="s">
        <v>262</v>
      </c>
      <c r="H32" s="67" t="s">
        <v>15</v>
      </c>
      <c r="J32" s="84" t="s">
        <v>2</v>
      </c>
      <c r="K32" s="85"/>
      <c r="L32" s="86" t="s">
        <v>50</v>
      </c>
      <c r="M32" s="86" t="s">
        <v>51</v>
      </c>
      <c r="N32" s="86" t="s">
        <v>52</v>
      </c>
      <c r="O32" s="86" t="s">
        <v>53</v>
      </c>
      <c r="P32" s="87" t="s">
        <v>15</v>
      </c>
    </row>
    <row r="33" spans="1:16" ht="20" x14ac:dyDescent="0.35">
      <c r="B33" s="16" t="s">
        <v>16</v>
      </c>
      <c r="C33" s="17" t="s">
        <v>17</v>
      </c>
      <c r="D33" s="18">
        <f>SUM(D21:F21)</f>
        <v>445.83937897300001</v>
      </c>
      <c r="E33" s="18">
        <f>SUM(G21:I21)</f>
        <v>263.22062927022603</v>
      </c>
      <c r="F33" s="18">
        <f>SUM(J21:L21)</f>
        <v>770.39668928007006</v>
      </c>
      <c r="G33" s="18">
        <f>SUM(M21:O21)</f>
        <v>639.44166926923901</v>
      </c>
      <c r="H33" s="19">
        <f>SUM(D33:G33)</f>
        <v>2118.8983667925349</v>
      </c>
      <c r="J33" s="88" t="s">
        <v>16</v>
      </c>
      <c r="K33" s="89"/>
      <c r="L33" s="90">
        <v>0.16877749164151606</v>
      </c>
      <c r="M33" s="90">
        <v>0.1523022859599224</v>
      </c>
      <c r="N33" s="90">
        <v>0.31644408165374882</v>
      </c>
      <c r="O33" s="90">
        <v>0.36247614074481266</v>
      </c>
      <c r="P33" s="91">
        <f>SUM(L33:O33)</f>
        <v>1</v>
      </c>
    </row>
    <row r="34" spans="1:16" ht="40" x14ac:dyDescent="0.35">
      <c r="B34" s="16" t="s">
        <v>18</v>
      </c>
      <c r="C34" s="17" t="s">
        <v>19</v>
      </c>
      <c r="D34" s="18">
        <f>SUM(D22:F22)</f>
        <v>652.22338412150009</v>
      </c>
      <c r="E34" s="18">
        <f>SUM(G22:I22)</f>
        <v>1283.233329782453</v>
      </c>
      <c r="F34" s="18">
        <f>SUM(J22:L22)</f>
        <v>1544.464396098502</v>
      </c>
      <c r="G34" s="18">
        <f>SUM(M22:O22)</f>
        <v>802.77639064038499</v>
      </c>
      <c r="H34" s="19">
        <f t="shared" ref="H34:H37" si="3">SUM(D34:G34)</f>
        <v>4282.6975006428402</v>
      </c>
      <c r="J34" s="92" t="s">
        <v>24</v>
      </c>
      <c r="K34" s="89"/>
      <c r="L34" s="93">
        <v>0.19651210494917357</v>
      </c>
      <c r="M34" s="93">
        <v>0.2633865570984642</v>
      </c>
      <c r="N34" s="93">
        <v>0.30974759192977058</v>
      </c>
      <c r="O34" s="93">
        <v>0.23035374602259159</v>
      </c>
      <c r="P34" s="91">
        <f t="shared" ref="P34:P37" si="4">SUM(L34:O34)</f>
        <v>0.99999999999999989</v>
      </c>
    </row>
    <row r="35" spans="1:16" ht="40" x14ac:dyDescent="0.35">
      <c r="B35" s="16" t="s">
        <v>20</v>
      </c>
      <c r="C35" s="17" t="s">
        <v>21</v>
      </c>
      <c r="D35" s="18">
        <f>SUM(D23:F23)</f>
        <v>243.69473206649999</v>
      </c>
      <c r="E35" s="18">
        <f>SUM(G23:I23)</f>
        <v>87.044436539999992</v>
      </c>
      <c r="F35" s="18">
        <f>SUM(J23:L23)</f>
        <v>64.111811025999998</v>
      </c>
      <c r="G35" s="18">
        <f>SUM(M23:O23)</f>
        <v>74.529795935999999</v>
      </c>
      <c r="H35" s="19">
        <f t="shared" si="3"/>
        <v>469.38077556849998</v>
      </c>
      <c r="J35" s="92" t="s">
        <v>25</v>
      </c>
      <c r="K35" s="89"/>
      <c r="L35" s="93">
        <v>0.31550499622688227</v>
      </c>
      <c r="M35" s="93">
        <v>0.2274118854257989</v>
      </c>
      <c r="N35" s="93">
        <v>0.19375852626971105</v>
      </c>
      <c r="O35" s="93">
        <v>0.26332459207760806</v>
      </c>
      <c r="P35" s="91">
        <f t="shared" si="4"/>
        <v>1.0000000000000002</v>
      </c>
    </row>
    <row r="36" spans="1:16" ht="40" x14ac:dyDescent="0.35">
      <c r="B36" s="16" t="s">
        <v>22</v>
      </c>
      <c r="C36" s="17" t="s">
        <v>23</v>
      </c>
      <c r="D36" s="18">
        <f>SUM(D24:F24)</f>
        <v>388.25286029699993</v>
      </c>
      <c r="E36" s="18">
        <f>SUM(G24:I24)</f>
        <v>461.33569893940501</v>
      </c>
      <c r="F36" s="18">
        <f>SUM(J24:L24)</f>
        <v>469.31645808487906</v>
      </c>
      <c r="G36" s="18">
        <f>SUM(M24:O24)</f>
        <v>322.92843922102099</v>
      </c>
      <c r="H36" s="19">
        <f t="shared" si="3"/>
        <v>1641.8334565423052</v>
      </c>
      <c r="J36" s="92" t="s">
        <v>22</v>
      </c>
      <c r="K36" s="89"/>
      <c r="L36" s="93">
        <v>0.23496102328806265</v>
      </c>
      <c r="M36" s="93">
        <v>0.22410760338520702</v>
      </c>
      <c r="N36" s="93">
        <v>0.26637562525220532</v>
      </c>
      <c r="O36" s="93">
        <v>0.27455574807452521</v>
      </c>
      <c r="P36" s="91">
        <f t="shared" si="4"/>
        <v>1</v>
      </c>
    </row>
    <row r="37" spans="1:16" ht="40" x14ac:dyDescent="0.35">
      <c r="B37" s="16" t="s">
        <v>41</v>
      </c>
      <c r="C37" s="17" t="s">
        <v>42</v>
      </c>
      <c r="D37" s="18">
        <f>SUM(D25:F25)</f>
        <v>220.91306396841301</v>
      </c>
      <c r="E37" s="18">
        <f>SUM(G25:I25)</f>
        <v>220.18968137942659</v>
      </c>
      <c r="F37" s="18">
        <f>SUM(J25:L25)</f>
        <v>158.51937340449672</v>
      </c>
      <c r="G37" s="18">
        <f>SUM(M25:O25)</f>
        <v>131.38825943371472</v>
      </c>
      <c r="H37" s="19">
        <f t="shared" si="3"/>
        <v>731.01037818605096</v>
      </c>
      <c r="J37" s="92" t="s">
        <v>41</v>
      </c>
      <c r="K37" s="89"/>
      <c r="L37" s="93">
        <v>0.27316608982337331</v>
      </c>
      <c r="M37" s="93">
        <v>0.27173074213035109</v>
      </c>
      <c r="N37" s="93">
        <v>0.19301012270759685</v>
      </c>
      <c r="O37" s="93">
        <v>0.26208243253956665</v>
      </c>
      <c r="P37" s="91">
        <f t="shared" si="4"/>
        <v>0.99998938720088792</v>
      </c>
    </row>
    <row r="38" spans="1:16" ht="17.25" customHeight="1" x14ac:dyDescent="0.35">
      <c r="B38" s="21" t="s">
        <v>15</v>
      </c>
      <c r="C38" s="21"/>
      <c r="D38" s="22">
        <f>SUM(D33:D37)</f>
        <v>1950.9234194264129</v>
      </c>
      <c r="E38" s="22">
        <f t="shared" ref="E38:H38" si="5">SUM(E33:E37)</f>
        <v>2315.0237759115107</v>
      </c>
      <c r="F38" s="22">
        <f t="shared" si="5"/>
        <v>3006.8087278939483</v>
      </c>
      <c r="G38" s="22">
        <f t="shared" si="5"/>
        <v>1971.0645545003599</v>
      </c>
      <c r="H38" s="22">
        <f t="shared" si="5"/>
        <v>9243.8204777322317</v>
      </c>
      <c r="J38" s="95" t="s">
        <v>237</v>
      </c>
      <c r="K38" s="96"/>
      <c r="L38" s="48">
        <v>0.20696100087443969</v>
      </c>
      <c r="M38" s="48">
        <v>0.23134683381677326</v>
      </c>
      <c r="N38" s="48">
        <v>0.29101051954984253</v>
      </c>
      <c r="O38" s="48">
        <v>0.27068164575894438</v>
      </c>
      <c r="P38" s="48">
        <f>SUM(L38:O38)</f>
        <v>0.99999999999999989</v>
      </c>
    </row>
    <row r="39" spans="1:16" ht="17.25" customHeight="1" x14ac:dyDescent="0.35">
      <c r="B39" s="6" t="s">
        <v>131</v>
      </c>
      <c r="C39" s="54"/>
      <c r="D39" s="55"/>
      <c r="E39" s="55"/>
      <c r="F39" s="55"/>
      <c r="G39" s="55"/>
      <c r="H39" s="55"/>
      <c r="J39" s="142" t="s">
        <v>226</v>
      </c>
      <c r="K39" s="143"/>
      <c r="L39" s="144">
        <v>0.19991184884761934</v>
      </c>
      <c r="M39" s="144">
        <v>0.22813792312668266</v>
      </c>
      <c r="N39" s="144">
        <v>0.29983902734882173</v>
      </c>
      <c r="O39" s="144">
        <v>0.27211120067687627</v>
      </c>
      <c r="P39" s="144">
        <f>SUM(L39:O39)</f>
        <v>1</v>
      </c>
    </row>
    <row r="40" spans="1:16" ht="17.25" customHeight="1" x14ac:dyDescent="0.35">
      <c r="F40" s="45"/>
    </row>
    <row r="41" spans="1:16" ht="17.25" customHeight="1" x14ac:dyDescent="0.35">
      <c r="B41" s="4" t="s">
        <v>132</v>
      </c>
      <c r="C41" s="36"/>
      <c r="L41" s="45"/>
      <c r="M41" s="46"/>
      <c r="N41" s="46"/>
    </row>
    <row r="42" spans="1:16" ht="17.25" customHeight="1" x14ac:dyDescent="0.35">
      <c r="M42" s="46"/>
      <c r="N42" s="46"/>
    </row>
    <row r="43" spans="1:16" ht="40" x14ac:dyDescent="0.35">
      <c r="B43" s="66" t="s">
        <v>2</v>
      </c>
      <c r="C43" s="67" t="s">
        <v>3</v>
      </c>
      <c r="D43" s="69">
        <v>45597</v>
      </c>
      <c r="E43" s="69">
        <v>45231</v>
      </c>
      <c r="F43" s="67" t="s">
        <v>26</v>
      </c>
      <c r="G43" s="67" t="s">
        <v>262</v>
      </c>
      <c r="H43" s="67" t="s">
        <v>263</v>
      </c>
      <c r="I43" s="67" t="s">
        <v>26</v>
      </c>
      <c r="J43" s="67" t="s">
        <v>48</v>
      </c>
      <c r="K43" s="67" t="s">
        <v>49</v>
      </c>
      <c r="L43" s="67" t="s">
        <v>26</v>
      </c>
    </row>
    <row r="44" spans="1:16" ht="20" x14ac:dyDescent="0.35">
      <c r="A44" s="45"/>
      <c r="B44" s="16" t="s">
        <v>16</v>
      </c>
      <c r="C44" s="17" t="s">
        <v>17</v>
      </c>
      <c r="D44" s="18">
        <f>N21</f>
        <v>312.10393730489301</v>
      </c>
      <c r="E44" s="18">
        <f>'Energy Production - Nov. 2023'!N12</f>
        <v>298.69822102199993</v>
      </c>
      <c r="F44" s="47">
        <f t="shared" ref="F44:F47" si="6">IFERROR(D44/E44-1,"n.a.")</f>
        <v>4.4880469113693477E-2</v>
      </c>
      <c r="G44" s="18">
        <f>G33</f>
        <v>639.44166926923901</v>
      </c>
      <c r="H44" s="18">
        <f>'Energy Production - Nov. 2023'!G23</f>
        <v>639.21956036999995</v>
      </c>
      <c r="I44" s="47">
        <f t="shared" ref="I44:I47" si="7">IFERROR(G44/H44-1,"n.a.")</f>
        <v>3.4746887143199956E-4</v>
      </c>
      <c r="J44" s="18">
        <f>P21</f>
        <v>2118.8983667925349</v>
      </c>
      <c r="K44" s="18">
        <f>'Energy Production - Nov. 2023'!P12</f>
        <v>2163.5525638029999</v>
      </c>
      <c r="L44" s="47">
        <f t="shared" ref="L44:L47" si="8">IFERROR(J44/K44-1,"n.a.")</f>
        <v>-2.0639293797407809E-2</v>
      </c>
    </row>
    <row r="45" spans="1:16" ht="40" x14ac:dyDescent="0.35">
      <c r="B45" s="16" t="s">
        <v>24</v>
      </c>
      <c r="C45" s="17" t="s">
        <v>64</v>
      </c>
      <c r="D45" s="18">
        <f t="shared" ref="D45:D48" si="9">N22</f>
        <v>365.89328064466389</v>
      </c>
      <c r="E45" s="18">
        <f>'Energy Production - Nov. 2023'!N13</f>
        <v>301.80787659549992</v>
      </c>
      <c r="F45" s="47">
        <f t="shared" si="6"/>
        <v>0.21233840803649695</v>
      </c>
      <c r="G45" s="18">
        <f t="shared" ref="G45:G48" si="10">G34</f>
        <v>802.77639064038499</v>
      </c>
      <c r="H45" s="18">
        <f>'Energy Production - Nov. 2023'!G24</f>
        <v>686.63920189650003</v>
      </c>
      <c r="I45" s="47">
        <f t="shared" si="7"/>
        <v>0.16913859334438475</v>
      </c>
      <c r="J45" s="18">
        <f t="shared" ref="J45:J48" si="11">P22</f>
        <v>4282.6975006428402</v>
      </c>
      <c r="K45" s="18">
        <f>'Energy Production - Nov. 2023'!P13</f>
        <v>3387.6283584589355</v>
      </c>
      <c r="L45" s="47">
        <f t="shared" si="8"/>
        <v>0.26421704138498825</v>
      </c>
    </row>
    <row r="46" spans="1:16" ht="40" x14ac:dyDescent="0.35">
      <c r="B46" s="16" t="s">
        <v>25</v>
      </c>
      <c r="C46" s="17" t="s">
        <v>21</v>
      </c>
      <c r="D46" s="18">
        <f t="shared" si="9"/>
        <v>45.89995706700001</v>
      </c>
      <c r="E46" s="18">
        <f>'Energy Production - Nov. 2023'!N14</f>
        <v>69.682519103000004</v>
      </c>
      <c r="F46" s="47">
        <f t="shared" si="6"/>
        <v>-0.34129882705368642</v>
      </c>
      <c r="G46" s="18">
        <f t="shared" si="10"/>
        <v>74.529795935999999</v>
      </c>
      <c r="H46" s="18">
        <f>'Energy Production - Nov. 2023'!G25</f>
        <v>131.50326493400001</v>
      </c>
      <c r="I46" s="47">
        <f t="shared" si="7"/>
        <v>-0.43324756253462104</v>
      </c>
      <c r="J46" s="18">
        <f t="shared" si="11"/>
        <v>469.38077556850004</v>
      </c>
      <c r="K46" s="18">
        <f>'Energy Production - Nov. 2023'!P14</f>
        <v>750.19215969913421</v>
      </c>
      <c r="L46" s="47">
        <f t="shared" si="8"/>
        <v>-0.37431927340223603</v>
      </c>
    </row>
    <row r="47" spans="1:16" ht="40" x14ac:dyDescent="0.35">
      <c r="B47" s="16" t="s">
        <v>22</v>
      </c>
      <c r="C47" s="17" t="s">
        <v>23</v>
      </c>
      <c r="D47" s="18">
        <f t="shared" si="9"/>
        <v>170.39687804385301</v>
      </c>
      <c r="E47" s="18">
        <f>'Energy Production - Nov. 2023'!N15</f>
        <v>163.638024054</v>
      </c>
      <c r="F47" s="47">
        <f t="shared" si="6"/>
        <v>4.1303688607377875E-2</v>
      </c>
      <c r="G47" s="18">
        <f t="shared" si="10"/>
        <v>322.92843922102099</v>
      </c>
      <c r="H47" s="18">
        <f>'Energy Production - Nov. 2023'!G26</f>
        <v>333.47297289199997</v>
      </c>
      <c r="I47" s="47">
        <f t="shared" si="7"/>
        <v>-3.1620354655829908E-2</v>
      </c>
      <c r="J47" s="18">
        <f t="shared" si="11"/>
        <v>1641.8334565423052</v>
      </c>
      <c r="K47" s="18">
        <f>'Energy Production - Nov. 2023'!P15</f>
        <v>1499.4077189949999</v>
      </c>
      <c r="L47" s="47">
        <f t="shared" si="8"/>
        <v>9.4987998089517856E-2</v>
      </c>
    </row>
    <row r="48" spans="1:16" ht="20" x14ac:dyDescent="0.35">
      <c r="B48" s="16" t="s">
        <v>41</v>
      </c>
      <c r="C48" s="17" t="s">
        <v>42</v>
      </c>
      <c r="D48" s="18">
        <f t="shared" si="9"/>
        <v>66.373406693903405</v>
      </c>
      <c r="E48" s="18">
        <f>'Energy Production - Nov. 2023'!N16</f>
        <v>0.78322189097180017</v>
      </c>
      <c r="F48" s="47">
        <f>IFERROR(D48/E48-1,"n.a.")</f>
        <v>83.744064816100973</v>
      </c>
      <c r="G48" s="18">
        <f t="shared" si="10"/>
        <v>131.38825943371472</v>
      </c>
      <c r="H48" s="18">
        <f>'Energy Production - Nov. 2023'!G27</f>
        <v>0.78322189097180017</v>
      </c>
      <c r="I48" s="47">
        <f>IFERROR(G48/H48-1,"n.a.")</f>
        <v>166.75355866355036</v>
      </c>
      <c r="J48" s="18">
        <f t="shared" si="11"/>
        <v>731.01037818605096</v>
      </c>
      <c r="K48" s="18">
        <f>'Energy Production - Nov. 2023'!P16</f>
        <v>0.78322189097180017</v>
      </c>
      <c r="L48" s="47">
        <f>IFERROR(J48/K48-1,"n.a.")</f>
        <v>932.33752109384147</v>
      </c>
    </row>
    <row r="49" spans="1:14" ht="17.25" customHeight="1" x14ac:dyDescent="0.35">
      <c r="B49" s="21" t="s">
        <v>15</v>
      </c>
      <c r="C49" s="21"/>
      <c r="D49" s="22">
        <f>SUM(D44:D48)</f>
        <v>960.66745975431331</v>
      </c>
      <c r="E49" s="22">
        <f>SUM(E44:E48)</f>
        <v>834.60986266547161</v>
      </c>
      <c r="F49" s="48">
        <f>IFERROR(D49/E49-1,"n.a.")</f>
        <v>0.15103775156245436</v>
      </c>
      <c r="G49" s="22">
        <f>SUM(G44:G48)</f>
        <v>1971.0645545003599</v>
      </c>
      <c r="H49" s="22">
        <f>SUM(H44:H48)</f>
        <v>1791.6182219834718</v>
      </c>
      <c r="I49" s="48">
        <f>IFERROR(G49/H49-1,"n.a.")</f>
        <v>0.10015880075065664</v>
      </c>
      <c r="J49" s="22">
        <f>SUM(J44:J48)</f>
        <v>9243.8204777322317</v>
      </c>
      <c r="K49" s="22">
        <f>SUM(K44:K48)</f>
        <v>7801.564022847042</v>
      </c>
      <c r="L49" s="48">
        <f>IFERROR(J49/K49-1,"n.a.")</f>
        <v>0.18486760483686493</v>
      </c>
    </row>
    <row r="50" spans="1:14" s="51" customFormat="1" ht="15.5" x14ac:dyDescent="0.35">
      <c r="A50" s="49"/>
      <c r="B50" s="7" t="s">
        <v>96</v>
      </c>
      <c r="C50" s="50"/>
      <c r="D50" s="50"/>
      <c r="E50" s="50"/>
      <c r="F50" s="50"/>
      <c r="G50" s="50"/>
      <c r="H50" s="50"/>
      <c r="I50" s="50"/>
    </row>
    <row r="51" spans="1:14" ht="17.25" customHeight="1" x14ac:dyDescent="0.35">
      <c r="B51" s="52"/>
      <c r="C51" s="52"/>
      <c r="D51" s="53"/>
      <c r="E51" s="53"/>
      <c r="F51" s="53"/>
      <c r="G51" s="53"/>
      <c r="H51" s="53"/>
    </row>
    <row r="52" spans="1:14" ht="17.25" customHeight="1" x14ac:dyDescent="0.35">
      <c r="B52" s="4" t="s">
        <v>103</v>
      </c>
      <c r="C52" s="36"/>
      <c r="L52" s="45"/>
      <c r="M52" s="46"/>
      <c r="N52" s="46"/>
    </row>
    <row r="53" spans="1:14" ht="17.25" customHeight="1" x14ac:dyDescent="0.35">
      <c r="D53" s="45"/>
      <c r="E53" s="45"/>
      <c r="F53" s="103"/>
      <c r="M53" s="46"/>
      <c r="N53" s="46"/>
    </row>
    <row r="54" spans="1:14" ht="40" x14ac:dyDescent="0.35">
      <c r="B54" s="66" t="s">
        <v>2</v>
      </c>
      <c r="C54" s="67" t="s">
        <v>3</v>
      </c>
      <c r="D54" s="69">
        <v>45597</v>
      </c>
      <c r="E54" s="69">
        <v>45231</v>
      </c>
      <c r="F54" s="67" t="s">
        <v>26</v>
      </c>
      <c r="G54" s="67" t="s">
        <v>262</v>
      </c>
      <c r="H54" s="67" t="s">
        <v>263</v>
      </c>
      <c r="I54" s="67" t="s">
        <v>26</v>
      </c>
      <c r="J54" s="67" t="s">
        <v>48</v>
      </c>
      <c r="K54" s="67" t="s">
        <v>49</v>
      </c>
      <c r="L54" s="67" t="s">
        <v>26</v>
      </c>
    </row>
    <row r="55" spans="1:14" ht="20" x14ac:dyDescent="0.35">
      <c r="A55" s="104"/>
      <c r="B55" s="16" t="s">
        <v>16</v>
      </c>
      <c r="C55" s="17" t="s">
        <v>17</v>
      </c>
      <c r="D55" s="18">
        <v>312.10393730489301</v>
      </c>
      <c r="E55" s="18">
        <v>298.69822102199993</v>
      </c>
      <c r="F55" s="47">
        <v>4.4880469113693477E-2</v>
      </c>
      <c r="G55" s="18">
        <v>639.44166926923901</v>
      </c>
      <c r="H55" s="18">
        <v>639.21956036999995</v>
      </c>
      <c r="I55" s="47">
        <v>3.4746887143199956E-4</v>
      </c>
      <c r="J55" s="18">
        <v>2118.8872437863088</v>
      </c>
      <c r="K55" s="18">
        <v>2163.5525638029999</v>
      </c>
      <c r="L55" s="47">
        <v>-2.0644434881757823E-2</v>
      </c>
    </row>
    <row r="56" spans="1:14" ht="40" x14ac:dyDescent="0.35">
      <c r="B56" s="16" t="s">
        <v>24</v>
      </c>
      <c r="C56" s="17" t="s">
        <v>265</v>
      </c>
      <c r="D56" s="18">
        <v>365.89328064466389</v>
      </c>
      <c r="E56" s="18">
        <v>362.47892775199995</v>
      </c>
      <c r="F56" s="47">
        <v>9.419452087432667E-3</v>
      </c>
      <c r="G56" s="18">
        <v>709.01275619639796</v>
      </c>
      <c r="H56" s="18">
        <v>746.59742773900007</v>
      </c>
      <c r="I56" s="47">
        <v>-5.0341281855770359E-2</v>
      </c>
      <c r="J56" s="18">
        <v>3318.3087298221221</v>
      </c>
      <c r="K56" s="18">
        <v>3604.7191712810004</v>
      </c>
      <c r="L56" s="47">
        <v>-7.9454300834507774E-2</v>
      </c>
    </row>
    <row r="57" spans="1:14" ht="40" x14ac:dyDescent="0.35">
      <c r="B57" s="16" t="s">
        <v>25</v>
      </c>
      <c r="C57" s="17" t="s">
        <v>92</v>
      </c>
      <c r="D57" s="18">
        <v>45.89995706700001</v>
      </c>
      <c r="E57" s="18">
        <v>30.774229830000003</v>
      </c>
      <c r="F57" s="47">
        <v>0.49150628043515865</v>
      </c>
      <c r="G57" s="18">
        <v>74.529795936000014</v>
      </c>
      <c r="H57" s="18">
        <v>58.470529178000021</v>
      </c>
      <c r="I57" s="47">
        <v>0.27465574510384982</v>
      </c>
      <c r="J57" s="18">
        <v>469.17810824950004</v>
      </c>
      <c r="K57" s="18">
        <v>493.96315698313424</v>
      </c>
      <c r="L57" s="47">
        <v>-5.0175905597915738E-2</v>
      </c>
    </row>
    <row r="58" spans="1:14" ht="40" x14ac:dyDescent="0.35">
      <c r="B58" s="16" t="s">
        <v>22</v>
      </c>
      <c r="C58" s="17" t="s">
        <v>23</v>
      </c>
      <c r="D58" s="18">
        <v>170.39687804385301</v>
      </c>
      <c r="E58" s="18">
        <v>163.638024054</v>
      </c>
      <c r="F58" s="47">
        <v>4.1303688607377875E-2</v>
      </c>
      <c r="G58" s="18">
        <v>322.92843922102099</v>
      </c>
      <c r="H58" s="18">
        <v>333.47297289199997</v>
      </c>
      <c r="I58" s="47">
        <v>-3.1620354655829908E-2</v>
      </c>
      <c r="J58" s="18">
        <v>1641.8110671529</v>
      </c>
      <c r="K58" s="18">
        <v>1499.4077189949999</v>
      </c>
      <c r="L58" s="47">
        <v>9.4973065933892986E-2</v>
      </c>
    </row>
    <row r="59" spans="1:14" ht="17.25" customHeight="1" x14ac:dyDescent="0.35">
      <c r="B59" s="21" t="s">
        <v>15</v>
      </c>
      <c r="C59" s="21"/>
      <c r="D59" s="22">
        <v>894.29405306040996</v>
      </c>
      <c r="E59" s="22">
        <v>855.58940265799981</v>
      </c>
      <c r="F59" s="48">
        <v>4.5237412106986286E-2</v>
      </c>
      <c r="G59" s="22">
        <v>1745.9126606226582</v>
      </c>
      <c r="H59" s="22">
        <v>1777.760490179</v>
      </c>
      <c r="I59" s="105">
        <v>-1.7914578331716169E-2</v>
      </c>
      <c r="J59" s="22">
        <v>7548.1851490108311</v>
      </c>
      <c r="K59" s="22">
        <v>7761.6426110621342</v>
      </c>
      <c r="L59" s="105">
        <v>-2.750158345954723E-2</v>
      </c>
    </row>
    <row r="60" spans="1:14" ht="17.25" customHeight="1" x14ac:dyDescent="0.35">
      <c r="B60" s="5" t="s">
        <v>90</v>
      </c>
      <c r="C60" s="54"/>
      <c r="D60" s="55"/>
      <c r="E60" s="55"/>
      <c r="F60" s="56"/>
      <c r="G60" s="55"/>
      <c r="H60" s="55"/>
      <c r="I60" s="56"/>
    </row>
    <row r="61" spans="1:14" ht="17.25" customHeight="1" x14ac:dyDescent="0.35">
      <c r="B61" s="52"/>
      <c r="C61" s="52"/>
      <c r="D61" s="53"/>
      <c r="E61" s="53"/>
      <c r="F61" s="53"/>
      <c r="G61" s="53"/>
      <c r="H61" s="53"/>
    </row>
    <row r="62" spans="1:14" ht="17.25" customHeight="1" x14ac:dyDescent="0.35">
      <c r="B62" s="4" t="s">
        <v>264</v>
      </c>
      <c r="C62" s="52"/>
      <c r="D62" s="53"/>
      <c r="E62" s="53"/>
      <c r="F62" s="53"/>
      <c r="G62" s="53"/>
      <c r="H62" s="57"/>
    </row>
    <row r="63" spans="1:14" ht="17.25" customHeight="1" x14ac:dyDescent="0.35">
      <c r="E63" s="33"/>
    </row>
    <row r="64" spans="1:14" ht="60" x14ac:dyDescent="0.35">
      <c r="B64" s="66" t="s">
        <v>2</v>
      </c>
      <c r="C64" s="67" t="s">
        <v>3</v>
      </c>
      <c r="D64" s="67" t="s">
        <v>28</v>
      </c>
      <c r="E64" s="67" t="s">
        <v>29</v>
      </c>
      <c r="F64" s="67" t="s">
        <v>30</v>
      </c>
      <c r="G64" s="67" t="s">
        <v>31</v>
      </c>
      <c r="H64" s="67" t="s">
        <v>32</v>
      </c>
      <c r="I64" s="67" t="s">
        <v>33</v>
      </c>
    </row>
    <row r="65" spans="2:10" ht="20" x14ac:dyDescent="0.35">
      <c r="B65" s="28" t="s">
        <v>16</v>
      </c>
      <c r="C65" s="17" t="s">
        <v>17</v>
      </c>
      <c r="D65" s="18">
        <v>11.892875424553715</v>
      </c>
      <c r="E65" s="18">
        <v>11.467890105842361</v>
      </c>
      <c r="F65" s="18">
        <v>13.758685504701411</v>
      </c>
      <c r="G65" s="18">
        <v>5.2422451029290844</v>
      </c>
      <c r="H65" s="18">
        <v>2.0029482520164863</v>
      </c>
      <c r="I65" s="18">
        <v>2.0029482520164823</v>
      </c>
    </row>
    <row r="66" spans="2:10" ht="40" x14ac:dyDescent="0.35">
      <c r="B66" s="16" t="s">
        <v>55</v>
      </c>
      <c r="C66" s="17" t="s">
        <v>19</v>
      </c>
      <c r="D66" s="18">
        <v>12.23899179046499</v>
      </c>
      <c r="E66" s="18">
        <v>12.511635996953007</v>
      </c>
      <c r="F66" s="18">
        <v>20.631865520631315</v>
      </c>
      <c r="G66" s="18">
        <v>2.6233548393767552</v>
      </c>
      <c r="H66" s="18">
        <v>5.398395468337676</v>
      </c>
      <c r="I66" s="18">
        <v>6.2567406519028212</v>
      </c>
      <c r="J66" s="38"/>
    </row>
    <row r="67" spans="2:10" ht="20" x14ac:dyDescent="0.35">
      <c r="B67" s="16" t="s">
        <v>129</v>
      </c>
      <c r="C67" s="17" t="s">
        <v>128</v>
      </c>
      <c r="D67" s="18">
        <v>0.22471959484432444</v>
      </c>
      <c r="E67" s="18">
        <v>0.2293030559350048</v>
      </c>
      <c r="F67" s="18">
        <v>0.62151238800221054</v>
      </c>
      <c r="G67" s="18">
        <v>1.486507754479076E-2</v>
      </c>
      <c r="H67" s="18">
        <v>0.14839161443215987</v>
      </c>
      <c r="I67" s="18">
        <v>0.14839161443215981</v>
      </c>
    </row>
    <row r="68" spans="2:10" ht="40" x14ac:dyDescent="0.35">
      <c r="B68" s="16" t="s">
        <v>22</v>
      </c>
      <c r="C68" s="17" t="s">
        <v>23</v>
      </c>
      <c r="D68" s="18">
        <v>6.427415344341191</v>
      </c>
      <c r="E68" s="18">
        <v>5.9539187036530743</v>
      </c>
      <c r="F68" s="18">
        <v>12.758691315643297</v>
      </c>
      <c r="G68" s="18">
        <v>1.6321088959691552</v>
      </c>
      <c r="H68" s="18">
        <v>3.2616523432107587</v>
      </c>
      <c r="I68" s="18">
        <v>3.2616523432107587</v>
      </c>
    </row>
    <row r="69" spans="2:10" ht="20" x14ac:dyDescent="0.35">
      <c r="B69" s="16" t="s">
        <v>41</v>
      </c>
      <c r="C69" s="17" t="s">
        <v>42</v>
      </c>
      <c r="D69" s="18">
        <v>2.8085125488888889</v>
      </c>
      <c r="E69" s="18">
        <v>3.0392349563636363</v>
      </c>
      <c r="F69" s="18">
        <v>6.1700841999999998</v>
      </c>
      <c r="G69" s="18">
        <v>0.45708735</v>
      </c>
      <c r="H69" s="18">
        <v>1.4686098498440863</v>
      </c>
      <c r="I69" s="18">
        <v>1.4686098498440863</v>
      </c>
    </row>
    <row r="70" spans="2:10" ht="17.25" customHeight="1" x14ac:dyDescent="0.35">
      <c r="B70" s="29"/>
      <c r="C70" s="21"/>
      <c r="D70" s="23"/>
      <c r="E70" s="23"/>
      <c r="F70" s="23"/>
      <c r="G70" s="23"/>
      <c r="H70" s="23"/>
      <c r="I70" s="23"/>
    </row>
    <row r="71" spans="2:10" ht="17.25" customHeight="1" x14ac:dyDescent="0.35">
      <c r="B71" s="6" t="s">
        <v>130</v>
      </c>
      <c r="C71" s="58"/>
      <c r="D71" s="58"/>
      <c r="E71" s="58"/>
      <c r="F71" s="58"/>
      <c r="G71" s="58"/>
      <c r="H71" s="58"/>
      <c r="I71" s="58"/>
    </row>
    <row r="72" spans="2:10" ht="17.25" customHeight="1" x14ac:dyDescent="0.35">
      <c r="B72" s="10"/>
      <c r="C72" s="10"/>
      <c r="D72" s="10"/>
      <c r="E72" s="10"/>
      <c r="F72" s="10"/>
      <c r="G72" s="10"/>
      <c r="H72" s="10"/>
      <c r="I72" s="10"/>
    </row>
    <row r="73" spans="2:10" ht="17.25" customHeight="1" x14ac:dyDescent="0.3">
      <c r="B73" s="36"/>
      <c r="C73" s="36"/>
      <c r="E73" s="38"/>
      <c r="G73" s="1"/>
    </row>
    <row r="74" spans="2:10" ht="17.25" customHeight="1" x14ac:dyDescent="0.35">
      <c r="E74" s="33"/>
    </row>
    <row r="75" spans="2:10" ht="49" customHeight="1" x14ac:dyDescent="0.35">
      <c r="B75" s="52"/>
      <c r="C75" s="2"/>
      <c r="D75" s="2"/>
      <c r="E75" s="2"/>
      <c r="F75" s="2"/>
      <c r="G75" s="2"/>
      <c r="H75" s="2"/>
      <c r="I75" s="2"/>
    </row>
    <row r="76" spans="2:10" ht="26.25" customHeight="1" x14ac:dyDescent="0.35">
      <c r="B76" s="59"/>
      <c r="C76" s="60"/>
      <c r="D76" s="61"/>
      <c r="E76" s="61"/>
      <c r="F76" s="61"/>
      <c r="G76" s="61"/>
      <c r="H76" s="61"/>
      <c r="I76" s="61"/>
    </row>
    <row r="77" spans="2:10" ht="33" customHeight="1" x14ac:dyDescent="0.35">
      <c r="B77" s="62"/>
      <c r="C77" s="60"/>
      <c r="D77" s="63"/>
      <c r="E77" s="63"/>
      <c r="F77" s="63"/>
      <c r="G77" s="63"/>
      <c r="H77" s="63"/>
      <c r="I77" s="63"/>
    </row>
    <row r="78" spans="2:10" ht="26.25" customHeight="1" x14ac:dyDescent="0.35">
      <c r="B78" s="62"/>
      <c r="C78" s="60"/>
      <c r="D78" s="63"/>
      <c r="E78" s="63"/>
      <c r="F78" s="63"/>
      <c r="G78" s="63"/>
      <c r="H78" s="63"/>
      <c r="I78" s="63"/>
    </row>
    <row r="79" spans="2:10" ht="33" customHeight="1" x14ac:dyDescent="0.35">
      <c r="B79" s="62"/>
      <c r="C79" s="60"/>
      <c r="D79" s="63"/>
      <c r="E79" s="63"/>
      <c r="F79" s="63"/>
      <c r="G79" s="63"/>
      <c r="H79" s="63"/>
      <c r="I79" s="63"/>
    </row>
    <row r="80" spans="2:10" ht="17.25" customHeight="1" x14ac:dyDescent="0.35">
      <c r="B80" s="64"/>
      <c r="C80" s="52"/>
      <c r="D80" s="65"/>
      <c r="E80" s="65"/>
      <c r="F80" s="65"/>
      <c r="G80" s="65"/>
      <c r="H80" s="65"/>
      <c r="I80" s="65"/>
    </row>
    <row r="81" spans="2:9" ht="17.25" customHeight="1" x14ac:dyDescent="0.35">
      <c r="B81" s="145"/>
      <c r="C81" s="145"/>
      <c r="D81" s="145"/>
      <c r="E81" s="145"/>
      <c r="F81" s="145"/>
      <c r="G81" s="145"/>
      <c r="H81" s="145"/>
      <c r="I81" s="145"/>
    </row>
    <row r="83" spans="2:9" ht="17.25" customHeight="1" x14ac:dyDescent="0.3">
      <c r="B83" s="36"/>
      <c r="C83" s="36"/>
      <c r="E83" s="38"/>
      <c r="G83" s="1"/>
    </row>
    <row r="84" spans="2:9" ht="17.25" customHeight="1" x14ac:dyDescent="0.35">
      <c r="E84" s="33"/>
    </row>
    <row r="85" spans="2:9" ht="49" customHeight="1" x14ac:dyDescent="0.35">
      <c r="B85" s="52"/>
      <c r="C85" s="2"/>
      <c r="D85" s="2"/>
      <c r="E85" s="2"/>
      <c r="F85" s="2"/>
      <c r="G85" s="2"/>
      <c r="H85" s="2"/>
      <c r="I85" s="2"/>
    </row>
    <row r="86" spans="2:9" ht="26.15" customHeight="1" x14ac:dyDescent="0.35">
      <c r="B86" s="59"/>
      <c r="C86" s="60"/>
      <c r="D86" s="61"/>
      <c r="E86" s="61"/>
      <c r="F86" s="61"/>
      <c r="G86" s="61"/>
      <c r="H86" s="61"/>
      <c r="I86" s="61"/>
    </row>
    <row r="87" spans="2:9" ht="33" customHeight="1" x14ac:dyDescent="0.35">
      <c r="B87" s="62"/>
      <c r="C87" s="60"/>
      <c r="D87" s="63"/>
      <c r="E87" s="63"/>
      <c r="F87" s="63"/>
      <c r="G87" s="63"/>
      <c r="H87" s="63"/>
      <c r="I87" s="63"/>
    </row>
    <row r="88" spans="2:9" ht="26.25" customHeight="1" x14ac:dyDescent="0.35">
      <c r="B88" s="62"/>
      <c r="C88" s="60"/>
      <c r="D88" s="63"/>
      <c r="E88" s="63"/>
      <c r="F88" s="63"/>
      <c r="G88" s="63"/>
      <c r="H88" s="63"/>
      <c r="I88" s="63"/>
    </row>
    <row r="89" spans="2:9" ht="33" customHeight="1" x14ac:dyDescent="0.35">
      <c r="B89" s="62"/>
      <c r="C89" s="60"/>
      <c r="D89" s="63"/>
      <c r="E89" s="63"/>
      <c r="F89" s="63"/>
      <c r="G89" s="63"/>
      <c r="H89" s="63"/>
      <c r="I89" s="63"/>
    </row>
    <row r="90" spans="2:9" ht="17.25" customHeight="1" x14ac:dyDescent="0.35">
      <c r="B90" s="64"/>
      <c r="C90" s="52"/>
      <c r="D90" s="65"/>
      <c r="E90" s="65"/>
      <c r="F90" s="65"/>
      <c r="G90" s="65"/>
      <c r="H90" s="65"/>
      <c r="I90" s="65"/>
    </row>
    <row r="91" spans="2:9" ht="17.25" customHeight="1" x14ac:dyDescent="0.35">
      <c r="B91" s="145"/>
      <c r="C91" s="145"/>
      <c r="D91" s="145"/>
      <c r="E91" s="145"/>
      <c r="F91" s="145"/>
      <c r="G91" s="145"/>
      <c r="H91" s="145"/>
      <c r="I91" s="145"/>
    </row>
  </sheetData>
  <mergeCells count="2">
    <mergeCell ref="B81:I81"/>
    <mergeCell ref="B91:I91"/>
  </mergeCell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3118-85FA-41FF-8AB1-744DE646E1D5}">
  <dimension ref="A1:W91"/>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9"/>
    </row>
    <row r="7" spans="1:3" ht="17.25" customHeight="1" x14ac:dyDescent="0.35">
      <c r="B7" s="3" t="s">
        <v>0</v>
      </c>
      <c r="C7" s="35"/>
    </row>
    <row r="8" spans="1:3" ht="17.25" customHeight="1" x14ac:dyDescent="0.35">
      <c r="B8" s="33"/>
    </row>
    <row r="9" spans="1:3" ht="17.25" customHeight="1" x14ac:dyDescent="0.35">
      <c r="B9" s="32" t="s">
        <v>1</v>
      </c>
      <c r="C9" s="36"/>
    </row>
    <row r="10" spans="1:3" ht="17.25" customHeight="1" x14ac:dyDescent="0.35">
      <c r="B10" s="70" t="s">
        <v>248</v>
      </c>
      <c r="C10" s="36"/>
    </row>
    <row r="11" spans="1:3" ht="17.25" customHeight="1" x14ac:dyDescent="0.35">
      <c r="B11" s="70" t="s">
        <v>253</v>
      </c>
      <c r="C11" s="36"/>
    </row>
    <row r="12" spans="1:3" ht="17.25" customHeight="1" x14ac:dyDescent="0.35">
      <c r="B12" s="70" t="s">
        <v>254</v>
      </c>
      <c r="C12" s="36"/>
    </row>
    <row r="13" spans="1:3" ht="17.25" customHeight="1" x14ac:dyDescent="0.35">
      <c r="B13" s="70" t="s">
        <v>251</v>
      </c>
      <c r="C13" s="36"/>
    </row>
    <row r="14" spans="1:3" ht="17.25" customHeight="1" x14ac:dyDescent="0.35">
      <c r="B14" s="70" t="s">
        <v>249</v>
      </c>
      <c r="C14" s="36"/>
    </row>
    <row r="15" spans="1:3" ht="17.25" customHeight="1" x14ac:dyDescent="0.35">
      <c r="B15" s="70" t="s">
        <v>252</v>
      </c>
      <c r="C15" s="36"/>
    </row>
    <row r="16" spans="1:3" ht="17.25" customHeight="1" x14ac:dyDescent="0.35">
      <c r="B16" s="5" t="s">
        <v>250</v>
      </c>
      <c r="C16" s="36"/>
    </row>
    <row r="17" spans="2:23" ht="17.25" customHeight="1" x14ac:dyDescent="0.35">
      <c r="B17" s="37"/>
      <c r="C17" s="36"/>
    </row>
    <row r="18" spans="2:23" ht="17.25" customHeight="1" x14ac:dyDescent="0.35">
      <c r="B18" s="4" t="s">
        <v>241</v>
      </c>
      <c r="C18" s="36"/>
      <c r="N18" s="38"/>
    </row>
    <row r="19" spans="2:23" ht="17.25" customHeight="1" x14ac:dyDescent="0.35">
      <c r="J19" s="33"/>
      <c r="N19" s="39"/>
    </row>
    <row r="20" spans="2:23" ht="17.25" customHeight="1" x14ac:dyDescent="0.35">
      <c r="B20" s="66" t="s">
        <v>2</v>
      </c>
      <c r="C20" s="67" t="s">
        <v>3</v>
      </c>
      <c r="D20" s="67" t="s">
        <v>4</v>
      </c>
      <c r="E20" s="67" t="s">
        <v>174</v>
      </c>
      <c r="F20" s="67" t="s">
        <v>6</v>
      </c>
      <c r="G20" s="67" t="s">
        <v>175</v>
      </c>
      <c r="H20" s="67" t="s">
        <v>176</v>
      </c>
      <c r="I20" s="67" t="s">
        <v>9</v>
      </c>
      <c r="J20" s="67" t="s">
        <v>10</v>
      </c>
      <c r="K20" s="67" t="s">
        <v>224</v>
      </c>
      <c r="L20" s="67" t="s">
        <v>12</v>
      </c>
      <c r="M20" s="67" t="s">
        <v>240</v>
      </c>
      <c r="N20" s="67" t="s">
        <v>13</v>
      </c>
      <c r="O20" s="67" t="s">
        <v>14</v>
      </c>
      <c r="P20" s="67" t="s">
        <v>15</v>
      </c>
    </row>
    <row r="21" spans="2:23" ht="20" x14ac:dyDescent="0.35">
      <c r="B21" s="16" t="s">
        <v>16</v>
      </c>
      <c r="C21" s="17" t="s">
        <v>17</v>
      </c>
      <c r="D21" s="18">
        <v>229.32729870999998</v>
      </c>
      <c r="E21" s="18">
        <v>140.37746283300004</v>
      </c>
      <c r="F21" s="18">
        <v>76.134617429999992</v>
      </c>
      <c r="G21" s="18">
        <v>57.024225210000004</v>
      </c>
      <c r="H21" s="18">
        <v>93.546439140226028</v>
      </c>
      <c r="I21" s="18">
        <v>112.64996492</v>
      </c>
      <c r="J21" s="18">
        <v>167.91960496800101</v>
      </c>
      <c r="K21" s="18">
        <v>261.02642484954902</v>
      </c>
      <c r="L21" s="18">
        <v>341.45065946252004</v>
      </c>
      <c r="M21" s="18">
        <v>327.33773196434595</v>
      </c>
      <c r="N21" s="18"/>
      <c r="O21" s="18"/>
      <c r="P21" s="19">
        <f t="shared" ref="P21:P26" si="0">SUM(D21:O21)</f>
        <v>1806.794429487642</v>
      </c>
      <c r="S21" s="40"/>
      <c r="T21" s="41"/>
      <c r="U21" s="41"/>
      <c r="V21" s="41"/>
      <c r="W21" s="41"/>
    </row>
    <row r="22" spans="2:23" ht="40" x14ac:dyDescent="0.35">
      <c r="B22" s="16" t="s">
        <v>18</v>
      </c>
      <c r="C22" s="17" t="s">
        <v>19</v>
      </c>
      <c r="D22" s="18">
        <v>126.40450453500002</v>
      </c>
      <c r="E22" s="18">
        <v>255.80240498350003</v>
      </c>
      <c r="F22" s="18">
        <v>270.01647460300006</v>
      </c>
      <c r="G22" s="18">
        <v>342.40554722200011</v>
      </c>
      <c r="H22" s="18">
        <v>470.74449432545293</v>
      </c>
      <c r="I22" s="18">
        <v>470.08328823500005</v>
      </c>
      <c r="J22" s="18">
        <v>558.50072225529186</v>
      </c>
      <c r="K22" s="18">
        <v>497.7404750391151</v>
      </c>
      <c r="L22" s="18">
        <v>488.22319880409509</v>
      </c>
      <c r="M22" s="18">
        <v>436.88310999572104</v>
      </c>
      <c r="N22" s="18"/>
      <c r="O22" s="18"/>
      <c r="P22" s="19">
        <f>SUM(D22:O22)</f>
        <v>3916.804219998176</v>
      </c>
      <c r="S22" s="40"/>
    </row>
    <row r="23" spans="2:23" ht="40" x14ac:dyDescent="0.35">
      <c r="B23" s="16" t="s">
        <v>20</v>
      </c>
      <c r="C23" s="17" t="s">
        <v>21</v>
      </c>
      <c r="D23" s="18">
        <v>80.926562642000007</v>
      </c>
      <c r="E23" s="18">
        <v>78.932841991499998</v>
      </c>
      <c r="F23" s="18">
        <v>83.835327433000003</v>
      </c>
      <c r="G23" s="18">
        <v>38.439308048999997</v>
      </c>
      <c r="H23" s="18">
        <v>25.988871957000001</v>
      </c>
      <c r="I23" s="18">
        <v>22.616256534000001</v>
      </c>
      <c r="J23" s="18">
        <v>19.886599681</v>
      </c>
      <c r="K23" s="18">
        <v>21.891909699000003</v>
      </c>
      <c r="L23" s="18">
        <v>22.333301645999999</v>
      </c>
      <c r="M23" s="18">
        <v>28.629838869000004</v>
      </c>
      <c r="N23" s="18"/>
      <c r="O23" s="18"/>
      <c r="P23" s="19">
        <f t="shared" si="0"/>
        <v>423.48081850150004</v>
      </c>
      <c r="S23" s="40"/>
    </row>
    <row r="24" spans="2:23" ht="40" x14ac:dyDescent="0.35">
      <c r="B24" s="16" t="s">
        <v>22</v>
      </c>
      <c r="C24" s="17" t="s">
        <v>23</v>
      </c>
      <c r="D24" s="18">
        <v>150.66072438399999</v>
      </c>
      <c r="E24" s="18">
        <v>131.981460688</v>
      </c>
      <c r="F24" s="18">
        <v>105.61067522499998</v>
      </c>
      <c r="G24" s="18">
        <v>167.70195685599998</v>
      </c>
      <c r="H24" s="18">
        <v>145.68284901640504</v>
      </c>
      <c r="I24" s="18">
        <v>147.95089306700001</v>
      </c>
      <c r="J24" s="18">
        <v>105.82797447568099</v>
      </c>
      <c r="K24" s="18">
        <v>210.21236203714301</v>
      </c>
      <c r="L24" s="18">
        <v>153.27612157205505</v>
      </c>
      <c r="M24" s="18">
        <v>152.53156117716802</v>
      </c>
      <c r="N24" s="18"/>
      <c r="O24" s="18"/>
      <c r="P24" s="19">
        <f t="shared" si="0"/>
        <v>1471.436578498452</v>
      </c>
      <c r="S24" s="40"/>
    </row>
    <row r="25" spans="2:23" ht="20" x14ac:dyDescent="0.35">
      <c r="B25" s="16" t="s">
        <v>41</v>
      </c>
      <c r="C25" s="17" t="s">
        <v>42</v>
      </c>
      <c r="D25" s="18">
        <v>55.141744113807299</v>
      </c>
      <c r="E25" s="18">
        <v>85.877775877796296</v>
      </c>
      <c r="F25" s="18">
        <v>79.893543976809411</v>
      </c>
      <c r="G25" s="18">
        <v>79.771632219816496</v>
      </c>
      <c r="H25" s="18">
        <v>71.855554568805999</v>
      </c>
      <c r="I25" s="18">
        <v>68.562494590804093</v>
      </c>
      <c r="J25" s="18">
        <v>60.389577839803302</v>
      </c>
      <c r="K25" s="18">
        <v>51.146066764792501</v>
      </c>
      <c r="L25" s="18">
        <v>46.983728799900902</v>
      </c>
      <c r="M25" s="18">
        <v>65.014852739811289</v>
      </c>
      <c r="N25" s="18"/>
      <c r="O25" s="18"/>
      <c r="P25" s="19">
        <f t="shared" si="0"/>
        <v>664.6369714921475</v>
      </c>
      <c r="S25" s="40"/>
    </row>
    <row r="26" spans="2:23" ht="17.25" customHeight="1" x14ac:dyDescent="0.35">
      <c r="B26" s="21" t="s">
        <v>15</v>
      </c>
      <c r="C26" s="21"/>
      <c r="D26" s="22">
        <f t="shared" ref="D26:J26" si="1">SUM(D21:D25)</f>
        <v>642.4608343848073</v>
      </c>
      <c r="E26" s="22">
        <f t="shared" si="1"/>
        <v>692.9719463737963</v>
      </c>
      <c r="F26" s="22">
        <f t="shared" si="1"/>
        <v>615.49063866780943</v>
      </c>
      <c r="G26" s="22">
        <f t="shared" si="1"/>
        <v>685.34266955681653</v>
      </c>
      <c r="H26" s="22">
        <f t="shared" si="1"/>
        <v>807.81820900789012</v>
      </c>
      <c r="I26" s="22">
        <f t="shared" si="1"/>
        <v>821.86289734680429</v>
      </c>
      <c r="J26" s="22">
        <f t="shared" si="1"/>
        <v>912.52447921977716</v>
      </c>
      <c r="K26" s="22">
        <f>SUM(K21:K25)</f>
        <v>1042.0172383895997</v>
      </c>
      <c r="L26" s="22">
        <f t="shared" ref="L26:O26" si="2">SUM(L21:L25)</f>
        <v>1052.2670102845711</v>
      </c>
      <c r="M26" s="22">
        <f t="shared" si="2"/>
        <v>1010.3970947460463</v>
      </c>
      <c r="N26" s="23">
        <f t="shared" si="2"/>
        <v>0</v>
      </c>
      <c r="O26" s="23">
        <f t="shared" si="2"/>
        <v>0</v>
      </c>
      <c r="P26" s="22">
        <f t="shared" si="0"/>
        <v>8283.1530179779184</v>
      </c>
    </row>
    <row r="27" spans="2:23" s="44" customFormat="1" ht="17.25" customHeight="1" x14ac:dyDescent="0.35">
      <c r="B27" s="6" t="s">
        <v>230</v>
      </c>
      <c r="C27" s="42"/>
      <c r="D27" s="42"/>
      <c r="E27" s="42"/>
      <c r="F27" s="42"/>
      <c r="G27" s="42"/>
      <c r="H27" s="42"/>
      <c r="I27" s="42"/>
      <c r="J27" s="42"/>
      <c r="K27" s="42"/>
      <c r="L27" s="42"/>
      <c r="M27" s="42"/>
      <c r="N27" s="42"/>
      <c r="O27" s="42"/>
      <c r="P27" s="42"/>
      <c r="Q27" s="43"/>
    </row>
    <row r="29" spans="2:23" ht="17.25" customHeight="1" x14ac:dyDescent="0.35">
      <c r="B29" s="4" t="s">
        <v>100</v>
      </c>
      <c r="C29" s="36"/>
      <c r="L29" s="45"/>
      <c r="M29" s="46"/>
      <c r="N29" s="46"/>
    </row>
    <row r="30" spans="2:23" ht="17.25" customHeight="1" x14ac:dyDescent="0.35">
      <c r="B30" s="4"/>
      <c r="C30" s="36"/>
      <c r="J30" s="79" t="s">
        <v>238</v>
      </c>
      <c r="K30" s="79"/>
      <c r="L30" s="79"/>
      <c r="M30" s="81"/>
      <c r="N30" s="81"/>
      <c r="O30" s="81"/>
      <c r="P30" s="82"/>
    </row>
    <row r="31" spans="2:23" ht="17.25" customHeight="1" x14ac:dyDescent="0.35">
      <c r="J31" s="10"/>
      <c r="K31" s="10"/>
      <c r="L31" s="10"/>
      <c r="M31" s="83"/>
      <c r="N31" s="83"/>
      <c r="O31" s="10"/>
      <c r="P31" s="10"/>
    </row>
    <row r="32" spans="2:23" ht="20" x14ac:dyDescent="0.35">
      <c r="B32" s="66" t="s">
        <v>2</v>
      </c>
      <c r="C32" s="67" t="s">
        <v>3</v>
      </c>
      <c r="D32" s="67" t="s">
        <v>44</v>
      </c>
      <c r="E32" s="67" t="s">
        <v>45</v>
      </c>
      <c r="F32" s="68" t="s">
        <v>46</v>
      </c>
      <c r="G32" s="67" t="s">
        <v>242</v>
      </c>
      <c r="H32" s="67" t="s">
        <v>15</v>
      </c>
      <c r="J32" s="84" t="s">
        <v>2</v>
      </c>
      <c r="K32" s="85"/>
      <c r="L32" s="86" t="s">
        <v>50</v>
      </c>
      <c r="M32" s="86" t="s">
        <v>51</v>
      </c>
      <c r="N32" s="86" t="s">
        <v>52</v>
      </c>
      <c r="O32" s="86" t="s">
        <v>53</v>
      </c>
      <c r="P32" s="87" t="s">
        <v>15</v>
      </c>
    </row>
    <row r="33" spans="1:16" ht="20" x14ac:dyDescent="0.35">
      <c r="B33" s="16" t="s">
        <v>16</v>
      </c>
      <c r="C33" s="17" t="s">
        <v>17</v>
      </c>
      <c r="D33" s="18">
        <f>SUM(D21:F21)</f>
        <v>445.83937897300001</v>
      </c>
      <c r="E33" s="18">
        <f>SUM(G21:I21)</f>
        <v>263.22062927022603</v>
      </c>
      <c r="F33" s="18">
        <f>SUM(J21:L21)</f>
        <v>770.39668928007006</v>
      </c>
      <c r="G33" s="18">
        <f>SUM(M21:O21)</f>
        <v>327.33773196434595</v>
      </c>
      <c r="H33" s="19">
        <f>SUM(D33:G33)</f>
        <v>1806.794429487642</v>
      </c>
      <c r="J33" s="88" t="s">
        <v>16</v>
      </c>
      <c r="K33" s="89"/>
      <c r="L33" s="90">
        <v>0.16877749164151606</v>
      </c>
      <c r="M33" s="90">
        <v>0.1523022859599224</v>
      </c>
      <c r="N33" s="90">
        <v>0.31644408165374882</v>
      </c>
      <c r="O33" s="90">
        <v>0.36247614074481266</v>
      </c>
      <c r="P33" s="91">
        <f>SUM(L33:O33)</f>
        <v>1</v>
      </c>
    </row>
    <row r="34" spans="1:16" ht="40" x14ac:dyDescent="0.35">
      <c r="B34" s="16" t="s">
        <v>18</v>
      </c>
      <c r="C34" s="17" t="s">
        <v>19</v>
      </c>
      <c r="D34" s="18">
        <f>SUM(D22:F22)</f>
        <v>652.22338412150009</v>
      </c>
      <c r="E34" s="18">
        <f>SUM(G22:I22)</f>
        <v>1283.233329782453</v>
      </c>
      <c r="F34" s="18">
        <f>SUM(J22:L22)</f>
        <v>1544.464396098502</v>
      </c>
      <c r="G34" s="18">
        <f>SUM(M22:O22)</f>
        <v>436.88310999572104</v>
      </c>
      <c r="H34" s="19">
        <f t="shared" ref="H34:H37" si="3">SUM(D34:G34)</f>
        <v>3916.804219998176</v>
      </c>
      <c r="J34" s="92" t="s">
        <v>24</v>
      </c>
      <c r="K34" s="89"/>
      <c r="L34" s="93">
        <v>0.19651210494917357</v>
      </c>
      <c r="M34" s="93">
        <v>0.2633865570984642</v>
      </c>
      <c r="N34" s="93">
        <v>0.30974759192977058</v>
      </c>
      <c r="O34" s="93">
        <v>0.23035374602259159</v>
      </c>
      <c r="P34" s="91">
        <f t="shared" ref="P34:P37" si="4">SUM(L34:O34)</f>
        <v>0.99999999999999989</v>
      </c>
    </row>
    <row r="35" spans="1:16" ht="40" x14ac:dyDescent="0.35">
      <c r="B35" s="16" t="s">
        <v>20</v>
      </c>
      <c r="C35" s="17" t="s">
        <v>21</v>
      </c>
      <c r="D35" s="18">
        <f>SUM(D23:F23)</f>
        <v>243.69473206649999</v>
      </c>
      <c r="E35" s="18">
        <f>SUM(G23:I23)</f>
        <v>87.044436539999992</v>
      </c>
      <c r="F35" s="18">
        <f>SUM(J23:L23)</f>
        <v>64.111811025999998</v>
      </c>
      <c r="G35" s="18">
        <f>SUM(M23:O23)</f>
        <v>28.629838869000004</v>
      </c>
      <c r="H35" s="19">
        <f t="shared" si="3"/>
        <v>423.48081850150004</v>
      </c>
      <c r="J35" s="92" t="s">
        <v>25</v>
      </c>
      <c r="K35" s="89"/>
      <c r="L35" s="93">
        <v>0.31550499622688227</v>
      </c>
      <c r="M35" s="93">
        <v>0.2274118854257989</v>
      </c>
      <c r="N35" s="93">
        <v>0.19375852626971105</v>
      </c>
      <c r="O35" s="93">
        <v>0.26332459207760806</v>
      </c>
      <c r="P35" s="91">
        <f t="shared" si="4"/>
        <v>1.0000000000000002</v>
      </c>
    </row>
    <row r="36" spans="1:16" ht="40" x14ac:dyDescent="0.35">
      <c r="B36" s="16" t="s">
        <v>22</v>
      </c>
      <c r="C36" s="17" t="s">
        <v>23</v>
      </c>
      <c r="D36" s="18">
        <f>SUM(D24:F24)</f>
        <v>388.25286029699993</v>
      </c>
      <c r="E36" s="18">
        <f>SUM(G24:I24)</f>
        <v>461.33569893940501</v>
      </c>
      <c r="F36" s="18">
        <f>SUM(J24:L24)</f>
        <v>469.31645808487906</v>
      </c>
      <c r="G36" s="18">
        <f>SUM(M24:O24)</f>
        <v>152.53156117716802</v>
      </c>
      <c r="H36" s="19">
        <f t="shared" si="3"/>
        <v>1471.436578498452</v>
      </c>
      <c r="J36" s="92" t="s">
        <v>22</v>
      </c>
      <c r="K36" s="89"/>
      <c r="L36" s="93">
        <v>0.23496102328806265</v>
      </c>
      <c r="M36" s="93">
        <v>0.22410760338520702</v>
      </c>
      <c r="N36" s="93">
        <v>0.26637562525220532</v>
      </c>
      <c r="O36" s="93">
        <v>0.27455574807452521</v>
      </c>
      <c r="P36" s="91">
        <f t="shared" si="4"/>
        <v>1</v>
      </c>
    </row>
    <row r="37" spans="1:16" ht="40" x14ac:dyDescent="0.35">
      <c r="B37" s="16" t="s">
        <v>41</v>
      </c>
      <c r="C37" s="17" t="s">
        <v>42</v>
      </c>
      <c r="D37" s="18">
        <f>SUM(D25:F25)</f>
        <v>220.91306396841301</v>
      </c>
      <c r="E37" s="18">
        <f>SUM(G25:I25)</f>
        <v>220.18968137942659</v>
      </c>
      <c r="F37" s="18">
        <f>SUM(J25:L25)</f>
        <v>158.51937340449672</v>
      </c>
      <c r="G37" s="18">
        <f>SUM(M25:O25)</f>
        <v>65.014852739811289</v>
      </c>
      <c r="H37" s="19">
        <f t="shared" si="3"/>
        <v>664.63697149214761</v>
      </c>
      <c r="J37" s="92" t="s">
        <v>41</v>
      </c>
      <c r="K37" s="89"/>
      <c r="L37" s="93">
        <v>0.27316608982337331</v>
      </c>
      <c r="M37" s="93">
        <v>0.27173074213035109</v>
      </c>
      <c r="N37" s="93">
        <v>0.19301012270759685</v>
      </c>
      <c r="O37" s="93">
        <v>0.26208243253956665</v>
      </c>
      <c r="P37" s="91">
        <f t="shared" si="4"/>
        <v>0.99998938720088792</v>
      </c>
    </row>
    <row r="38" spans="1:16" ht="17.25" customHeight="1" x14ac:dyDescent="0.35">
      <c r="B38" s="21" t="s">
        <v>15</v>
      </c>
      <c r="C38" s="21"/>
      <c r="D38" s="22">
        <f>SUM(D33:D37)</f>
        <v>1950.9234194264129</v>
      </c>
      <c r="E38" s="22">
        <f t="shared" ref="E38:H38" si="5">SUM(E33:E37)</f>
        <v>2315.0237759115107</v>
      </c>
      <c r="F38" s="22">
        <f t="shared" si="5"/>
        <v>3006.8087278939483</v>
      </c>
      <c r="G38" s="22">
        <f t="shared" si="5"/>
        <v>1010.3970947460463</v>
      </c>
      <c r="H38" s="22">
        <f t="shared" si="5"/>
        <v>8283.1530179779184</v>
      </c>
      <c r="J38" s="95" t="s">
        <v>237</v>
      </c>
      <c r="K38" s="96"/>
      <c r="L38" s="48">
        <v>0.20696100087443969</v>
      </c>
      <c r="M38" s="48">
        <v>0.23134683381677326</v>
      </c>
      <c r="N38" s="48">
        <v>0.29101051954984253</v>
      </c>
      <c r="O38" s="48">
        <v>0.27068164575894438</v>
      </c>
      <c r="P38" s="48">
        <f>SUM(L38:O38)</f>
        <v>0.99999999999999989</v>
      </c>
    </row>
    <row r="39" spans="1:16" ht="17.25" customHeight="1" x14ac:dyDescent="0.35">
      <c r="B39" s="6" t="s">
        <v>131</v>
      </c>
      <c r="C39" s="54"/>
      <c r="D39" s="55"/>
      <c r="E39" s="55"/>
      <c r="F39" s="55"/>
      <c r="G39" s="55"/>
      <c r="H39" s="55"/>
      <c r="J39" s="142" t="s">
        <v>226</v>
      </c>
      <c r="K39" s="143"/>
      <c r="L39" s="144">
        <v>0.19991184884761934</v>
      </c>
      <c r="M39" s="144">
        <v>0.22813792312668266</v>
      </c>
      <c r="N39" s="144">
        <v>0.29983902734882173</v>
      </c>
      <c r="O39" s="144">
        <v>0.27211120067687627</v>
      </c>
      <c r="P39" s="144">
        <f>SUM(L39:O39)</f>
        <v>1</v>
      </c>
    </row>
    <row r="40" spans="1:16" ht="17.25" customHeight="1" x14ac:dyDescent="0.35">
      <c r="F40" s="45"/>
    </row>
    <row r="41" spans="1:16" ht="17.25" customHeight="1" x14ac:dyDescent="0.35">
      <c r="B41" s="4" t="s">
        <v>132</v>
      </c>
      <c r="C41" s="36"/>
      <c r="L41" s="45"/>
      <c r="M41" s="46"/>
      <c r="N41" s="46"/>
    </row>
    <row r="42" spans="1:16" ht="17.25" customHeight="1" x14ac:dyDescent="0.35">
      <c r="M42" s="46"/>
      <c r="N42" s="46"/>
    </row>
    <row r="43" spans="1:16" ht="40" x14ac:dyDescent="0.35">
      <c r="B43" s="66" t="s">
        <v>2</v>
      </c>
      <c r="C43" s="67" t="s">
        <v>3</v>
      </c>
      <c r="D43" s="69">
        <v>45566</v>
      </c>
      <c r="E43" s="69">
        <v>45200</v>
      </c>
      <c r="F43" s="67" t="s">
        <v>26</v>
      </c>
      <c r="G43" s="67" t="s">
        <v>48</v>
      </c>
      <c r="H43" s="67" t="s">
        <v>49</v>
      </c>
      <c r="I43" s="67" t="s">
        <v>26</v>
      </c>
    </row>
    <row r="44" spans="1:16" ht="20" x14ac:dyDescent="0.35">
      <c r="A44" s="45"/>
      <c r="B44" s="16" t="s">
        <v>16</v>
      </c>
      <c r="C44" s="17" t="s">
        <v>17</v>
      </c>
      <c r="D44" s="18">
        <f>M21</f>
        <v>327.33773196434595</v>
      </c>
      <c r="E44" s="18">
        <f>'Energy Production - Oct. 2023'!M12</f>
        <v>340.52133934800003</v>
      </c>
      <c r="F44" s="47">
        <f t="shared" ref="F44:F47" si="6">IFERROR(D44/E44-1,"n.a.")</f>
        <v>-3.8715950691656675E-2</v>
      </c>
      <c r="G44" s="18">
        <f>P21</f>
        <v>1806.794429487642</v>
      </c>
      <c r="H44" s="18">
        <f>'Energy Production - Oct. 2023'!P12</f>
        <v>1864.8543427809998</v>
      </c>
      <c r="I44" s="47">
        <f t="shared" ref="I44:I47" si="7">IFERROR(G44/H44-1,"n.a.")</f>
        <v>-3.1133752358790012E-2</v>
      </c>
    </row>
    <row r="45" spans="1:16" ht="40" x14ac:dyDescent="0.35">
      <c r="B45" s="16" t="s">
        <v>24</v>
      </c>
      <c r="C45" s="17" t="s">
        <v>64</v>
      </c>
      <c r="D45" s="18">
        <f t="shared" ref="D45:D48" si="8">M22</f>
        <v>436.88310999572104</v>
      </c>
      <c r="E45" s="18">
        <f>'Energy Production - Oct. 2023'!M13</f>
        <v>384.83132530100016</v>
      </c>
      <c r="F45" s="47">
        <f t="shared" si="6"/>
        <v>0.13525869977972294</v>
      </c>
      <c r="G45" s="18">
        <f>P22</f>
        <v>3916.804219998176</v>
      </c>
      <c r="H45" s="18">
        <f>'Energy Production - Oct. 2023'!P13</f>
        <v>3085.8204818634354</v>
      </c>
      <c r="I45" s="47">
        <f t="shared" si="7"/>
        <v>0.26929101774349951</v>
      </c>
    </row>
    <row r="46" spans="1:16" ht="40" x14ac:dyDescent="0.35">
      <c r="B46" s="16" t="s">
        <v>25</v>
      </c>
      <c r="C46" s="17" t="s">
        <v>21</v>
      </c>
      <c r="D46" s="18">
        <f t="shared" si="8"/>
        <v>28.629838869000004</v>
      </c>
      <c r="E46" s="18">
        <f>'Energy Production - Oct. 2023'!M14</f>
        <v>61.820745830999996</v>
      </c>
      <c r="F46" s="47">
        <f t="shared" si="6"/>
        <v>-0.53688946187634667</v>
      </c>
      <c r="G46" s="18">
        <f>P23</f>
        <v>423.48081850150004</v>
      </c>
      <c r="H46" s="18">
        <f>'Energy Production - Oct. 2023'!P14</f>
        <v>680.5096405961342</v>
      </c>
      <c r="I46" s="47">
        <f t="shared" si="7"/>
        <v>-0.37770048616721141</v>
      </c>
    </row>
    <row r="47" spans="1:16" ht="40" x14ac:dyDescent="0.35">
      <c r="B47" s="16" t="s">
        <v>22</v>
      </c>
      <c r="C47" s="17" t="s">
        <v>23</v>
      </c>
      <c r="D47" s="18">
        <f t="shared" si="8"/>
        <v>152.53156117716802</v>
      </c>
      <c r="E47" s="18">
        <f>'Energy Production - Oct. 2023'!M15</f>
        <v>169.83494883799997</v>
      </c>
      <c r="F47" s="47">
        <f t="shared" si="6"/>
        <v>-0.10188355093707535</v>
      </c>
      <c r="G47" s="18">
        <f>P24</f>
        <v>1471.436578498452</v>
      </c>
      <c r="H47" s="18">
        <f>'Energy Production - Oct. 2023'!P15</f>
        <v>1335.7696949409999</v>
      </c>
      <c r="I47" s="47">
        <f t="shared" si="7"/>
        <v>0.10156457664166751</v>
      </c>
    </row>
    <row r="48" spans="1:16" ht="20" x14ac:dyDescent="0.35">
      <c r="B48" s="16" t="s">
        <v>41</v>
      </c>
      <c r="C48" s="17" t="s">
        <v>42</v>
      </c>
      <c r="D48" s="18">
        <f t="shared" si="8"/>
        <v>65.014852739811289</v>
      </c>
      <c r="E48" s="18">
        <f>'Energy Production - Oct. 2023'!M16</f>
        <v>957.00835931800009</v>
      </c>
      <c r="F48" s="47">
        <f>IFERROR(D48/E48-1,"n.a.")</f>
        <v>-0.93206448814496945</v>
      </c>
      <c r="G48" s="18">
        <f>P25</f>
        <v>664.6369714921475</v>
      </c>
      <c r="H48" s="18">
        <v>0</v>
      </c>
      <c r="I48" s="47" t="str">
        <f>IFERROR(G48/H48-1,"n.a.")</f>
        <v>n.a.</v>
      </c>
    </row>
    <row r="49" spans="1:14" ht="17.25" customHeight="1" x14ac:dyDescent="0.35">
      <c r="B49" s="21" t="s">
        <v>15</v>
      </c>
      <c r="C49" s="21"/>
      <c r="D49" s="22">
        <f>SUM(D44:D48)</f>
        <v>1010.3970947460463</v>
      </c>
      <c r="E49" s="22">
        <f>SUM(E44:E48)</f>
        <v>1914.0167186360002</v>
      </c>
      <c r="F49" s="48">
        <f>IFERROR(D49/E49-1,"n.a.")</f>
        <v>-0.4721064424839021</v>
      </c>
      <c r="G49" s="22">
        <f>SUM(G44:G48)</f>
        <v>8283.1530179779184</v>
      </c>
      <c r="H49" s="22">
        <f>SUM(H44:H48)</f>
        <v>6966.954160181569</v>
      </c>
      <c r="I49" s="48">
        <f>IFERROR(G49/H49-1,"n.a.")</f>
        <v>0.18892026953741969</v>
      </c>
    </row>
    <row r="50" spans="1:14" s="51" customFormat="1" ht="15.5" x14ac:dyDescent="0.35">
      <c r="A50" s="49"/>
      <c r="B50" s="7" t="s">
        <v>96</v>
      </c>
      <c r="C50" s="50"/>
      <c r="D50" s="50"/>
      <c r="E50" s="50"/>
      <c r="F50" s="50"/>
      <c r="G50" s="50"/>
      <c r="H50" s="50"/>
      <c r="I50" s="50"/>
    </row>
    <row r="51" spans="1:14" ht="17.25" customHeight="1" x14ac:dyDescent="0.35">
      <c r="B51" s="52"/>
      <c r="C51" s="52"/>
      <c r="D51" s="53"/>
      <c r="E51" s="53"/>
      <c r="F51" s="53"/>
      <c r="G51" s="53"/>
      <c r="H51" s="53"/>
    </row>
    <row r="52" spans="1:14" ht="17.25" customHeight="1" x14ac:dyDescent="0.35">
      <c r="B52" s="4" t="s">
        <v>103</v>
      </c>
      <c r="C52" s="36"/>
      <c r="L52" s="45"/>
      <c r="M52" s="46"/>
      <c r="N52" s="46"/>
    </row>
    <row r="53" spans="1:14" ht="17.25" customHeight="1" x14ac:dyDescent="0.35">
      <c r="D53" s="45"/>
      <c r="E53" s="45"/>
      <c r="F53" s="103"/>
      <c r="M53" s="46"/>
      <c r="N53" s="46"/>
    </row>
    <row r="54" spans="1:14" ht="40" x14ac:dyDescent="0.35">
      <c r="B54" s="66" t="s">
        <v>2</v>
      </c>
      <c r="C54" s="67" t="s">
        <v>3</v>
      </c>
      <c r="D54" s="69">
        <v>45566</v>
      </c>
      <c r="E54" s="69">
        <v>45200</v>
      </c>
      <c r="F54" s="67" t="s">
        <v>26</v>
      </c>
      <c r="G54" s="67" t="s">
        <v>48</v>
      </c>
      <c r="H54" s="67" t="s">
        <v>49</v>
      </c>
      <c r="I54" s="67" t="s">
        <v>26</v>
      </c>
    </row>
    <row r="55" spans="1:14" ht="20" x14ac:dyDescent="0.35">
      <c r="A55" s="104"/>
      <c r="B55" s="16" t="s">
        <v>16</v>
      </c>
      <c r="C55" s="17" t="s">
        <v>17</v>
      </c>
      <c r="D55" s="18">
        <v>327.33773196434595</v>
      </c>
      <c r="E55" s="18">
        <v>340.52133934800003</v>
      </c>
      <c r="F55" s="47">
        <f t="shared" ref="F55:F59" si="9">IFERROR(D55/E55-1,"n.a.")</f>
        <v>-3.8715950691656675E-2</v>
      </c>
      <c r="G55" s="18">
        <v>1806.7833064814158</v>
      </c>
      <c r="H55" s="18">
        <v>1864.8543427809998</v>
      </c>
      <c r="I55" s="47">
        <f t="shared" ref="I55:I59" si="10">IFERROR(G55/H55-1,"n.a.")</f>
        <v>-3.1139716903028747E-2</v>
      </c>
    </row>
    <row r="56" spans="1:14" ht="40" x14ac:dyDescent="0.35">
      <c r="B56" s="16" t="s">
        <v>24</v>
      </c>
      <c r="C56" s="17" t="s">
        <v>91</v>
      </c>
      <c r="D56" s="18">
        <v>343.11947555173401</v>
      </c>
      <c r="E56" s="18">
        <v>384.11849998700018</v>
      </c>
      <c r="F56" s="47">
        <f t="shared" si="9"/>
        <v>-0.10673535494034703</v>
      </c>
      <c r="G56" s="18">
        <v>2952.4154491774584</v>
      </c>
      <c r="H56" s="18">
        <v>3242.2402435290005</v>
      </c>
      <c r="I56" s="47">
        <f t="shared" si="10"/>
        <v>-8.9390289609163509E-2</v>
      </c>
    </row>
    <row r="57" spans="1:14" ht="40" x14ac:dyDescent="0.35">
      <c r="B57" s="16" t="s">
        <v>25</v>
      </c>
      <c r="C57" s="17" t="s">
        <v>92</v>
      </c>
      <c r="D57" s="18">
        <v>28.629838869000004</v>
      </c>
      <c r="E57" s="18">
        <v>27.696299348000004</v>
      </c>
      <c r="F57" s="47">
        <f t="shared" si="9"/>
        <v>3.3706290839444319E-2</v>
      </c>
      <c r="G57" s="18">
        <v>423.27815118250004</v>
      </c>
      <c r="H57" s="18">
        <v>463.18892715313422</v>
      </c>
      <c r="I57" s="47">
        <f t="shared" si="10"/>
        <v>-8.616522034741847E-2</v>
      </c>
    </row>
    <row r="58" spans="1:14" ht="40" x14ac:dyDescent="0.35">
      <c r="B58" s="16" t="s">
        <v>22</v>
      </c>
      <c r="C58" s="17" t="s">
        <v>23</v>
      </c>
      <c r="D58" s="18">
        <v>152.53156117716802</v>
      </c>
      <c r="E58" s="18">
        <v>169.83494883799997</v>
      </c>
      <c r="F58" s="47">
        <f t="shared" si="9"/>
        <v>-0.10188355093707535</v>
      </c>
      <c r="G58" s="18">
        <v>1471.4141891090469</v>
      </c>
      <c r="H58" s="18">
        <v>1335.7696949409999</v>
      </c>
      <c r="I58" s="47">
        <f t="shared" si="10"/>
        <v>0.10154781522726375</v>
      </c>
    </row>
    <row r="59" spans="1:14" ht="17.25" customHeight="1" x14ac:dyDescent="0.35">
      <c r="B59" s="21" t="s">
        <v>15</v>
      </c>
      <c r="C59" s="21"/>
      <c r="D59" s="22">
        <f>SUM(D55:D58)</f>
        <v>851.61860756224792</v>
      </c>
      <c r="E59" s="22">
        <f>SUM(E55:E58)</f>
        <v>922.17108752100023</v>
      </c>
      <c r="F59" s="48">
        <f t="shared" si="9"/>
        <v>-7.6506931212095286E-2</v>
      </c>
      <c r="G59" s="22">
        <f>SUM(G55:G58)</f>
        <v>6653.8910959504201</v>
      </c>
      <c r="H59" s="22">
        <f>SUM(H55:H58)</f>
        <v>6906.0532084041351</v>
      </c>
      <c r="I59" s="105">
        <f t="shared" si="10"/>
        <v>-3.651320151238524E-2</v>
      </c>
    </row>
    <row r="60" spans="1:14" ht="17.25" customHeight="1" x14ac:dyDescent="0.35">
      <c r="B60" s="5" t="s">
        <v>90</v>
      </c>
      <c r="C60" s="54"/>
      <c r="D60" s="55"/>
      <c r="E60" s="55"/>
      <c r="F60" s="56"/>
      <c r="G60" s="55"/>
      <c r="H60" s="55"/>
      <c r="I60" s="56"/>
    </row>
    <row r="61" spans="1:14" ht="17.25" customHeight="1" x14ac:dyDescent="0.35">
      <c r="B61" s="52"/>
      <c r="C61" s="52"/>
      <c r="D61" s="53"/>
      <c r="E61" s="53"/>
      <c r="F61" s="53"/>
      <c r="G61" s="53"/>
      <c r="H61" s="53"/>
    </row>
    <row r="62" spans="1:14" ht="17.25" customHeight="1" x14ac:dyDescent="0.35">
      <c r="B62" s="4" t="s">
        <v>243</v>
      </c>
      <c r="C62" s="52"/>
      <c r="D62" s="53"/>
      <c r="E62" s="53"/>
      <c r="F62" s="53"/>
      <c r="G62" s="53"/>
      <c r="H62" s="57"/>
    </row>
    <row r="63" spans="1:14" ht="17.25" customHeight="1" x14ac:dyDescent="0.35">
      <c r="E63" s="33"/>
    </row>
    <row r="64" spans="1:14" ht="60" x14ac:dyDescent="0.35">
      <c r="B64" s="66" t="s">
        <v>2</v>
      </c>
      <c r="C64" s="67" t="s">
        <v>3</v>
      </c>
      <c r="D64" s="67" t="s">
        <v>28</v>
      </c>
      <c r="E64" s="67" t="s">
        <v>29</v>
      </c>
      <c r="F64" s="67" t="s">
        <v>30</v>
      </c>
      <c r="G64" s="67" t="s">
        <v>31</v>
      </c>
      <c r="H64" s="67" t="s">
        <v>32</v>
      </c>
      <c r="I64" s="67" t="s">
        <v>33</v>
      </c>
    </row>
    <row r="65" spans="2:10" ht="20" x14ac:dyDescent="0.35">
      <c r="B65" s="28" t="s">
        <v>16</v>
      </c>
      <c r="C65" s="17" t="s">
        <v>17</v>
      </c>
      <c r="D65" s="18">
        <v>11.732142528935865</v>
      </c>
      <c r="E65" s="18">
        <v>11.960583403245705</v>
      </c>
      <c r="F65" s="18">
        <v>13.748980174064581</v>
      </c>
      <c r="G65" s="18">
        <v>4.9607650623638655</v>
      </c>
      <c r="H65" s="18">
        <v>2.2667868108601636</v>
      </c>
      <c r="I65" s="18">
        <v>2.2667868108601703</v>
      </c>
    </row>
    <row r="66" spans="2:10" ht="40" x14ac:dyDescent="0.35">
      <c r="B66" s="16" t="s">
        <v>55</v>
      </c>
      <c r="C66" s="17" t="s">
        <v>19</v>
      </c>
      <c r="D66" s="18">
        <v>14.303929914981085</v>
      </c>
      <c r="E66" s="18">
        <v>15.285051505330571</v>
      </c>
      <c r="F66" s="18">
        <v>21.024815156958354</v>
      </c>
      <c r="G66" s="18">
        <v>3.5319605042091826</v>
      </c>
      <c r="H66" s="18">
        <v>4.3605539640358213</v>
      </c>
      <c r="I66" s="18">
        <v>4.9645802942852928</v>
      </c>
      <c r="J66" s="38"/>
    </row>
    <row r="67" spans="2:10" ht="20" x14ac:dyDescent="0.35">
      <c r="B67" s="16" t="s">
        <v>129</v>
      </c>
      <c r="C67" s="17" t="s">
        <v>128</v>
      </c>
      <c r="D67" s="18">
        <v>0.17658566010396648</v>
      </c>
      <c r="E67" s="18">
        <v>0.25031924893909469</v>
      </c>
      <c r="F67" s="18">
        <v>0.52582494524927792</v>
      </c>
      <c r="G67" s="18">
        <v>4.9820679694305287E-3</v>
      </c>
      <c r="H67" s="18">
        <v>0.14160957165199289</v>
      </c>
      <c r="I67" s="18">
        <v>0.14160957165199287</v>
      </c>
    </row>
    <row r="68" spans="2:10" ht="40" x14ac:dyDescent="0.35">
      <c r="B68" s="16" t="s">
        <v>22</v>
      </c>
      <c r="C68" s="17" t="s">
        <v>23</v>
      </c>
      <c r="D68" s="18">
        <v>5.6585839427988276</v>
      </c>
      <c r="E68" s="18">
        <v>5.933843511290199</v>
      </c>
      <c r="F68" s="18">
        <v>12.029199305645159</v>
      </c>
      <c r="G68" s="18">
        <v>1.0633056807486849</v>
      </c>
      <c r="H68" s="18">
        <v>3.2409062420848631</v>
      </c>
      <c r="I68" s="18">
        <v>3.2409062420848631</v>
      </c>
    </row>
    <row r="69" spans="2:10" ht="20" x14ac:dyDescent="0.35">
      <c r="B69" s="16" t="s">
        <v>41</v>
      </c>
      <c r="C69" s="17" t="s">
        <v>42</v>
      </c>
      <c r="D69" s="18">
        <v>2.7516447521505372</v>
      </c>
      <c r="E69" s="18">
        <v>2.7859789635630499</v>
      </c>
      <c r="F69" s="18">
        <v>6.2547220833333332</v>
      </c>
      <c r="G69" s="18">
        <v>0.58160286666666661</v>
      </c>
      <c r="H69" s="18">
        <v>1.5844505316388302</v>
      </c>
      <c r="I69" s="18">
        <v>1.5844505316388293</v>
      </c>
    </row>
    <row r="70" spans="2:10" ht="17.25" customHeight="1" x14ac:dyDescent="0.35">
      <c r="B70" s="29"/>
      <c r="C70" s="21"/>
      <c r="D70" s="23"/>
      <c r="E70" s="23"/>
      <c r="F70" s="23"/>
      <c r="G70" s="23"/>
      <c r="H70" s="23"/>
      <c r="I70" s="23"/>
    </row>
    <row r="71" spans="2:10" ht="17.25" customHeight="1" x14ac:dyDescent="0.35">
      <c r="B71" s="6" t="s">
        <v>130</v>
      </c>
      <c r="C71" s="58"/>
      <c r="D71" s="58"/>
      <c r="E71" s="58"/>
      <c r="F71" s="58"/>
      <c r="G71" s="58"/>
      <c r="H71" s="58"/>
      <c r="I71" s="58"/>
    </row>
    <row r="72" spans="2:10" ht="17.25" customHeight="1" x14ac:dyDescent="0.35">
      <c r="B72" s="10"/>
      <c r="C72" s="10"/>
      <c r="D72" s="10"/>
      <c r="E72" s="10"/>
      <c r="F72" s="10"/>
      <c r="G72" s="10"/>
      <c r="H72" s="10"/>
      <c r="I72" s="10"/>
    </row>
    <row r="73" spans="2:10" ht="17.25" customHeight="1" x14ac:dyDescent="0.3">
      <c r="B73" s="36"/>
      <c r="C73" s="36"/>
      <c r="E73" s="38"/>
      <c r="G73" s="1"/>
    </row>
    <row r="74" spans="2:10" ht="17.25" customHeight="1" x14ac:dyDescent="0.35">
      <c r="E74" s="33"/>
    </row>
    <row r="75" spans="2:10" ht="49" customHeight="1" x14ac:dyDescent="0.35">
      <c r="B75" s="52"/>
      <c r="C75" s="2"/>
      <c r="D75" s="2"/>
      <c r="E75" s="2"/>
      <c r="F75" s="2"/>
      <c r="G75" s="2"/>
      <c r="H75" s="2"/>
      <c r="I75" s="2"/>
    </row>
    <row r="76" spans="2:10" ht="26.25" customHeight="1" x14ac:dyDescent="0.35">
      <c r="B76" s="59"/>
      <c r="C76" s="60"/>
      <c r="D76" s="61"/>
      <c r="E76" s="61"/>
      <c r="F76" s="61"/>
      <c r="G76" s="61"/>
      <c r="H76" s="61"/>
      <c r="I76" s="61"/>
    </row>
    <row r="77" spans="2:10" ht="33" customHeight="1" x14ac:dyDescent="0.35">
      <c r="B77" s="62"/>
      <c r="C77" s="60"/>
      <c r="D77" s="63"/>
      <c r="E77" s="63"/>
      <c r="F77" s="63"/>
      <c r="G77" s="63"/>
      <c r="H77" s="63"/>
      <c r="I77" s="63"/>
    </row>
    <row r="78" spans="2:10" ht="26.25" customHeight="1" x14ac:dyDescent="0.35">
      <c r="B78" s="62"/>
      <c r="C78" s="60"/>
      <c r="D78" s="63"/>
      <c r="E78" s="63"/>
      <c r="F78" s="63"/>
      <c r="G78" s="63"/>
      <c r="H78" s="63"/>
      <c r="I78" s="63"/>
    </row>
    <row r="79" spans="2:10" ht="33" customHeight="1" x14ac:dyDescent="0.35">
      <c r="B79" s="62"/>
      <c r="C79" s="60"/>
      <c r="D79" s="63"/>
      <c r="E79" s="63"/>
      <c r="F79" s="63"/>
      <c r="G79" s="63"/>
      <c r="H79" s="63"/>
      <c r="I79" s="63"/>
    </row>
    <row r="80" spans="2:10" ht="17.25" customHeight="1" x14ac:dyDescent="0.35">
      <c r="B80" s="64"/>
      <c r="C80" s="52"/>
      <c r="D80" s="65"/>
      <c r="E80" s="65"/>
      <c r="F80" s="65"/>
      <c r="G80" s="65"/>
      <c r="H80" s="65"/>
      <c r="I80" s="65"/>
    </row>
    <row r="81" spans="2:9" ht="17.25" customHeight="1" x14ac:dyDescent="0.35">
      <c r="B81" s="145"/>
      <c r="C81" s="145"/>
      <c r="D81" s="145"/>
      <c r="E81" s="145"/>
      <c r="F81" s="145"/>
      <c r="G81" s="145"/>
      <c r="H81" s="145"/>
      <c r="I81" s="145"/>
    </row>
    <row r="83" spans="2:9" ht="17.25" customHeight="1" x14ac:dyDescent="0.3">
      <c r="B83" s="36"/>
      <c r="C83" s="36"/>
      <c r="E83" s="38"/>
      <c r="G83" s="1"/>
    </row>
    <row r="84" spans="2:9" ht="17.25" customHeight="1" x14ac:dyDescent="0.35">
      <c r="E84" s="33"/>
    </row>
    <row r="85" spans="2:9" ht="49" customHeight="1" x14ac:dyDescent="0.35">
      <c r="B85" s="52"/>
      <c r="C85" s="2"/>
      <c r="D85" s="2"/>
      <c r="E85" s="2"/>
      <c r="F85" s="2"/>
      <c r="G85" s="2"/>
      <c r="H85" s="2"/>
      <c r="I85" s="2"/>
    </row>
    <row r="86" spans="2:9" ht="26.15" customHeight="1" x14ac:dyDescent="0.35">
      <c r="B86" s="59"/>
      <c r="C86" s="60"/>
      <c r="D86" s="61"/>
      <c r="E86" s="61"/>
      <c r="F86" s="61"/>
      <c r="G86" s="61"/>
      <c r="H86" s="61"/>
      <c r="I86" s="61"/>
    </row>
    <row r="87" spans="2:9" ht="33" customHeight="1" x14ac:dyDescent="0.35">
      <c r="B87" s="62"/>
      <c r="C87" s="60"/>
      <c r="D87" s="63"/>
      <c r="E87" s="63"/>
      <c r="F87" s="63"/>
      <c r="G87" s="63"/>
      <c r="H87" s="63"/>
      <c r="I87" s="63"/>
    </row>
    <row r="88" spans="2:9" ht="26.25" customHeight="1" x14ac:dyDescent="0.35">
      <c r="B88" s="62"/>
      <c r="C88" s="60"/>
      <c r="D88" s="63"/>
      <c r="E88" s="63"/>
      <c r="F88" s="63"/>
      <c r="G88" s="63"/>
      <c r="H88" s="63"/>
      <c r="I88" s="63"/>
    </row>
    <row r="89" spans="2:9" ht="33" customHeight="1" x14ac:dyDescent="0.35">
      <c r="B89" s="62"/>
      <c r="C89" s="60"/>
      <c r="D89" s="63"/>
      <c r="E89" s="63"/>
      <c r="F89" s="63"/>
      <c r="G89" s="63"/>
      <c r="H89" s="63"/>
      <c r="I89" s="63"/>
    </row>
    <row r="90" spans="2:9" ht="17.25" customHeight="1" x14ac:dyDescent="0.35">
      <c r="B90" s="64"/>
      <c r="C90" s="52"/>
      <c r="D90" s="65"/>
      <c r="E90" s="65"/>
      <c r="F90" s="65"/>
      <c r="G90" s="65"/>
      <c r="H90" s="65"/>
      <c r="I90" s="65"/>
    </row>
    <row r="91" spans="2:9" ht="17.25" customHeight="1" x14ac:dyDescent="0.35">
      <c r="B91" s="145"/>
      <c r="C91" s="145"/>
      <c r="D91" s="145"/>
      <c r="E91" s="145"/>
      <c r="F91" s="145"/>
      <c r="G91" s="145"/>
      <c r="H91" s="145"/>
      <c r="I91" s="145"/>
    </row>
  </sheetData>
  <mergeCells count="2">
    <mergeCell ref="B81:I81"/>
    <mergeCell ref="B91:I91"/>
  </mergeCells>
  <pageMargins left="0.511811024" right="0.511811024" top="0.78740157499999996" bottom="0.78740157499999996" header="0.31496062000000002" footer="0.31496062000000002"/>
  <pageSetup paperSize="9" orientation="portrait" r:id="rId1"/>
  <ignoredErrors>
    <ignoredError sqref="D33:G37 D59:E59" formulaRange="1"/>
    <ignoredError sqref="F49" formula="1"/>
    <ignoredError sqref="F59"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99D26-67BE-4F77-A55B-B28656799851}">
  <dimension ref="A1:W90"/>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9"/>
    </row>
    <row r="7" spans="1:3" ht="17.25" customHeight="1" x14ac:dyDescent="0.35">
      <c r="B7" s="3" t="s">
        <v>0</v>
      </c>
      <c r="C7" s="35"/>
    </row>
    <row r="8" spans="1:3" ht="17.25" customHeight="1" x14ac:dyDescent="0.35">
      <c r="B8" s="33"/>
    </row>
    <row r="9" spans="1:3" ht="17.25" customHeight="1" x14ac:dyDescent="0.35">
      <c r="B9" s="32" t="s">
        <v>1</v>
      </c>
      <c r="C9" s="36"/>
    </row>
    <row r="10" spans="1:3" ht="17.25" customHeight="1" x14ac:dyDescent="0.35">
      <c r="B10" s="70" t="s">
        <v>235</v>
      </c>
      <c r="C10" s="36"/>
    </row>
    <row r="11" spans="1:3" ht="17.25" customHeight="1" x14ac:dyDescent="0.35">
      <c r="B11" s="71" t="s">
        <v>236</v>
      </c>
      <c r="C11" s="36"/>
    </row>
    <row r="12" spans="1:3" ht="17.25" customHeight="1" x14ac:dyDescent="0.35">
      <c r="B12" s="71" t="s">
        <v>231</v>
      </c>
      <c r="C12" s="36"/>
    </row>
    <row r="13" spans="1:3" ht="17.25" customHeight="1" x14ac:dyDescent="0.35">
      <c r="B13" s="71" t="s">
        <v>233</v>
      </c>
      <c r="C13" s="36"/>
    </row>
    <row r="14" spans="1:3" ht="17.25" customHeight="1" x14ac:dyDescent="0.35">
      <c r="B14" s="70" t="s">
        <v>232</v>
      </c>
      <c r="C14" s="36"/>
    </row>
    <row r="15" spans="1:3" s="10" customFormat="1" ht="17.25" customHeight="1" x14ac:dyDescent="0.35">
      <c r="B15" s="5" t="s">
        <v>239</v>
      </c>
      <c r="C15" s="13"/>
    </row>
    <row r="16" spans="1:3" ht="17.25" customHeight="1" x14ac:dyDescent="0.35">
      <c r="B16" s="37"/>
      <c r="C16" s="36"/>
    </row>
    <row r="17" spans="2:23" ht="17.25" customHeight="1" x14ac:dyDescent="0.35">
      <c r="B17" s="4" t="s">
        <v>229</v>
      </c>
      <c r="C17" s="36"/>
      <c r="N17" s="38"/>
    </row>
    <row r="18" spans="2:23" ht="17.25" customHeight="1" x14ac:dyDescent="0.35">
      <c r="J18" s="33"/>
      <c r="N18" s="39"/>
    </row>
    <row r="19" spans="2:23" ht="17.25" customHeight="1" x14ac:dyDescent="0.35">
      <c r="B19" s="66" t="s">
        <v>2</v>
      </c>
      <c r="C19" s="67" t="s">
        <v>3</v>
      </c>
      <c r="D19" s="67" t="s">
        <v>4</v>
      </c>
      <c r="E19" s="67" t="s">
        <v>174</v>
      </c>
      <c r="F19" s="67" t="s">
        <v>6</v>
      </c>
      <c r="G19" s="67" t="s">
        <v>175</v>
      </c>
      <c r="H19" s="67" t="s">
        <v>176</v>
      </c>
      <c r="I19" s="67" t="s">
        <v>9</v>
      </c>
      <c r="J19" s="67" t="s">
        <v>10</v>
      </c>
      <c r="K19" s="67" t="s">
        <v>224</v>
      </c>
      <c r="L19" s="67" t="s">
        <v>225</v>
      </c>
      <c r="M19" s="67" t="s">
        <v>36</v>
      </c>
      <c r="N19" s="67" t="s">
        <v>13</v>
      </c>
      <c r="O19" s="67" t="s">
        <v>14</v>
      </c>
      <c r="P19" s="67" t="s">
        <v>15</v>
      </c>
    </row>
    <row r="20" spans="2:23" ht="20" x14ac:dyDescent="0.35">
      <c r="B20" s="16" t="s">
        <v>16</v>
      </c>
      <c r="C20" s="17" t="s">
        <v>17</v>
      </c>
      <c r="D20" s="18">
        <v>229.32729870999998</v>
      </c>
      <c r="E20" s="18">
        <v>140.37746283300004</v>
      </c>
      <c r="F20" s="18">
        <v>76.134617429999992</v>
      </c>
      <c r="G20" s="18">
        <v>57.024225210000004</v>
      </c>
      <c r="H20" s="18">
        <v>93.546439140226028</v>
      </c>
      <c r="I20" s="18">
        <v>112.64996492</v>
      </c>
      <c r="J20" s="18">
        <v>167.91960496800101</v>
      </c>
      <c r="K20" s="18">
        <v>261.02642484954902</v>
      </c>
      <c r="L20" s="18">
        <v>341.45065946252004</v>
      </c>
      <c r="M20" s="18"/>
      <c r="N20" s="18"/>
      <c r="O20" s="18"/>
      <c r="P20" s="19">
        <f t="shared" ref="P20:P25" si="0">SUM(D20:O20)</f>
        <v>1479.456697523296</v>
      </c>
      <c r="S20" s="40"/>
      <c r="T20" s="41"/>
      <c r="U20" s="41"/>
      <c r="V20" s="41"/>
      <c r="W20" s="41"/>
    </row>
    <row r="21" spans="2:23" ht="40" x14ac:dyDescent="0.35">
      <c r="B21" s="16" t="s">
        <v>18</v>
      </c>
      <c r="C21" s="17" t="s">
        <v>19</v>
      </c>
      <c r="D21" s="18">
        <v>126.40450453500002</v>
      </c>
      <c r="E21" s="18">
        <v>255.80240498350003</v>
      </c>
      <c r="F21" s="18">
        <v>270.01647460300006</v>
      </c>
      <c r="G21" s="18">
        <v>342.40554722200011</v>
      </c>
      <c r="H21" s="18">
        <v>470.74449432545293</v>
      </c>
      <c r="I21" s="18">
        <v>470.08328823500005</v>
      </c>
      <c r="J21" s="18">
        <v>558.50072225529186</v>
      </c>
      <c r="K21" s="18">
        <v>497.7404750391151</v>
      </c>
      <c r="L21" s="18">
        <v>488.22319880409509</v>
      </c>
      <c r="M21" s="18"/>
      <c r="N21" s="18"/>
      <c r="O21" s="18"/>
      <c r="P21" s="19">
        <f>SUM(D21:O21)</f>
        <v>3479.921110002455</v>
      </c>
      <c r="S21" s="40"/>
    </row>
    <row r="22" spans="2:23" ht="40" x14ac:dyDescent="0.35">
      <c r="B22" s="16" t="s">
        <v>20</v>
      </c>
      <c r="C22" s="17" t="s">
        <v>21</v>
      </c>
      <c r="D22" s="18">
        <v>80.926562642000007</v>
      </c>
      <c r="E22" s="18">
        <v>78.932841991499998</v>
      </c>
      <c r="F22" s="18">
        <v>83.835327433000003</v>
      </c>
      <c r="G22" s="18">
        <v>38.439308048999997</v>
      </c>
      <c r="H22" s="18">
        <v>25.988871957000001</v>
      </c>
      <c r="I22" s="18">
        <v>22.616256534000001</v>
      </c>
      <c r="J22" s="18">
        <v>19.886599681</v>
      </c>
      <c r="K22" s="18">
        <v>21.891909699000003</v>
      </c>
      <c r="L22" s="18">
        <v>22.333301645999999</v>
      </c>
      <c r="M22" s="18"/>
      <c r="N22" s="18"/>
      <c r="O22" s="18"/>
      <c r="P22" s="19">
        <f t="shared" si="0"/>
        <v>394.85097963250001</v>
      </c>
      <c r="S22" s="40"/>
    </row>
    <row r="23" spans="2:23" ht="40" x14ac:dyDescent="0.35">
      <c r="B23" s="16" t="s">
        <v>22</v>
      </c>
      <c r="C23" s="17" t="s">
        <v>23</v>
      </c>
      <c r="D23" s="18">
        <v>150.66072438399999</v>
      </c>
      <c r="E23" s="18">
        <v>131.981460688</v>
      </c>
      <c r="F23" s="18">
        <v>105.61067522499998</v>
      </c>
      <c r="G23" s="18">
        <v>167.70195685599998</v>
      </c>
      <c r="H23" s="18">
        <v>145.68284901640504</v>
      </c>
      <c r="I23" s="18">
        <v>147.95089306700001</v>
      </c>
      <c r="J23" s="18">
        <v>105.82797447568099</v>
      </c>
      <c r="K23" s="18">
        <v>210.21236203714301</v>
      </c>
      <c r="L23" s="18">
        <v>153.27612157205505</v>
      </c>
      <c r="M23" s="18"/>
      <c r="N23" s="18"/>
      <c r="O23" s="18"/>
      <c r="P23" s="19">
        <f t="shared" si="0"/>
        <v>1318.905017321284</v>
      </c>
      <c r="S23" s="40"/>
    </row>
    <row r="24" spans="2:23" ht="20" x14ac:dyDescent="0.35">
      <c r="B24" s="16" t="s">
        <v>41</v>
      </c>
      <c r="C24" s="17" t="s">
        <v>42</v>
      </c>
      <c r="D24" s="18">
        <v>55.141744113807299</v>
      </c>
      <c r="E24" s="18">
        <v>85.877775877796296</v>
      </c>
      <c r="F24" s="18">
        <v>79.893543976809411</v>
      </c>
      <c r="G24" s="18">
        <v>79.771632219816496</v>
      </c>
      <c r="H24" s="18">
        <v>71.855554568805999</v>
      </c>
      <c r="I24" s="18">
        <v>68.562494590804093</v>
      </c>
      <c r="J24" s="18">
        <v>60.389577839803302</v>
      </c>
      <c r="K24" s="18">
        <v>51.146066764792501</v>
      </c>
      <c r="L24" s="18">
        <v>46.983728799900902</v>
      </c>
      <c r="M24" s="18"/>
      <c r="N24" s="18"/>
      <c r="O24" s="18"/>
      <c r="P24" s="19">
        <f t="shared" si="0"/>
        <v>599.62211875233618</v>
      </c>
      <c r="S24" s="40"/>
    </row>
    <row r="25" spans="2:23" ht="17.25" customHeight="1" x14ac:dyDescent="0.35">
      <c r="B25" s="21" t="s">
        <v>15</v>
      </c>
      <c r="C25" s="21"/>
      <c r="D25" s="22">
        <f t="shared" ref="D25:J25" si="1">SUM(D20:D24)</f>
        <v>642.4608343848073</v>
      </c>
      <c r="E25" s="22">
        <f t="shared" si="1"/>
        <v>692.9719463737963</v>
      </c>
      <c r="F25" s="22">
        <f t="shared" si="1"/>
        <v>615.49063866780943</v>
      </c>
      <c r="G25" s="22">
        <f t="shared" si="1"/>
        <v>685.34266955681653</v>
      </c>
      <c r="H25" s="22">
        <f t="shared" si="1"/>
        <v>807.81820900789012</v>
      </c>
      <c r="I25" s="22">
        <f t="shared" si="1"/>
        <v>821.86289734680429</v>
      </c>
      <c r="J25" s="22">
        <f t="shared" si="1"/>
        <v>912.52447921977716</v>
      </c>
      <c r="K25" s="22">
        <f>SUM(K20:K24)</f>
        <v>1042.0172383895997</v>
      </c>
      <c r="L25" s="22">
        <f t="shared" ref="L25:O25" si="2">SUM(L20:L24)</f>
        <v>1052.2670102845711</v>
      </c>
      <c r="M25" s="22">
        <f t="shared" si="2"/>
        <v>0</v>
      </c>
      <c r="N25" s="23">
        <f t="shared" si="2"/>
        <v>0</v>
      </c>
      <c r="O25" s="23">
        <f t="shared" si="2"/>
        <v>0</v>
      </c>
      <c r="P25" s="22">
        <f t="shared" si="0"/>
        <v>7272.7559232318717</v>
      </c>
    </row>
    <row r="26" spans="2:23" s="44" customFormat="1" ht="17.25" customHeight="1" x14ac:dyDescent="0.35">
      <c r="B26" s="6" t="s">
        <v>230</v>
      </c>
      <c r="C26" s="42"/>
      <c r="D26" s="42"/>
      <c r="E26" s="42"/>
      <c r="F26" s="42"/>
      <c r="G26" s="42"/>
      <c r="H26" s="42"/>
      <c r="I26" s="42"/>
      <c r="J26" s="42"/>
      <c r="K26" s="42"/>
      <c r="L26" s="42"/>
      <c r="M26" s="42"/>
      <c r="N26" s="42"/>
      <c r="O26" s="42"/>
      <c r="P26" s="42"/>
      <c r="Q26" s="43"/>
    </row>
    <row r="28" spans="2:23" ht="17.25" customHeight="1" x14ac:dyDescent="0.35">
      <c r="B28" s="4" t="s">
        <v>100</v>
      </c>
      <c r="C28" s="36"/>
      <c r="L28" s="45"/>
      <c r="M28" s="46"/>
      <c r="N28" s="46"/>
    </row>
    <row r="29" spans="2:23" ht="17.25" customHeight="1" x14ac:dyDescent="0.35">
      <c r="B29" s="4"/>
      <c r="C29" s="36"/>
      <c r="J29" s="79" t="s">
        <v>238</v>
      </c>
      <c r="K29" s="79"/>
      <c r="L29" s="79"/>
      <c r="M29" s="81"/>
      <c r="N29" s="81"/>
      <c r="O29" s="81"/>
      <c r="P29" s="82"/>
    </row>
    <row r="30" spans="2:23" ht="17.25" customHeight="1" x14ac:dyDescent="0.35">
      <c r="J30" s="10"/>
      <c r="K30" s="10"/>
      <c r="L30" s="10"/>
      <c r="M30" s="83"/>
      <c r="N30" s="83"/>
      <c r="O30" s="10"/>
      <c r="P30" s="10"/>
    </row>
    <row r="31" spans="2:23" ht="20" x14ac:dyDescent="0.35">
      <c r="B31" s="66" t="s">
        <v>2</v>
      </c>
      <c r="C31" s="67" t="s">
        <v>3</v>
      </c>
      <c r="D31" s="67" t="s">
        <v>44</v>
      </c>
      <c r="E31" s="67" t="s">
        <v>45</v>
      </c>
      <c r="F31" s="68" t="s">
        <v>46</v>
      </c>
      <c r="G31" s="67" t="s">
        <v>47</v>
      </c>
      <c r="H31" s="67" t="s">
        <v>15</v>
      </c>
      <c r="J31" s="84" t="s">
        <v>2</v>
      </c>
      <c r="K31" s="85"/>
      <c r="L31" s="86" t="s">
        <v>50</v>
      </c>
      <c r="M31" s="86" t="s">
        <v>51</v>
      </c>
      <c r="N31" s="86" t="s">
        <v>52</v>
      </c>
      <c r="O31" s="86" t="s">
        <v>53</v>
      </c>
      <c r="P31" s="87" t="s">
        <v>15</v>
      </c>
    </row>
    <row r="32" spans="2:23" ht="20" x14ac:dyDescent="0.35">
      <c r="B32" s="16" t="s">
        <v>16</v>
      </c>
      <c r="C32" s="17" t="s">
        <v>17</v>
      </c>
      <c r="D32" s="18">
        <f>SUM(D20:F20)</f>
        <v>445.83937897300001</v>
      </c>
      <c r="E32" s="18">
        <f>SUM(G20:I20)</f>
        <v>263.22062927022603</v>
      </c>
      <c r="F32" s="18">
        <f>SUM(J20:L20)</f>
        <v>770.39668928007006</v>
      </c>
      <c r="G32" s="18">
        <f>SUM(M20:O20)</f>
        <v>0</v>
      </c>
      <c r="H32" s="19">
        <f>SUM(D32:G32)</f>
        <v>1479.456697523296</v>
      </c>
      <c r="J32" s="88" t="s">
        <v>16</v>
      </c>
      <c r="K32" s="89"/>
      <c r="L32" s="90">
        <v>0.16877749164151606</v>
      </c>
      <c r="M32" s="90">
        <v>0.1523022859599224</v>
      </c>
      <c r="N32" s="90">
        <v>0.31644408165374882</v>
      </c>
      <c r="O32" s="90">
        <v>0.36247614074481266</v>
      </c>
      <c r="P32" s="91">
        <f>SUM(L32:O32)</f>
        <v>1</v>
      </c>
    </row>
    <row r="33" spans="1:16" ht="40" x14ac:dyDescent="0.35">
      <c r="B33" s="16" t="s">
        <v>18</v>
      </c>
      <c r="C33" s="17" t="s">
        <v>19</v>
      </c>
      <c r="D33" s="18">
        <f>SUM(D21:F21)</f>
        <v>652.22338412150009</v>
      </c>
      <c r="E33" s="18">
        <f>SUM(G21:I21)</f>
        <v>1283.233329782453</v>
      </c>
      <c r="F33" s="18">
        <f>SUM(J21:L21)</f>
        <v>1544.464396098502</v>
      </c>
      <c r="G33" s="18">
        <f>SUM(M21:O21)</f>
        <v>0</v>
      </c>
      <c r="H33" s="19">
        <f t="shared" ref="H33:H36" si="3">SUM(D33:G33)</f>
        <v>3479.921110002455</v>
      </c>
      <c r="J33" s="92" t="s">
        <v>24</v>
      </c>
      <c r="K33" s="89"/>
      <c r="L33" s="93">
        <v>0.19651210494917357</v>
      </c>
      <c r="M33" s="93">
        <v>0.2633865570984642</v>
      </c>
      <c r="N33" s="93">
        <v>0.30974759192977058</v>
      </c>
      <c r="O33" s="93">
        <v>0.23035374602259159</v>
      </c>
      <c r="P33" s="91">
        <f t="shared" ref="P33:P36" si="4">SUM(L33:O33)</f>
        <v>0.99999999999999989</v>
      </c>
    </row>
    <row r="34" spans="1:16" ht="40" x14ac:dyDescent="0.35">
      <c r="B34" s="16" t="s">
        <v>20</v>
      </c>
      <c r="C34" s="17" t="s">
        <v>21</v>
      </c>
      <c r="D34" s="18">
        <f>SUM(D22:F22)</f>
        <v>243.69473206649999</v>
      </c>
      <c r="E34" s="18">
        <f>SUM(G22:I22)</f>
        <v>87.044436539999992</v>
      </c>
      <c r="F34" s="18">
        <f>SUM(J22:L22)</f>
        <v>64.111811025999998</v>
      </c>
      <c r="G34" s="18">
        <f>SUM(M22:O22)</f>
        <v>0</v>
      </c>
      <c r="H34" s="19">
        <f t="shared" si="3"/>
        <v>394.85097963250001</v>
      </c>
      <c r="J34" s="92" t="s">
        <v>25</v>
      </c>
      <c r="K34" s="89"/>
      <c r="L34" s="93">
        <v>0.31550499622688227</v>
      </c>
      <c r="M34" s="93">
        <v>0.2274118854257989</v>
      </c>
      <c r="N34" s="93">
        <v>0.19375852626971105</v>
      </c>
      <c r="O34" s="93">
        <v>0.26332459207760806</v>
      </c>
      <c r="P34" s="91">
        <f t="shared" si="4"/>
        <v>1.0000000000000002</v>
      </c>
    </row>
    <row r="35" spans="1:16" ht="40" x14ac:dyDescent="0.35">
      <c r="B35" s="16" t="s">
        <v>22</v>
      </c>
      <c r="C35" s="17" t="s">
        <v>23</v>
      </c>
      <c r="D35" s="18">
        <f>SUM(D23:F23)</f>
        <v>388.25286029699993</v>
      </c>
      <c r="E35" s="18">
        <f>SUM(G23:I23)</f>
        <v>461.33569893940501</v>
      </c>
      <c r="F35" s="18">
        <f>SUM(J23:L23)</f>
        <v>469.31645808487906</v>
      </c>
      <c r="G35" s="18">
        <f>SUM(M23:O23)</f>
        <v>0</v>
      </c>
      <c r="H35" s="19">
        <f t="shared" si="3"/>
        <v>1318.905017321284</v>
      </c>
      <c r="J35" s="92" t="s">
        <v>22</v>
      </c>
      <c r="K35" s="89"/>
      <c r="L35" s="93">
        <v>0.23496102328806265</v>
      </c>
      <c r="M35" s="93">
        <v>0.22410760338520702</v>
      </c>
      <c r="N35" s="93">
        <v>0.26637562525220532</v>
      </c>
      <c r="O35" s="93">
        <v>0.27455574807452521</v>
      </c>
      <c r="P35" s="91">
        <f t="shared" si="4"/>
        <v>1</v>
      </c>
    </row>
    <row r="36" spans="1:16" ht="40" x14ac:dyDescent="0.35">
      <c r="B36" s="16" t="s">
        <v>41</v>
      </c>
      <c r="C36" s="17" t="s">
        <v>42</v>
      </c>
      <c r="D36" s="18">
        <f>SUM(D24:F24)</f>
        <v>220.91306396841301</v>
      </c>
      <c r="E36" s="18">
        <f>SUM(G24:I24)</f>
        <v>220.18968137942659</v>
      </c>
      <c r="F36" s="18">
        <f>SUM(J24:L24)</f>
        <v>158.51937340449672</v>
      </c>
      <c r="G36" s="18">
        <f>SUM(M24:O24)</f>
        <v>0</v>
      </c>
      <c r="H36" s="19">
        <f t="shared" si="3"/>
        <v>599.62211875233629</v>
      </c>
      <c r="J36" s="92" t="s">
        <v>41</v>
      </c>
      <c r="K36" s="89"/>
      <c r="L36" s="93">
        <v>0.27316608982337331</v>
      </c>
      <c r="M36" s="93">
        <v>0.27173074213035109</v>
      </c>
      <c r="N36" s="93">
        <v>0.19301012270759685</v>
      </c>
      <c r="O36" s="93">
        <v>0.26208243253956665</v>
      </c>
      <c r="P36" s="91">
        <f t="shared" si="4"/>
        <v>0.99998938720088792</v>
      </c>
    </row>
    <row r="37" spans="1:16" ht="17.25" customHeight="1" x14ac:dyDescent="0.35">
      <c r="B37" s="21" t="s">
        <v>15</v>
      </c>
      <c r="C37" s="21"/>
      <c r="D37" s="22">
        <f>SUM(D32:D36)</f>
        <v>1950.9234194264129</v>
      </c>
      <c r="E37" s="22">
        <f t="shared" ref="E37:H37" si="5">SUM(E32:E36)</f>
        <v>2315.0237759115107</v>
      </c>
      <c r="F37" s="22">
        <f t="shared" si="5"/>
        <v>3006.8087278939483</v>
      </c>
      <c r="G37" s="22">
        <f t="shared" si="5"/>
        <v>0</v>
      </c>
      <c r="H37" s="22">
        <f t="shared" si="5"/>
        <v>7272.7559232318699</v>
      </c>
      <c r="J37" s="95" t="s">
        <v>237</v>
      </c>
      <c r="K37" s="96"/>
      <c r="L37" s="48">
        <v>0.20696100087443969</v>
      </c>
      <c r="M37" s="48">
        <v>0.23134683381677326</v>
      </c>
      <c r="N37" s="48">
        <v>0.29101051954984253</v>
      </c>
      <c r="O37" s="48">
        <v>0.27068164575894438</v>
      </c>
      <c r="P37" s="48">
        <f>SUM(L37:O37)</f>
        <v>0.99999999999999989</v>
      </c>
    </row>
    <row r="38" spans="1:16" ht="17.25" customHeight="1" x14ac:dyDescent="0.35">
      <c r="B38" s="6" t="s">
        <v>131</v>
      </c>
      <c r="C38" s="54"/>
      <c r="D38" s="55"/>
      <c r="E38" s="55"/>
      <c r="F38" s="55"/>
      <c r="G38" s="55"/>
      <c r="H38" s="55"/>
      <c r="J38" s="142" t="s">
        <v>226</v>
      </c>
      <c r="K38" s="143"/>
      <c r="L38" s="144">
        <v>0.19991184884761934</v>
      </c>
      <c r="M38" s="144">
        <v>0.22813792312668266</v>
      </c>
      <c r="N38" s="144">
        <v>0.29983902734882173</v>
      </c>
      <c r="O38" s="144">
        <v>0.27211120067687627</v>
      </c>
      <c r="P38" s="144">
        <f>SUM(L38:O38)</f>
        <v>1</v>
      </c>
    </row>
    <row r="39" spans="1:16" ht="17.25" customHeight="1" x14ac:dyDescent="0.35">
      <c r="F39" s="45"/>
    </row>
    <row r="40" spans="1:16" ht="17.25" customHeight="1" x14ac:dyDescent="0.35">
      <c r="B40" s="4" t="s">
        <v>132</v>
      </c>
      <c r="C40" s="36"/>
      <c r="L40" s="45"/>
      <c r="M40" s="46"/>
      <c r="N40" s="46"/>
    </row>
    <row r="41" spans="1:16" ht="17.25" customHeight="1" x14ac:dyDescent="0.35">
      <c r="M41" s="46"/>
      <c r="N41" s="46"/>
    </row>
    <row r="42" spans="1:16" ht="40" x14ac:dyDescent="0.35">
      <c r="B42" s="66" t="s">
        <v>2</v>
      </c>
      <c r="C42" s="67" t="s">
        <v>3</v>
      </c>
      <c r="D42" s="69">
        <v>45536</v>
      </c>
      <c r="E42" s="69">
        <v>45170</v>
      </c>
      <c r="F42" s="67" t="s">
        <v>26</v>
      </c>
      <c r="G42" s="67" t="s">
        <v>46</v>
      </c>
      <c r="H42" s="67" t="s">
        <v>52</v>
      </c>
      <c r="I42" s="67" t="s">
        <v>26</v>
      </c>
      <c r="J42" s="67" t="s">
        <v>48</v>
      </c>
      <c r="K42" s="67" t="s">
        <v>49</v>
      </c>
      <c r="L42" s="67" t="s">
        <v>26</v>
      </c>
    </row>
    <row r="43" spans="1:16" ht="20" x14ac:dyDescent="0.35">
      <c r="A43" s="45"/>
      <c r="B43" s="16" t="s">
        <v>16</v>
      </c>
      <c r="C43" s="17" t="s">
        <v>17</v>
      </c>
      <c r="D43" s="18">
        <f>L20</f>
        <v>341.45065946252004</v>
      </c>
      <c r="E43" s="18">
        <f>'Energy Production - Sep. 2023'!L12</f>
        <v>320.6943365599999</v>
      </c>
      <c r="F43" s="47">
        <f t="shared" ref="F43:F46" si="6">IFERROR(D43/E43-1,"n.a.")</f>
        <v>6.4723072833675621E-2</v>
      </c>
      <c r="G43" s="18">
        <f>F32</f>
        <v>770.39668928007006</v>
      </c>
      <c r="H43" s="18">
        <f>'Energy Production - Sep. 2023'!F22</f>
        <v>793.85765716799983</v>
      </c>
      <c r="I43" s="47">
        <f t="shared" ref="I43:I46" si="7">IFERROR(G43/H43-1,"n.a.")</f>
        <v>-2.9553116577125671E-2</v>
      </c>
      <c r="J43" s="18">
        <f>P20</f>
        <v>1479.456697523296</v>
      </c>
      <c r="K43" s="18">
        <f>'Energy Production - Sep. 2023'!P12</f>
        <v>1524.3330034329997</v>
      </c>
      <c r="L43" s="47">
        <f t="shared" ref="L43:L46" si="8">IFERROR(J43/K43-1,"n.a.")</f>
        <v>-2.9439962139923725E-2</v>
      </c>
    </row>
    <row r="44" spans="1:16" ht="40" x14ac:dyDescent="0.35">
      <c r="B44" s="16" t="s">
        <v>24</v>
      </c>
      <c r="C44" s="17" t="s">
        <v>64</v>
      </c>
      <c r="D44" s="18">
        <f t="shared" ref="D44:D47" si="9">L21</f>
        <v>488.22319880409509</v>
      </c>
      <c r="E44" s="18">
        <f>'Energy Production - Sep. 2023'!L13</f>
        <v>359.74594430100012</v>
      </c>
      <c r="F44" s="47">
        <f t="shared" si="6"/>
        <v>0.35713329514452519</v>
      </c>
      <c r="G44" s="18">
        <f t="shared" ref="G44:G47" si="10">F33</f>
        <v>1544.464396098502</v>
      </c>
      <c r="H44" s="18">
        <f>'Energy Production - Sep. 2023'!F23</f>
        <v>1090.6963872209999</v>
      </c>
      <c r="I44" s="47">
        <f t="shared" si="7"/>
        <v>0.41603512599291159</v>
      </c>
      <c r="J44" s="18">
        <f t="shared" ref="J44:J47" si="11">P21</f>
        <v>3479.921110002455</v>
      </c>
      <c r="K44" s="18">
        <f>'Energy Production - Sep. 2023'!P13</f>
        <v>2700.9891565624353</v>
      </c>
      <c r="L44" s="47">
        <f t="shared" si="8"/>
        <v>0.28838766403319105</v>
      </c>
    </row>
    <row r="45" spans="1:16" ht="40" x14ac:dyDescent="0.35">
      <c r="B45" s="16" t="s">
        <v>25</v>
      </c>
      <c r="C45" s="17" t="s">
        <v>21</v>
      </c>
      <c r="D45" s="18">
        <f t="shared" si="9"/>
        <v>22.333301645999999</v>
      </c>
      <c r="E45" s="18">
        <f>'Energy Production - Sep. 2023'!L14</f>
        <v>64.692588569500003</v>
      </c>
      <c r="F45" s="47">
        <f t="shared" si="6"/>
        <v>-0.65477804892585079</v>
      </c>
      <c r="G45" s="18">
        <f t="shared" si="10"/>
        <v>64.111811025999998</v>
      </c>
      <c r="H45" s="18">
        <f>'Energy Production - Sep. 2023'!F24</f>
        <v>174.04275281849999</v>
      </c>
      <c r="I45" s="47">
        <f t="shared" si="7"/>
        <v>-0.63163182615906543</v>
      </c>
      <c r="J45" s="18">
        <f t="shared" si="11"/>
        <v>394.85097963250001</v>
      </c>
      <c r="K45" s="18">
        <f>'Energy Production - Sep. 2023'!P14</f>
        <v>618.68889476513425</v>
      </c>
      <c r="L45" s="47">
        <f t="shared" si="8"/>
        <v>-0.36179397598142959</v>
      </c>
    </row>
    <row r="46" spans="1:16" ht="40" x14ac:dyDescent="0.35">
      <c r="B46" s="16" t="s">
        <v>22</v>
      </c>
      <c r="C46" s="17" t="s">
        <v>23</v>
      </c>
      <c r="D46" s="18">
        <f t="shared" si="9"/>
        <v>153.27612157205505</v>
      </c>
      <c r="E46" s="18">
        <f>'Energy Production - Sep. 2023'!L15</f>
        <v>182.72628167400006</v>
      </c>
      <c r="F46" s="47">
        <f t="shared" si="6"/>
        <v>-0.16117090454719984</v>
      </c>
      <c r="G46" s="18">
        <f t="shared" si="10"/>
        <v>469.31645808487906</v>
      </c>
      <c r="H46" s="18">
        <f>'Energy Production - Sep. 2023'!F25</f>
        <v>488.38807455700015</v>
      </c>
      <c r="I46" s="47">
        <f t="shared" si="7"/>
        <v>-3.9050127277207358E-2</v>
      </c>
      <c r="J46" s="18">
        <f t="shared" si="11"/>
        <v>1318.905017321284</v>
      </c>
      <c r="K46" s="18">
        <f>'Energy Production - Sep. 2023'!P15</f>
        <v>1165.934746103</v>
      </c>
      <c r="L46" s="47">
        <f t="shared" si="8"/>
        <v>0.13119968482761935</v>
      </c>
    </row>
    <row r="47" spans="1:16" ht="20" x14ac:dyDescent="0.35">
      <c r="B47" s="16" t="s">
        <v>41</v>
      </c>
      <c r="C47" s="17" t="s">
        <v>42</v>
      </c>
      <c r="D47" s="18">
        <f t="shared" si="9"/>
        <v>46.983728799900902</v>
      </c>
      <c r="E47" s="18">
        <v>0</v>
      </c>
      <c r="F47" s="47" t="str">
        <f>IFERROR(D47/E47-1,"n.a.")</f>
        <v>n.a.</v>
      </c>
      <c r="G47" s="18">
        <f t="shared" si="10"/>
        <v>158.51937340449672</v>
      </c>
      <c r="H47" s="18">
        <v>0</v>
      </c>
      <c r="I47" s="47" t="str">
        <f>IFERROR(G47/H47-1,"n.a.")</f>
        <v>n.a.</v>
      </c>
      <c r="J47" s="18">
        <f t="shared" si="11"/>
        <v>599.62211875233618</v>
      </c>
      <c r="K47" s="18">
        <v>0</v>
      </c>
      <c r="L47" s="47" t="str">
        <f>IFERROR(J47/K47-1,"n.a.")</f>
        <v>n.a.</v>
      </c>
    </row>
    <row r="48" spans="1:16" ht="17.25" customHeight="1" x14ac:dyDescent="0.35">
      <c r="B48" s="21" t="s">
        <v>15</v>
      </c>
      <c r="C48" s="21"/>
      <c r="D48" s="22">
        <f>SUM(D43:D47)</f>
        <v>1052.2670102845711</v>
      </c>
      <c r="E48" s="22">
        <f>SUM(E43:E47)</f>
        <v>927.85915110450014</v>
      </c>
      <c r="F48" s="48">
        <f>IFERROR(D48/E48-1,"n.a.")</f>
        <v>0.13408054340141939</v>
      </c>
      <c r="G48" s="22">
        <f>SUM(G43:G47)</f>
        <v>3006.8087278939483</v>
      </c>
      <c r="H48" s="22">
        <f>SUM(H43:H47)</f>
        <v>2546.9848717644995</v>
      </c>
      <c r="I48" s="48">
        <f>IFERROR(G48/H48-1,"n.a.")</f>
        <v>0.18053654783229711</v>
      </c>
      <c r="J48" s="22">
        <f>SUM(J43:J47)</f>
        <v>7272.7559232318699</v>
      </c>
      <c r="K48" s="22">
        <f>SUM(K43:K47)</f>
        <v>6009.9458008635693</v>
      </c>
      <c r="L48" s="48">
        <f>IFERROR(J48/K48-1,"n.a.")</f>
        <v>0.21012005169611481</v>
      </c>
    </row>
    <row r="49" spans="1:14" s="51" customFormat="1" ht="15.5" x14ac:dyDescent="0.35">
      <c r="A49" s="49"/>
      <c r="B49" s="7" t="s">
        <v>96</v>
      </c>
      <c r="C49" s="50"/>
      <c r="D49" s="50"/>
      <c r="E49" s="50"/>
      <c r="F49" s="50"/>
      <c r="G49" s="50"/>
      <c r="H49" s="50"/>
      <c r="I49" s="50"/>
    </row>
    <row r="50" spans="1:14" ht="17.25" customHeight="1" x14ac:dyDescent="0.35">
      <c r="B50" s="52"/>
      <c r="C50" s="52"/>
      <c r="D50" s="53"/>
      <c r="E50" s="53"/>
      <c r="F50" s="53"/>
      <c r="G50" s="53"/>
      <c r="H50" s="53"/>
    </row>
    <row r="51" spans="1:14" ht="17.25" customHeight="1" x14ac:dyDescent="0.35">
      <c r="B51" s="4" t="s">
        <v>103</v>
      </c>
      <c r="C51" s="36"/>
      <c r="L51" s="45"/>
      <c r="M51" s="46"/>
      <c r="N51" s="46"/>
    </row>
    <row r="52" spans="1:14" ht="17.25" customHeight="1" x14ac:dyDescent="0.35">
      <c r="D52" s="45"/>
      <c r="E52" s="45"/>
      <c r="F52" s="103"/>
      <c r="M52" s="46"/>
      <c r="N52" s="46"/>
    </row>
    <row r="53" spans="1:14" ht="40" x14ac:dyDescent="0.35">
      <c r="B53" s="66" t="s">
        <v>2</v>
      </c>
      <c r="C53" s="67" t="s">
        <v>3</v>
      </c>
      <c r="D53" s="69">
        <v>45536</v>
      </c>
      <c r="E53" s="69">
        <v>45170</v>
      </c>
      <c r="F53" s="67" t="s">
        <v>26</v>
      </c>
      <c r="G53" s="67" t="s">
        <v>46</v>
      </c>
      <c r="H53" s="67" t="s">
        <v>52</v>
      </c>
      <c r="I53" s="67" t="s">
        <v>26</v>
      </c>
      <c r="J53" s="67" t="s">
        <v>48</v>
      </c>
      <c r="K53" s="67" t="s">
        <v>49</v>
      </c>
      <c r="L53" s="67" t="s">
        <v>26</v>
      </c>
    </row>
    <row r="54" spans="1:14" ht="20" x14ac:dyDescent="0.35">
      <c r="A54" s="104"/>
      <c r="B54" s="16" t="s">
        <v>16</v>
      </c>
      <c r="C54" s="17" t="s">
        <v>17</v>
      </c>
      <c r="D54" s="18">
        <v>341.45065946252004</v>
      </c>
      <c r="E54" s="18">
        <v>320.6943365599999</v>
      </c>
      <c r="F54" s="47">
        <f t="shared" ref="F54:F58" si="12">IFERROR(D54/E54-1,"n.a.")</f>
        <v>6.4723072833675621E-2</v>
      </c>
      <c r="G54" s="18">
        <v>770.39668928006995</v>
      </c>
      <c r="H54" s="18">
        <v>793.85765716799983</v>
      </c>
      <c r="I54" s="47">
        <f t="shared" ref="I54:I58" si="13">IFERROR(G54/H54-1,"n.a.")</f>
        <v>-2.9553116577125782E-2</v>
      </c>
      <c r="J54" s="18">
        <v>1479.4455745170699</v>
      </c>
      <c r="K54" s="18">
        <v>1524.3330034329997</v>
      </c>
      <c r="L54" s="47">
        <f t="shared" ref="L54:L58" si="14">IFERROR(J54/K54-1,"n.a.")</f>
        <v>-2.9447259106007317E-2</v>
      </c>
    </row>
    <row r="55" spans="1:14" ht="40" x14ac:dyDescent="0.35">
      <c r="B55" s="16" t="s">
        <v>24</v>
      </c>
      <c r="C55" s="17" t="s">
        <v>91</v>
      </c>
      <c r="D55" s="18">
        <v>378.60116190429909</v>
      </c>
      <c r="E55" s="18">
        <v>395.26702825400014</v>
      </c>
      <c r="F55" s="47">
        <f t="shared" si="12"/>
        <v>-4.2163563258282966E-2</v>
      </c>
      <c r="G55" s="18">
        <v>1172.5484351322621</v>
      </c>
      <c r="H55" s="18">
        <v>1209.7766403159999</v>
      </c>
      <c r="I55" s="47">
        <f t="shared" si="13"/>
        <v>-3.0772792218912048E-2</v>
      </c>
      <c r="J55" s="18">
        <v>2609.2959736257239</v>
      </c>
      <c r="K55" s="18">
        <v>2858.1217435420003</v>
      </c>
      <c r="L55" s="47">
        <f t="shared" si="14"/>
        <v>-8.7059192100023219E-2</v>
      </c>
    </row>
    <row r="56" spans="1:14" ht="40" x14ac:dyDescent="0.35">
      <c r="B56" s="16" t="s">
        <v>25</v>
      </c>
      <c r="C56" s="17" t="s">
        <v>92</v>
      </c>
      <c r="D56" s="18">
        <v>22.333301645999999</v>
      </c>
      <c r="E56" s="18">
        <v>27.551496336</v>
      </c>
      <c r="F56" s="47">
        <f t="shared" si="12"/>
        <v>-0.18939786886208709</v>
      </c>
      <c r="G56" s="18">
        <v>64.111811025999998</v>
      </c>
      <c r="H56" s="18">
        <v>77.450686560999983</v>
      </c>
      <c r="I56" s="47">
        <f t="shared" si="13"/>
        <v>-0.17222410965323487</v>
      </c>
      <c r="J56" s="18">
        <v>394.64831231350001</v>
      </c>
      <c r="K56" s="18">
        <v>435.49262780513425</v>
      </c>
      <c r="L56" s="47">
        <f t="shared" si="14"/>
        <v>-9.3788764456215867E-2</v>
      </c>
    </row>
    <row r="57" spans="1:14" ht="40" x14ac:dyDescent="0.35">
      <c r="B57" s="16" t="s">
        <v>22</v>
      </c>
      <c r="C57" s="17" t="s">
        <v>23</v>
      </c>
      <c r="D57" s="18">
        <v>153.27612157205505</v>
      </c>
      <c r="E57" s="18">
        <v>182.72628167400006</v>
      </c>
      <c r="F57" s="47">
        <f t="shared" si="12"/>
        <v>-0.16117090454719984</v>
      </c>
      <c r="G57" s="18">
        <v>469.31645808487906</v>
      </c>
      <c r="H57" s="18">
        <v>488.38807455700015</v>
      </c>
      <c r="I57" s="47">
        <f t="shared" si="13"/>
        <v>-3.9050127277207358E-2</v>
      </c>
      <c r="J57" s="18">
        <v>1318.8826279318789</v>
      </c>
      <c r="K57" s="18">
        <v>1165.934746103</v>
      </c>
      <c r="L57" s="47">
        <f t="shared" si="14"/>
        <v>0.13118048187524156</v>
      </c>
    </row>
    <row r="58" spans="1:14" ht="17.25" customHeight="1" x14ac:dyDescent="0.35">
      <c r="B58" s="21" t="s">
        <v>15</v>
      </c>
      <c r="C58" s="21"/>
      <c r="D58" s="22">
        <f>SUM(D54:D57)</f>
        <v>895.66124458487411</v>
      </c>
      <c r="E58" s="22">
        <f>SUM(E54:E57)</f>
        <v>926.23914282400006</v>
      </c>
      <c r="F58" s="48">
        <f t="shared" si="12"/>
        <v>-3.301296266307352E-2</v>
      </c>
      <c r="G58" s="22">
        <f>SUM(G54:G57)</f>
        <v>2476.3733935232112</v>
      </c>
      <c r="H58" s="22">
        <f>SUM(H54:H57)</f>
        <v>2569.4730586019996</v>
      </c>
      <c r="I58" s="48">
        <f t="shared" si="13"/>
        <v>-3.6232979663714415E-2</v>
      </c>
      <c r="J58" s="22">
        <f>SUM(J54:J57)</f>
        <v>5802.2724883881729</v>
      </c>
      <c r="K58" s="22">
        <f>SUM(K54:K57)</f>
        <v>5983.8821208831341</v>
      </c>
      <c r="L58" s="105">
        <f t="shared" si="14"/>
        <v>-3.0349801153529143E-2</v>
      </c>
    </row>
    <row r="59" spans="1:14" ht="17.25" customHeight="1" x14ac:dyDescent="0.35">
      <c r="B59" s="5" t="s">
        <v>90</v>
      </c>
      <c r="C59" s="54"/>
      <c r="D59" s="55"/>
      <c r="E59" s="55"/>
      <c r="F59" s="56"/>
      <c r="G59" s="55"/>
      <c r="H59" s="55"/>
      <c r="I59" s="56"/>
    </row>
    <row r="60" spans="1:14" ht="17.25" customHeight="1" x14ac:dyDescent="0.35">
      <c r="B60" s="52"/>
      <c r="C60" s="52"/>
      <c r="D60" s="53"/>
      <c r="E60" s="53"/>
      <c r="F60" s="53"/>
      <c r="G60" s="53"/>
      <c r="H60" s="53"/>
    </row>
    <row r="61" spans="1:14" ht="17.25" customHeight="1" x14ac:dyDescent="0.35">
      <c r="B61" s="4" t="s">
        <v>244</v>
      </c>
      <c r="C61" s="52"/>
      <c r="D61" s="53"/>
      <c r="E61" s="53"/>
      <c r="F61" s="53"/>
      <c r="G61" s="53"/>
      <c r="H61" s="57"/>
    </row>
    <row r="62" spans="1:14" ht="17.25" customHeight="1" x14ac:dyDescent="0.35">
      <c r="E62" s="33"/>
    </row>
    <row r="63" spans="1:14" ht="60" x14ac:dyDescent="0.35">
      <c r="B63" s="66" t="s">
        <v>2</v>
      </c>
      <c r="C63" s="67" t="s">
        <v>3</v>
      </c>
      <c r="D63" s="67" t="s">
        <v>28</v>
      </c>
      <c r="E63" s="67" t="s">
        <v>29</v>
      </c>
      <c r="F63" s="67" t="s">
        <v>30</v>
      </c>
      <c r="G63" s="67" t="s">
        <v>31</v>
      </c>
      <c r="H63" s="67" t="s">
        <v>32</v>
      </c>
      <c r="I63" s="67" t="s">
        <v>33</v>
      </c>
    </row>
    <row r="64" spans="1:14" ht="20" x14ac:dyDescent="0.35">
      <c r="B64" s="28" t="s">
        <v>16</v>
      </c>
      <c r="C64" s="17" t="s">
        <v>17</v>
      </c>
      <c r="D64" s="18">
        <v>12.446477303098318</v>
      </c>
      <c r="E64" s="18">
        <v>12.075535408030259</v>
      </c>
      <c r="F64" s="18">
        <v>13.690526165509365</v>
      </c>
      <c r="G64" s="18">
        <v>9.0931806682094738</v>
      </c>
      <c r="H64" s="18">
        <v>1.0822528875512698</v>
      </c>
      <c r="I64" s="18">
        <v>1.0822528875512545</v>
      </c>
    </row>
    <row r="65" spans="2:10" ht="40" x14ac:dyDescent="0.35">
      <c r="B65" s="16" t="s">
        <v>55</v>
      </c>
      <c r="C65" s="17" t="s">
        <v>19</v>
      </c>
      <c r="D65" s="18">
        <v>17.152710726682063</v>
      </c>
      <c r="E65" s="18">
        <v>17.294585357259013</v>
      </c>
      <c r="F65" s="18">
        <v>21.385982391615745</v>
      </c>
      <c r="G65" s="18">
        <v>12.838483846618404</v>
      </c>
      <c r="H65" s="18">
        <v>2.5374300554963725</v>
      </c>
      <c r="I65" s="18">
        <v>2.9933236955516294</v>
      </c>
      <c r="J65" s="38"/>
    </row>
    <row r="66" spans="2:10" ht="20" x14ac:dyDescent="0.35">
      <c r="B66" s="16" t="s">
        <v>129</v>
      </c>
      <c r="C66" s="17" t="s">
        <v>128</v>
      </c>
      <c r="D66" s="18">
        <v>0.35017023329542202</v>
      </c>
      <c r="E66" s="18">
        <v>1.5120788027184318</v>
      </c>
      <c r="F66" s="18">
        <v>0.66727650523275561</v>
      </c>
      <c r="G66" s="18">
        <v>2.3632458587096609E-2</v>
      </c>
      <c r="H66" s="18">
        <v>0.21482714227531649</v>
      </c>
      <c r="I66" s="18">
        <v>0.2148271422753163</v>
      </c>
    </row>
    <row r="67" spans="2:10" ht="40" x14ac:dyDescent="0.35">
      <c r="B67" s="16" t="s">
        <v>22</v>
      </c>
      <c r="C67" s="17" t="s">
        <v>23</v>
      </c>
      <c r="D67" s="18">
        <v>5.8517115874911401</v>
      </c>
      <c r="E67" s="18">
        <v>6.0884932848711211</v>
      </c>
      <c r="F67" s="18">
        <v>12.200149270390337</v>
      </c>
      <c r="G67" s="18">
        <v>0.66101884613995532</v>
      </c>
      <c r="H67" s="18">
        <v>3.4021225236697816</v>
      </c>
      <c r="I67" s="18">
        <v>3.4021225236697803</v>
      </c>
    </row>
    <row r="68" spans="2:10" ht="20" x14ac:dyDescent="0.35">
      <c r="B68" s="16" t="s">
        <v>41</v>
      </c>
      <c r="C68" s="17" t="s">
        <v>42</v>
      </c>
      <c r="D68" s="18">
        <v>1.7775037811111112</v>
      </c>
      <c r="E68" s="18">
        <v>2.3679186185606058</v>
      </c>
      <c r="F68" s="18">
        <v>4.0986645333333334</v>
      </c>
      <c r="G68" s="18">
        <v>0.27851311666666667</v>
      </c>
      <c r="H68" s="18">
        <v>1.0114453670711272</v>
      </c>
      <c r="I68" s="18">
        <v>1.0114453670711276</v>
      </c>
    </row>
    <row r="69" spans="2:10" ht="17.25" customHeight="1" x14ac:dyDescent="0.35">
      <c r="B69" s="29"/>
      <c r="C69" s="21"/>
      <c r="D69" s="23"/>
      <c r="E69" s="23"/>
      <c r="F69" s="23"/>
      <c r="G69" s="23"/>
      <c r="H69" s="23"/>
      <c r="I69" s="23"/>
    </row>
    <row r="70" spans="2:10" ht="17.25" customHeight="1" x14ac:dyDescent="0.35">
      <c r="B70" s="6" t="s">
        <v>130</v>
      </c>
      <c r="C70" s="58"/>
      <c r="D70" s="58"/>
      <c r="E70" s="58"/>
      <c r="F70" s="58"/>
      <c r="G70" s="58"/>
      <c r="H70" s="58"/>
      <c r="I70" s="58"/>
    </row>
    <row r="71" spans="2:10" ht="17.25" customHeight="1" x14ac:dyDescent="0.35">
      <c r="B71" s="10"/>
      <c r="C71" s="10"/>
      <c r="D71" s="10"/>
      <c r="E71" s="10"/>
      <c r="F71" s="10"/>
      <c r="G71" s="10"/>
      <c r="H71" s="10"/>
      <c r="I71" s="10"/>
    </row>
    <row r="72" spans="2:10" ht="17.25" customHeight="1" x14ac:dyDescent="0.3">
      <c r="B72" s="36"/>
      <c r="C72" s="36"/>
      <c r="E72" s="38"/>
      <c r="G72" s="1"/>
    </row>
    <row r="73" spans="2:10" ht="17.25" customHeight="1" x14ac:dyDescent="0.35">
      <c r="E73" s="33"/>
    </row>
    <row r="74" spans="2:10" ht="49" customHeight="1" x14ac:dyDescent="0.35">
      <c r="B74" s="52"/>
      <c r="C74" s="2"/>
      <c r="D74" s="2"/>
      <c r="E74" s="2"/>
      <c r="F74" s="2"/>
      <c r="G74" s="2"/>
      <c r="H74" s="2"/>
      <c r="I74" s="2"/>
    </row>
    <row r="75" spans="2:10" ht="26.25" customHeight="1" x14ac:dyDescent="0.35">
      <c r="B75" s="59"/>
      <c r="C75" s="60"/>
      <c r="D75" s="61"/>
      <c r="E75" s="61"/>
      <c r="F75" s="61"/>
      <c r="G75" s="61"/>
      <c r="H75" s="61"/>
      <c r="I75" s="61"/>
    </row>
    <row r="76" spans="2:10" ht="33" customHeight="1" x14ac:dyDescent="0.35">
      <c r="B76" s="62"/>
      <c r="C76" s="60"/>
      <c r="D76" s="63"/>
      <c r="E76" s="63"/>
      <c r="F76" s="63"/>
      <c r="G76" s="63"/>
      <c r="H76" s="63"/>
      <c r="I76" s="63"/>
    </row>
    <row r="77" spans="2:10" ht="26.25" customHeight="1" x14ac:dyDescent="0.35">
      <c r="B77" s="62"/>
      <c r="C77" s="60"/>
      <c r="D77" s="63"/>
      <c r="E77" s="63"/>
      <c r="F77" s="63"/>
      <c r="G77" s="63"/>
      <c r="H77" s="63"/>
      <c r="I77" s="63"/>
    </row>
    <row r="78" spans="2:10" ht="33" customHeight="1" x14ac:dyDescent="0.35">
      <c r="B78" s="62"/>
      <c r="C78" s="60"/>
      <c r="D78" s="63"/>
      <c r="E78" s="63"/>
      <c r="F78" s="63"/>
      <c r="G78" s="63"/>
      <c r="H78" s="63"/>
      <c r="I78" s="63"/>
    </row>
    <row r="79" spans="2:10" ht="17.25" customHeight="1" x14ac:dyDescent="0.35">
      <c r="B79" s="64"/>
      <c r="C79" s="52"/>
      <c r="D79" s="65"/>
      <c r="E79" s="65"/>
      <c r="F79" s="65"/>
      <c r="G79" s="65"/>
      <c r="H79" s="65"/>
      <c r="I79" s="65"/>
    </row>
    <row r="80" spans="2:10" ht="17.25" customHeight="1" x14ac:dyDescent="0.35">
      <c r="B80" s="145"/>
      <c r="C80" s="145"/>
      <c r="D80" s="145"/>
      <c r="E80" s="145"/>
      <c r="F80" s="145"/>
      <c r="G80" s="145"/>
      <c r="H80" s="145"/>
      <c r="I80" s="145"/>
    </row>
    <row r="82" spans="2:9" ht="17.25" customHeight="1" x14ac:dyDescent="0.3">
      <c r="B82" s="36"/>
      <c r="C82" s="36"/>
      <c r="E82" s="38"/>
      <c r="G82" s="1"/>
    </row>
    <row r="83" spans="2:9" ht="17.25" customHeight="1" x14ac:dyDescent="0.35">
      <c r="E83" s="33"/>
    </row>
    <row r="84" spans="2:9" ht="49" customHeight="1" x14ac:dyDescent="0.35">
      <c r="B84" s="52"/>
      <c r="C84" s="2"/>
      <c r="D84" s="2"/>
      <c r="E84" s="2"/>
      <c r="F84" s="2"/>
      <c r="G84" s="2"/>
      <c r="H84" s="2"/>
      <c r="I84" s="2"/>
    </row>
    <row r="85" spans="2:9" ht="26.15" customHeight="1" x14ac:dyDescent="0.35">
      <c r="B85" s="59"/>
      <c r="C85" s="60"/>
      <c r="D85" s="61"/>
      <c r="E85" s="61"/>
      <c r="F85" s="61"/>
      <c r="G85" s="61"/>
      <c r="H85" s="61"/>
      <c r="I85" s="61"/>
    </row>
    <row r="86" spans="2:9" ht="33" customHeight="1" x14ac:dyDescent="0.35">
      <c r="B86" s="62"/>
      <c r="C86" s="60"/>
      <c r="D86" s="63"/>
      <c r="E86" s="63"/>
      <c r="F86" s="63"/>
      <c r="G86" s="63"/>
      <c r="H86" s="63"/>
      <c r="I86" s="63"/>
    </row>
    <row r="87" spans="2:9" ht="26.25" customHeight="1" x14ac:dyDescent="0.35">
      <c r="B87" s="62"/>
      <c r="C87" s="60"/>
      <c r="D87" s="63"/>
      <c r="E87" s="63"/>
      <c r="F87" s="63"/>
      <c r="G87" s="63"/>
      <c r="H87" s="63"/>
      <c r="I87" s="63"/>
    </row>
    <row r="88" spans="2:9" ht="33" customHeight="1" x14ac:dyDescent="0.35">
      <c r="B88" s="62"/>
      <c r="C88" s="60"/>
      <c r="D88" s="63"/>
      <c r="E88" s="63"/>
      <c r="F88" s="63"/>
      <c r="G88" s="63"/>
      <c r="H88" s="63"/>
      <c r="I88" s="63"/>
    </row>
    <row r="89" spans="2:9" ht="17.25" customHeight="1" x14ac:dyDescent="0.35">
      <c r="B89" s="64"/>
      <c r="C89" s="52"/>
      <c r="D89" s="65"/>
      <c r="E89" s="65"/>
      <c r="F89" s="65"/>
      <c r="G89" s="65"/>
      <c r="H89" s="65"/>
      <c r="I89" s="65"/>
    </row>
    <row r="90" spans="2:9" ht="17.25" customHeight="1" x14ac:dyDescent="0.35">
      <c r="B90" s="145"/>
      <c r="C90" s="145"/>
      <c r="D90" s="145"/>
      <c r="E90" s="145"/>
      <c r="F90" s="145"/>
      <c r="G90" s="145"/>
      <c r="H90" s="145"/>
      <c r="I90" s="145"/>
    </row>
  </sheetData>
  <mergeCells count="2">
    <mergeCell ref="B80:I80"/>
    <mergeCell ref="B90:I90"/>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C3BF-303A-42C5-827F-D6FBA5B18ACA}">
  <dimension ref="A1:W91"/>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9"/>
    </row>
    <row r="7" spans="1:3" ht="17.25" customHeight="1" x14ac:dyDescent="0.35">
      <c r="B7" s="3" t="s">
        <v>0</v>
      </c>
      <c r="C7" s="35"/>
    </row>
    <row r="8" spans="1:3" ht="17.25" customHeight="1" x14ac:dyDescent="0.35">
      <c r="B8" s="33"/>
    </row>
    <row r="9" spans="1:3" ht="17.25" customHeight="1" x14ac:dyDescent="0.35">
      <c r="B9" s="32" t="s">
        <v>1</v>
      </c>
      <c r="C9" s="36"/>
    </row>
    <row r="10" spans="1:3" ht="17.25" customHeight="1" x14ac:dyDescent="0.35">
      <c r="B10" s="70" t="s">
        <v>234</v>
      </c>
      <c r="C10" s="36"/>
    </row>
    <row r="11" spans="1:3" ht="17.25" customHeight="1" x14ac:dyDescent="0.35">
      <c r="B11" s="70" t="s">
        <v>181</v>
      </c>
      <c r="C11" s="36"/>
    </row>
    <row r="12" spans="1:3" ht="17.25" customHeight="1" x14ac:dyDescent="0.35">
      <c r="B12" s="70" t="s">
        <v>182</v>
      </c>
      <c r="C12" s="36"/>
    </row>
    <row r="13" spans="1:3" ht="17.25" customHeight="1" x14ac:dyDescent="0.35">
      <c r="B13" s="70" t="s">
        <v>183</v>
      </c>
      <c r="C13" s="36"/>
    </row>
    <row r="14" spans="1:3" ht="17.25" customHeight="1" x14ac:dyDescent="0.35">
      <c r="B14" s="70" t="s">
        <v>184</v>
      </c>
      <c r="C14" s="36"/>
    </row>
    <row r="15" spans="1:3" ht="17.25" customHeight="1" x14ac:dyDescent="0.35">
      <c r="B15" s="70" t="s">
        <v>185</v>
      </c>
      <c r="C15" s="36"/>
    </row>
    <row r="16" spans="1:3" s="10" customFormat="1" ht="17.25" customHeight="1" x14ac:dyDescent="0.35">
      <c r="B16" s="5" t="s">
        <v>148</v>
      </c>
      <c r="C16" s="13"/>
    </row>
    <row r="17" spans="2:23" ht="17.25" customHeight="1" x14ac:dyDescent="0.35">
      <c r="B17" s="37"/>
      <c r="C17" s="36"/>
    </row>
    <row r="18" spans="2:23" ht="17.25" customHeight="1" x14ac:dyDescent="0.35">
      <c r="B18" s="4" t="s">
        <v>173</v>
      </c>
      <c r="C18" s="36"/>
      <c r="N18" s="38"/>
    </row>
    <row r="19" spans="2:23" ht="17.25" customHeight="1" x14ac:dyDescent="0.35">
      <c r="J19" s="33"/>
      <c r="N19" s="39"/>
    </row>
    <row r="20" spans="2:23" ht="17.25" customHeight="1" x14ac:dyDescent="0.35">
      <c r="B20" s="66" t="s">
        <v>2</v>
      </c>
      <c r="C20" s="67" t="s">
        <v>3</v>
      </c>
      <c r="D20" s="67" t="s">
        <v>4</v>
      </c>
      <c r="E20" s="67" t="s">
        <v>174</v>
      </c>
      <c r="F20" s="67" t="s">
        <v>6</v>
      </c>
      <c r="G20" s="67" t="s">
        <v>175</v>
      </c>
      <c r="H20" s="67" t="s">
        <v>176</v>
      </c>
      <c r="I20" s="67" t="s">
        <v>9</v>
      </c>
      <c r="J20" s="67" t="s">
        <v>10</v>
      </c>
      <c r="K20" s="67" t="s">
        <v>177</v>
      </c>
      <c r="L20" s="67" t="s">
        <v>12</v>
      </c>
      <c r="M20" s="67" t="s">
        <v>36</v>
      </c>
      <c r="N20" s="67" t="s">
        <v>13</v>
      </c>
      <c r="O20" s="67" t="s">
        <v>14</v>
      </c>
      <c r="P20" s="67" t="s">
        <v>15</v>
      </c>
    </row>
    <row r="21" spans="2:23" ht="20" x14ac:dyDescent="0.35">
      <c r="B21" s="16" t="s">
        <v>16</v>
      </c>
      <c r="C21" s="17" t="s">
        <v>17</v>
      </c>
      <c r="D21" s="18">
        <v>229.32729870999998</v>
      </c>
      <c r="E21" s="18">
        <v>140.37746283300004</v>
      </c>
      <c r="F21" s="18">
        <v>76.134617429999992</v>
      </c>
      <c r="G21" s="18">
        <v>57.024225210000004</v>
      </c>
      <c r="H21" s="18">
        <v>93.546439140226028</v>
      </c>
      <c r="I21" s="18">
        <v>112.64996492</v>
      </c>
      <c r="J21" s="18">
        <v>167.91960496800101</v>
      </c>
      <c r="K21" s="18">
        <v>261.02642484954902</v>
      </c>
      <c r="L21" s="18"/>
      <c r="M21" s="18"/>
      <c r="N21" s="18"/>
      <c r="O21" s="18"/>
      <c r="P21" s="19">
        <f t="shared" ref="P21:P26" si="0">SUM(D21:O21)</f>
        <v>1138.0060380607761</v>
      </c>
      <c r="S21" s="40"/>
      <c r="T21" s="41"/>
      <c r="U21" s="41"/>
      <c r="V21" s="41"/>
      <c r="W21" s="41"/>
    </row>
    <row r="22" spans="2:23" ht="40" x14ac:dyDescent="0.35">
      <c r="B22" s="16" t="s">
        <v>18</v>
      </c>
      <c r="C22" s="17" t="s">
        <v>19</v>
      </c>
      <c r="D22" s="18">
        <v>126.40450453500002</v>
      </c>
      <c r="E22" s="18">
        <v>255.80240498350003</v>
      </c>
      <c r="F22" s="18">
        <v>270.01647460300006</v>
      </c>
      <c r="G22" s="18">
        <v>342.40554722200011</v>
      </c>
      <c r="H22" s="18">
        <v>470.74449432545293</v>
      </c>
      <c r="I22" s="18">
        <v>470.08328823500005</v>
      </c>
      <c r="J22" s="18">
        <v>558.50072225529186</v>
      </c>
      <c r="K22" s="18">
        <v>497.74047503911504</v>
      </c>
      <c r="L22" s="18"/>
      <c r="M22" s="18"/>
      <c r="N22" s="18"/>
      <c r="O22" s="18"/>
      <c r="P22" s="19">
        <f>SUM(D22:O22)</f>
        <v>2991.6979111983601</v>
      </c>
      <c r="S22" s="40"/>
    </row>
    <row r="23" spans="2:23" ht="40" x14ac:dyDescent="0.35">
      <c r="B23" s="16" t="s">
        <v>20</v>
      </c>
      <c r="C23" s="17" t="s">
        <v>21</v>
      </c>
      <c r="D23" s="18">
        <v>80.926562642000007</v>
      </c>
      <c r="E23" s="18">
        <v>78.932841991499998</v>
      </c>
      <c r="F23" s="18">
        <v>83.835327433000003</v>
      </c>
      <c r="G23" s="18">
        <v>38.439308048999997</v>
      </c>
      <c r="H23" s="18">
        <v>25.988871957000001</v>
      </c>
      <c r="I23" s="18">
        <v>22.616256534000001</v>
      </c>
      <c r="J23" s="18">
        <v>19.886599681</v>
      </c>
      <c r="K23" s="18">
        <v>21.891909699000003</v>
      </c>
      <c r="L23" s="18"/>
      <c r="M23" s="18"/>
      <c r="N23" s="18"/>
      <c r="O23" s="18"/>
      <c r="P23" s="19">
        <f t="shared" si="0"/>
        <v>372.51767798650002</v>
      </c>
      <c r="S23" s="40"/>
    </row>
    <row r="24" spans="2:23" ht="40" x14ac:dyDescent="0.35">
      <c r="B24" s="16" t="s">
        <v>22</v>
      </c>
      <c r="C24" s="17" t="s">
        <v>23</v>
      </c>
      <c r="D24" s="18">
        <v>150.66072438399999</v>
      </c>
      <c r="E24" s="18">
        <v>131.981460688</v>
      </c>
      <c r="F24" s="18">
        <v>105.61067522499998</v>
      </c>
      <c r="G24" s="18">
        <v>167.70195685599998</v>
      </c>
      <c r="H24" s="18">
        <v>145.68284901640504</v>
      </c>
      <c r="I24" s="18">
        <v>147.95089306700001</v>
      </c>
      <c r="J24" s="18">
        <v>105.82797447568099</v>
      </c>
      <c r="K24" s="18">
        <v>210.21236203714301</v>
      </c>
      <c r="L24" s="18"/>
      <c r="M24" s="18"/>
      <c r="N24" s="18"/>
      <c r="O24" s="18"/>
      <c r="P24" s="19">
        <f t="shared" si="0"/>
        <v>1165.6288957492291</v>
      </c>
      <c r="S24" s="40"/>
    </row>
    <row r="25" spans="2:23" ht="20" x14ac:dyDescent="0.35">
      <c r="B25" s="16" t="s">
        <v>41</v>
      </c>
      <c r="C25" s="17" t="s">
        <v>42</v>
      </c>
      <c r="D25" s="18">
        <v>55.141744113807299</v>
      </c>
      <c r="E25" s="18">
        <v>85.877775877796296</v>
      </c>
      <c r="F25" s="18">
        <v>79.893543976809411</v>
      </c>
      <c r="G25" s="18">
        <v>79.771632219816496</v>
      </c>
      <c r="H25" s="18">
        <v>71.855554568805999</v>
      </c>
      <c r="I25" s="18">
        <v>68.562494590804093</v>
      </c>
      <c r="J25" s="18">
        <v>60.389577839803302</v>
      </c>
      <c r="K25" s="18">
        <v>51.146066764792501</v>
      </c>
      <c r="L25" s="18"/>
      <c r="M25" s="18"/>
      <c r="N25" s="18"/>
      <c r="O25" s="18"/>
      <c r="P25" s="19">
        <f t="shared" si="0"/>
        <v>552.63838995243532</v>
      </c>
      <c r="S25" s="40"/>
    </row>
    <row r="26" spans="2:23" ht="17.25" customHeight="1" x14ac:dyDescent="0.35">
      <c r="B26" s="21" t="s">
        <v>15</v>
      </c>
      <c r="C26" s="21"/>
      <c r="D26" s="22">
        <f t="shared" ref="D26:J26" si="1">SUM(D21:D25)</f>
        <v>642.4608343848073</v>
      </c>
      <c r="E26" s="22">
        <f t="shared" si="1"/>
        <v>692.9719463737963</v>
      </c>
      <c r="F26" s="22">
        <f t="shared" si="1"/>
        <v>615.49063866780943</v>
      </c>
      <c r="G26" s="22">
        <f t="shared" si="1"/>
        <v>685.34266955681653</v>
      </c>
      <c r="H26" s="22">
        <f t="shared" si="1"/>
        <v>807.81820900789012</v>
      </c>
      <c r="I26" s="22">
        <f t="shared" si="1"/>
        <v>821.86289734680429</v>
      </c>
      <c r="J26" s="22">
        <f t="shared" si="1"/>
        <v>912.52447921977716</v>
      </c>
      <c r="K26" s="22">
        <f>SUM(K21:K25)</f>
        <v>1042.0172383895997</v>
      </c>
      <c r="L26" s="22">
        <f t="shared" ref="L26:O26" si="2">SUM(L21:L25)</f>
        <v>0</v>
      </c>
      <c r="M26" s="22">
        <f t="shared" si="2"/>
        <v>0</v>
      </c>
      <c r="N26" s="23">
        <f t="shared" si="2"/>
        <v>0</v>
      </c>
      <c r="O26" s="23">
        <f t="shared" si="2"/>
        <v>0</v>
      </c>
      <c r="P26" s="22">
        <f t="shared" si="0"/>
        <v>6220.4889129473004</v>
      </c>
    </row>
    <row r="27" spans="2:23" s="44" customFormat="1" ht="17.25" customHeight="1" x14ac:dyDescent="0.35">
      <c r="B27" s="6" t="s">
        <v>95</v>
      </c>
      <c r="C27" s="42"/>
      <c r="D27" s="42"/>
      <c r="E27" s="42"/>
      <c r="F27" s="42"/>
      <c r="G27" s="42"/>
      <c r="H27" s="42"/>
      <c r="I27" s="42"/>
      <c r="J27" s="42"/>
      <c r="K27" s="42"/>
      <c r="L27" s="42"/>
      <c r="M27" s="42"/>
      <c r="N27" s="42"/>
      <c r="O27" s="42"/>
      <c r="P27" s="42"/>
      <c r="Q27" s="43"/>
    </row>
    <row r="29" spans="2:23" ht="17.25" customHeight="1" x14ac:dyDescent="0.35">
      <c r="B29" s="4" t="s">
        <v>100</v>
      </c>
      <c r="C29" s="36"/>
      <c r="L29" s="45"/>
      <c r="M29" s="46"/>
      <c r="N29" s="46"/>
    </row>
    <row r="30" spans="2:23" ht="17.25" customHeight="1" x14ac:dyDescent="0.35">
      <c r="B30" s="4"/>
      <c r="C30" s="36"/>
      <c r="J30" s="79" t="s">
        <v>125</v>
      </c>
      <c r="K30" s="80"/>
      <c r="L30" s="81"/>
      <c r="M30" s="81"/>
      <c r="N30" s="81"/>
      <c r="O30" s="81"/>
      <c r="P30" s="82"/>
    </row>
    <row r="31" spans="2:23" ht="17.25" customHeight="1" x14ac:dyDescent="0.35">
      <c r="J31" s="10"/>
      <c r="K31" s="10"/>
      <c r="L31" s="10"/>
      <c r="M31" s="83"/>
      <c r="N31" s="83"/>
      <c r="O31" s="10"/>
      <c r="P31" s="10"/>
    </row>
    <row r="32" spans="2:23" ht="20" x14ac:dyDescent="0.35">
      <c r="B32" s="66" t="s">
        <v>2</v>
      </c>
      <c r="C32" s="67" t="s">
        <v>3</v>
      </c>
      <c r="D32" s="67" t="s">
        <v>44</v>
      </c>
      <c r="E32" s="67" t="s">
        <v>45</v>
      </c>
      <c r="F32" s="68" t="s">
        <v>223</v>
      </c>
      <c r="G32" s="67" t="s">
        <v>47</v>
      </c>
      <c r="H32" s="67" t="s">
        <v>15</v>
      </c>
      <c r="J32" s="84" t="s">
        <v>2</v>
      </c>
      <c r="K32" s="85"/>
      <c r="L32" s="86" t="s">
        <v>50</v>
      </c>
      <c r="M32" s="86" t="s">
        <v>51</v>
      </c>
      <c r="N32" s="86" t="s">
        <v>52</v>
      </c>
      <c r="O32" s="86" t="s">
        <v>53</v>
      </c>
      <c r="P32" s="87" t="s">
        <v>15</v>
      </c>
    </row>
    <row r="33" spans="1:16" ht="20" x14ac:dyDescent="0.35">
      <c r="B33" s="16" t="s">
        <v>16</v>
      </c>
      <c r="C33" s="17" t="s">
        <v>17</v>
      </c>
      <c r="D33" s="18">
        <f>SUM(D21:F21)</f>
        <v>445.83937897300001</v>
      </c>
      <c r="E33" s="18">
        <f>SUM(G21:I21)</f>
        <v>263.22062927022603</v>
      </c>
      <c r="F33" s="18">
        <f>SUM(J21:L21)</f>
        <v>428.94602981755003</v>
      </c>
      <c r="G33" s="18">
        <f>SUM(M21:O21)</f>
        <v>0</v>
      </c>
      <c r="H33" s="19">
        <f>SUM(D33:G33)</f>
        <v>1138.0060380607761</v>
      </c>
      <c r="J33" s="88" t="s">
        <v>16</v>
      </c>
      <c r="K33" s="89"/>
      <c r="L33" s="90">
        <v>0.17371183274366597</v>
      </c>
      <c r="M33" s="90">
        <v>0.12535910851878257</v>
      </c>
      <c r="N33" s="90">
        <v>0.32502090313052878</v>
      </c>
      <c r="O33" s="90">
        <v>0.37590815560702279</v>
      </c>
      <c r="P33" s="91">
        <f>SUM(L33:O33)</f>
        <v>1</v>
      </c>
    </row>
    <row r="34" spans="1:16" ht="40" x14ac:dyDescent="0.35">
      <c r="B34" s="16" t="s">
        <v>18</v>
      </c>
      <c r="C34" s="17" t="s">
        <v>19</v>
      </c>
      <c r="D34" s="18">
        <f>SUM(D22:F22)</f>
        <v>652.22338412150009</v>
      </c>
      <c r="E34" s="18">
        <f>SUM(G22:I22)</f>
        <v>1283.233329782453</v>
      </c>
      <c r="F34" s="18">
        <f>SUM(J22:L22)</f>
        <v>1056.2411972944069</v>
      </c>
      <c r="G34" s="18">
        <f>SUM(M22:O22)</f>
        <v>0</v>
      </c>
      <c r="H34" s="19">
        <f t="shared" ref="H34:H37" si="3">SUM(D34:G34)</f>
        <v>2991.6979111983601</v>
      </c>
      <c r="J34" s="92" t="s">
        <v>24</v>
      </c>
      <c r="K34" s="89"/>
      <c r="L34" s="93">
        <v>0.19725674371695032</v>
      </c>
      <c r="M34" s="93">
        <v>0.23682498044328629</v>
      </c>
      <c r="N34" s="93">
        <v>0.29401350420029271</v>
      </c>
      <c r="O34" s="93">
        <v>0.2719047716394708</v>
      </c>
      <c r="P34" s="91">
        <f t="shared" ref="P34:P36" si="4">SUM(L34:O34)</f>
        <v>1</v>
      </c>
    </row>
    <row r="35" spans="1:16" ht="40" x14ac:dyDescent="0.35">
      <c r="B35" s="16" t="s">
        <v>20</v>
      </c>
      <c r="C35" s="17" t="s">
        <v>21</v>
      </c>
      <c r="D35" s="18">
        <f>SUM(D23:F23)</f>
        <v>243.69473206649999</v>
      </c>
      <c r="E35" s="18">
        <f>SUM(G23:I23)</f>
        <v>87.044436539999992</v>
      </c>
      <c r="F35" s="18">
        <f>SUM(J23:L23)</f>
        <v>41.778509380000003</v>
      </c>
      <c r="G35" s="18">
        <f>SUM(M23:O23)</f>
        <v>0</v>
      </c>
      <c r="H35" s="19">
        <f t="shared" si="3"/>
        <v>372.51767798650002</v>
      </c>
      <c r="J35" s="92" t="s">
        <v>25</v>
      </c>
      <c r="K35" s="89"/>
      <c r="L35" s="93">
        <v>0.3326664324339883</v>
      </c>
      <c r="M35" s="93">
        <v>0.21275691627695084</v>
      </c>
      <c r="N35" s="93">
        <v>0.21348882202272532</v>
      </c>
      <c r="O35" s="93">
        <v>0.24108782926633546</v>
      </c>
      <c r="P35" s="91">
        <f t="shared" si="4"/>
        <v>0.99999999999999989</v>
      </c>
    </row>
    <row r="36" spans="1:16" ht="40" x14ac:dyDescent="0.35">
      <c r="B36" s="16" t="s">
        <v>22</v>
      </c>
      <c r="C36" s="17" t="s">
        <v>23</v>
      </c>
      <c r="D36" s="18">
        <f>SUM(D24:F24)</f>
        <v>388.25286029699993</v>
      </c>
      <c r="E36" s="18">
        <f>SUM(G24:I24)</f>
        <v>461.33569893940501</v>
      </c>
      <c r="F36" s="18">
        <f>SUM(J24:L24)</f>
        <v>316.04033651282401</v>
      </c>
      <c r="G36" s="18">
        <f>SUM(M24:O24)</f>
        <v>0</v>
      </c>
      <c r="H36" s="19">
        <f t="shared" si="3"/>
        <v>1165.6288957492291</v>
      </c>
      <c r="J36" s="92" t="s">
        <v>22</v>
      </c>
      <c r="K36" s="89"/>
      <c r="L36" s="93">
        <v>0.22536923220147864</v>
      </c>
      <c r="M36" s="93">
        <v>0.18079930107106329</v>
      </c>
      <c r="N36" s="93">
        <v>0.29277373241018106</v>
      </c>
      <c r="O36" s="93">
        <v>0.30105773431727706</v>
      </c>
      <c r="P36" s="91">
        <f t="shared" si="4"/>
        <v>1</v>
      </c>
    </row>
    <row r="37" spans="1:16" ht="40" x14ac:dyDescent="0.35">
      <c r="B37" s="16" t="s">
        <v>41</v>
      </c>
      <c r="C37" s="17" t="s">
        <v>42</v>
      </c>
      <c r="D37" s="18">
        <f>SUM(D25:F25)</f>
        <v>220.91306396841301</v>
      </c>
      <c r="E37" s="18">
        <f>SUM(G25:I25)</f>
        <v>220.18968137942659</v>
      </c>
      <c r="F37" s="18">
        <f>SUM(J25:L25)</f>
        <v>111.5356446045958</v>
      </c>
      <c r="G37" s="18">
        <f>SUM(M25:O25)</f>
        <v>0</v>
      </c>
      <c r="H37" s="19">
        <f t="shared" si="3"/>
        <v>552.63838995243532</v>
      </c>
      <c r="J37" s="92" t="s">
        <v>41</v>
      </c>
      <c r="K37" s="89"/>
      <c r="L37" s="94" t="s">
        <v>124</v>
      </c>
      <c r="M37" s="94" t="s">
        <v>124</v>
      </c>
      <c r="N37" s="94" t="s">
        <v>124</v>
      </c>
      <c r="O37" s="94" t="s">
        <v>124</v>
      </c>
      <c r="P37" s="19" t="s">
        <v>124</v>
      </c>
    </row>
    <row r="38" spans="1:16" ht="17.25" customHeight="1" x14ac:dyDescent="0.35">
      <c r="B38" s="21" t="s">
        <v>15</v>
      </c>
      <c r="C38" s="21"/>
      <c r="D38" s="22">
        <f>SUM(D33:D37)</f>
        <v>1950.9234194264129</v>
      </c>
      <c r="E38" s="22">
        <f t="shared" ref="E38:H38" si="5">SUM(E33:E37)</f>
        <v>2315.0237759115107</v>
      </c>
      <c r="F38" s="22">
        <f t="shared" si="5"/>
        <v>1954.5417176093767</v>
      </c>
      <c r="G38" s="22">
        <f t="shared" si="5"/>
        <v>0</v>
      </c>
      <c r="H38" s="22">
        <f t="shared" si="5"/>
        <v>6220.4889129472995</v>
      </c>
      <c r="J38" s="95" t="s">
        <v>126</v>
      </c>
      <c r="K38" s="96"/>
      <c r="L38" s="48">
        <v>0.20881107017628733</v>
      </c>
      <c r="M38" s="48">
        <v>0.19220317848502064</v>
      </c>
      <c r="N38" s="48">
        <v>0.29494230111363967</v>
      </c>
      <c r="O38" s="48">
        <v>0.3040434502250523</v>
      </c>
      <c r="P38" s="48">
        <f>SUM(L38:O38)</f>
        <v>0.99999999999999989</v>
      </c>
    </row>
    <row r="39" spans="1:16" ht="17.25" customHeight="1" x14ac:dyDescent="0.35">
      <c r="B39" s="6" t="s">
        <v>131</v>
      </c>
      <c r="C39" s="54"/>
      <c r="D39" s="55"/>
      <c r="E39" s="55"/>
      <c r="F39" s="55"/>
      <c r="G39" s="55"/>
      <c r="H39" s="55"/>
      <c r="J39" s="97"/>
      <c r="K39" s="89"/>
      <c r="L39" s="56"/>
      <c r="M39" s="56"/>
      <c r="N39" s="56"/>
      <c r="O39" s="56"/>
      <c r="P39" s="56"/>
    </row>
    <row r="40" spans="1:16" ht="17.25" customHeight="1" x14ac:dyDescent="0.35">
      <c r="F40" s="45"/>
    </row>
    <row r="41" spans="1:16" ht="17.25" customHeight="1" x14ac:dyDescent="0.35">
      <c r="B41" s="4" t="s">
        <v>132</v>
      </c>
      <c r="C41" s="36"/>
      <c r="L41" s="45"/>
      <c r="M41" s="46"/>
      <c r="N41" s="46"/>
    </row>
    <row r="42" spans="1:16" ht="17.25" customHeight="1" x14ac:dyDescent="0.35">
      <c r="M42" s="46"/>
      <c r="N42" s="46"/>
    </row>
    <row r="43" spans="1:16" ht="40" x14ac:dyDescent="0.35">
      <c r="B43" s="66" t="s">
        <v>2</v>
      </c>
      <c r="C43" s="67" t="s">
        <v>3</v>
      </c>
      <c r="D43" s="69">
        <v>45505</v>
      </c>
      <c r="E43" s="69">
        <v>45139</v>
      </c>
      <c r="F43" s="67" t="s">
        <v>26</v>
      </c>
      <c r="G43" s="67" t="s">
        <v>178</v>
      </c>
      <c r="H43" s="67" t="s">
        <v>179</v>
      </c>
      <c r="I43" s="67" t="s">
        <v>26</v>
      </c>
      <c r="J43" s="67" t="s">
        <v>48</v>
      </c>
      <c r="K43" s="67" t="s">
        <v>49</v>
      </c>
      <c r="L43" s="67" t="s">
        <v>26</v>
      </c>
    </row>
    <row r="44" spans="1:16" ht="20" x14ac:dyDescent="0.35">
      <c r="A44" s="45"/>
      <c r="B44" s="16" t="s">
        <v>16</v>
      </c>
      <c r="C44" s="17" t="s">
        <v>17</v>
      </c>
      <c r="D44" s="18">
        <f>K21</f>
        <v>261.02642484954902</v>
      </c>
      <c r="E44" s="18">
        <f>'[5]Produção de Energia - Ago. 2023'!K12</f>
        <v>268.67369294799994</v>
      </c>
      <c r="F44" s="47">
        <f t="shared" ref="F44:F47" si="6">IFERROR(D44/E44-1,"n.a.")</f>
        <v>-2.846303266442618E-2</v>
      </c>
      <c r="G44" s="18">
        <f>SUM(F33)</f>
        <v>428.94602981755003</v>
      </c>
      <c r="H44" s="18">
        <f>'[5]Produção de Energia - Ago. 2023'!F22</f>
        <v>473.16332060799994</v>
      </c>
      <c r="I44" s="47">
        <f t="shared" ref="I44:I47" si="7">IFERROR(G44/H44-1,"n.a.")</f>
        <v>-9.3450377205130941E-2</v>
      </c>
      <c r="J44" s="18">
        <f>P21</f>
        <v>1138.0060380607761</v>
      </c>
      <c r="K44" s="18">
        <f>'[5]Produção de Energia - Ago. 2023'!P12</f>
        <v>1203.6386668729997</v>
      </c>
      <c r="L44" s="47">
        <f t="shared" ref="L44:L47" si="8">IFERROR(J44/K44-1,"n.a.")</f>
        <v>-5.4528514759943914E-2</v>
      </c>
    </row>
    <row r="45" spans="1:16" ht="40" x14ac:dyDescent="0.35">
      <c r="B45" s="16" t="s">
        <v>24</v>
      </c>
      <c r="C45" s="17" t="s">
        <v>64</v>
      </c>
      <c r="D45" s="18">
        <f t="shared" ref="D45:D48" si="9">K22</f>
        <v>497.74047503911504</v>
      </c>
      <c r="E45" s="18">
        <f>'[5]Produção de Energia - Ago. 2023'!K13</f>
        <v>353.70822493499998</v>
      </c>
      <c r="F45" s="47">
        <f t="shared" si="6"/>
        <v>0.40720639202151299</v>
      </c>
      <c r="G45" s="18">
        <f t="shared" ref="G45:G48" si="10">SUM(F34)</f>
        <v>1056.2411972944069</v>
      </c>
      <c r="H45" s="18">
        <f>'[5]Produção de Energia - Ago. 2023'!F23</f>
        <v>730.95044291999989</v>
      </c>
      <c r="I45" s="47">
        <f t="shared" si="7"/>
        <v>0.44502436180890181</v>
      </c>
      <c r="J45" s="18">
        <f t="shared" ref="J45:J48" si="11">P22</f>
        <v>2991.6979111983601</v>
      </c>
      <c r="K45" s="18">
        <f>'[5]Produção de Energia - Ago. 2023'!P13</f>
        <v>2341.243212261435</v>
      </c>
      <c r="L45" s="47">
        <f t="shared" si="8"/>
        <v>0.27782448894262601</v>
      </c>
    </row>
    <row r="46" spans="1:16" ht="40" x14ac:dyDescent="0.35">
      <c r="B46" s="16" t="s">
        <v>25</v>
      </c>
      <c r="C46" s="17" t="s">
        <v>21</v>
      </c>
      <c r="D46" s="18">
        <f t="shared" si="9"/>
        <v>21.891909699000003</v>
      </c>
      <c r="E46" s="18">
        <f>'[5]Produção de Energia - Ago. 2023'!K14</f>
        <v>56.49332962350001</v>
      </c>
      <c r="F46" s="47">
        <f t="shared" si="6"/>
        <v>-0.61248682198591031</v>
      </c>
      <c r="G46" s="18">
        <f t="shared" si="10"/>
        <v>41.778509380000003</v>
      </c>
      <c r="H46" s="18">
        <f>'[5]Produção de Energia - Ago. 2023'!F24</f>
        <v>109.350164249</v>
      </c>
      <c r="I46" s="47">
        <f t="shared" si="7"/>
        <v>-0.61793830245314818</v>
      </c>
      <c r="J46" s="18">
        <f t="shared" si="11"/>
        <v>372.51767798650002</v>
      </c>
      <c r="K46" s="18">
        <f>'[5]Produção de Energia - Ago. 2023'!P14</f>
        <v>553.99630619563425</v>
      </c>
      <c r="L46" s="47">
        <f t="shared" si="8"/>
        <v>-0.32758093543145061</v>
      </c>
    </row>
    <row r="47" spans="1:16" ht="40" x14ac:dyDescent="0.35">
      <c r="B47" s="16" t="s">
        <v>22</v>
      </c>
      <c r="C47" s="17" t="s">
        <v>23</v>
      </c>
      <c r="D47" s="18">
        <f t="shared" si="9"/>
        <v>210.21236203714301</v>
      </c>
      <c r="E47" s="18">
        <f>'[5]Produção de Energia - Ago. 2023'!K15</f>
        <v>147.39970869200002</v>
      </c>
      <c r="F47" s="47">
        <f t="shared" si="6"/>
        <v>0.4261382461507679</v>
      </c>
      <c r="G47" s="18">
        <f t="shared" si="10"/>
        <v>316.04033651282401</v>
      </c>
      <c r="H47" s="18">
        <f>'[5]Produção de Energia - Ago. 2023'!F25</f>
        <v>305.66179288300009</v>
      </c>
      <c r="I47" s="47">
        <f t="shared" si="7"/>
        <v>3.3954337347607444E-2</v>
      </c>
      <c r="J47" s="18">
        <f t="shared" si="11"/>
        <v>1165.6288957492291</v>
      </c>
      <c r="K47" s="18">
        <f>'[5]Produção de Energia - Ago. 2023'!P15</f>
        <v>983.20846442899995</v>
      </c>
      <c r="L47" s="47">
        <f t="shared" si="8"/>
        <v>0.18553586336969752</v>
      </c>
    </row>
    <row r="48" spans="1:16" ht="20" x14ac:dyDescent="0.35">
      <c r="B48" s="16" t="s">
        <v>41</v>
      </c>
      <c r="C48" s="17" t="s">
        <v>42</v>
      </c>
      <c r="D48" s="18">
        <f t="shared" si="9"/>
        <v>51.146066764792501</v>
      </c>
      <c r="E48" s="18">
        <v>0</v>
      </c>
      <c r="F48" s="47" t="str">
        <f>IFERROR(D48/E48-1,"n.a.")</f>
        <v>n.a.</v>
      </c>
      <c r="G48" s="18">
        <f t="shared" si="10"/>
        <v>111.5356446045958</v>
      </c>
      <c r="H48" s="18">
        <v>0</v>
      </c>
      <c r="I48" s="47" t="str">
        <f>IFERROR(G48/H48-1,"n.a.")</f>
        <v>n.a.</v>
      </c>
      <c r="J48" s="18">
        <f t="shared" si="11"/>
        <v>552.63838995243532</v>
      </c>
      <c r="K48" s="18">
        <v>0</v>
      </c>
      <c r="L48" s="47" t="str">
        <f>IFERROR(J48/K48-1,"n.a.")</f>
        <v>n.a.</v>
      </c>
    </row>
    <row r="49" spans="1:14" ht="17.25" customHeight="1" x14ac:dyDescent="0.35">
      <c r="B49" s="21" t="s">
        <v>15</v>
      </c>
      <c r="C49" s="21"/>
      <c r="D49" s="22">
        <f>SUM(D44:D48)</f>
        <v>1042.0172383895997</v>
      </c>
      <c r="E49" s="22">
        <f>SUM(E44:E48)</f>
        <v>826.27495619849992</v>
      </c>
      <c r="F49" s="48">
        <f>IFERROR(D49/E49-1,"n.a.")</f>
        <v>0.26110228873894492</v>
      </c>
      <c r="G49" s="22">
        <f>SUM(G44:G48)</f>
        <v>1954.5417176093767</v>
      </c>
      <c r="H49" s="22">
        <f>SUM(H44:H48)</f>
        <v>1619.1257206599998</v>
      </c>
      <c r="I49" s="48">
        <f>IFERROR(G49/H49-1,"n.a.")</f>
        <v>0.20715871082120296</v>
      </c>
      <c r="J49" s="22">
        <f>SUM(J44:J48)</f>
        <v>6220.4889129472995</v>
      </c>
      <c r="K49" s="22">
        <f>SUM(K44:K48)</f>
        <v>5082.0866497590687</v>
      </c>
      <c r="L49" s="48">
        <f>IFERROR(J49/K49-1,"n.a.")</f>
        <v>0.22400292274477462</v>
      </c>
    </row>
    <row r="50" spans="1:14" s="51" customFormat="1" ht="15.5" x14ac:dyDescent="0.35">
      <c r="A50" s="49"/>
      <c r="B50" s="7" t="s">
        <v>96</v>
      </c>
      <c r="C50" s="50"/>
      <c r="D50" s="50"/>
      <c r="E50" s="50"/>
      <c r="F50" s="50"/>
      <c r="G50" s="50"/>
      <c r="H50" s="50"/>
      <c r="I50" s="50"/>
    </row>
    <row r="51" spans="1:14" ht="17.25" customHeight="1" x14ac:dyDescent="0.35">
      <c r="B51" s="52"/>
      <c r="C51" s="52"/>
      <c r="D51" s="53"/>
      <c r="E51" s="53"/>
      <c r="F51" s="53"/>
      <c r="G51" s="53"/>
      <c r="H51" s="53"/>
    </row>
    <row r="52" spans="1:14" ht="17.25" customHeight="1" x14ac:dyDescent="0.35">
      <c r="B52" s="4" t="s">
        <v>103</v>
      </c>
      <c r="C52" s="36"/>
      <c r="L52" s="45"/>
      <c r="M52" s="46"/>
      <c r="N52" s="46"/>
    </row>
    <row r="53" spans="1:14" ht="17.25" customHeight="1" x14ac:dyDescent="0.35">
      <c r="D53" s="45"/>
      <c r="E53" s="45"/>
      <c r="F53" s="103"/>
      <c r="M53" s="46"/>
      <c r="N53" s="46"/>
    </row>
    <row r="54" spans="1:14" ht="40" x14ac:dyDescent="0.35">
      <c r="B54" s="66" t="s">
        <v>2</v>
      </c>
      <c r="C54" s="67" t="s">
        <v>3</v>
      </c>
      <c r="D54" s="69">
        <f>D43</f>
        <v>45505</v>
      </c>
      <c r="E54" s="69">
        <f t="shared" ref="E54:F54" si="12">E43</f>
        <v>45139</v>
      </c>
      <c r="F54" s="68" t="str">
        <f t="shared" si="12"/>
        <v>Var.</v>
      </c>
      <c r="G54" s="67" t="s">
        <v>178</v>
      </c>
      <c r="H54" s="67" t="s">
        <v>179</v>
      </c>
      <c r="I54" s="67" t="s">
        <v>26</v>
      </c>
      <c r="J54" s="68" t="str">
        <f>J43</f>
        <v>2024
YTD</v>
      </c>
      <c r="K54" s="68" t="str">
        <f>K43</f>
        <v>2023
YTD</v>
      </c>
      <c r="L54" s="68" t="str">
        <f>L43</f>
        <v>Var.</v>
      </c>
    </row>
    <row r="55" spans="1:14" ht="20" x14ac:dyDescent="0.35">
      <c r="A55" s="104"/>
      <c r="B55" s="16" t="s">
        <v>16</v>
      </c>
      <c r="C55" s="17" t="s">
        <v>17</v>
      </c>
      <c r="D55" s="18">
        <v>261.02642484954902</v>
      </c>
      <c r="E55" s="18">
        <v>268.67369294799994</v>
      </c>
      <c r="F55" s="47">
        <f>IFERROR(D55/E55-1,"n.a.")</f>
        <v>-2.846303266442618E-2</v>
      </c>
      <c r="G55" s="18">
        <v>428.94602981755008</v>
      </c>
      <c r="H55" s="18">
        <v>473.16332060799994</v>
      </c>
      <c r="I55" s="47">
        <f t="shared" ref="I55:I58" si="13">IFERROR(G55/H55-1,"n.a.")</f>
        <v>-9.345037720513083E-2</v>
      </c>
      <c r="J55" s="18">
        <v>1137.9949150545499</v>
      </c>
      <c r="K55" s="18">
        <v>1203.6386668729997</v>
      </c>
      <c r="L55" s="47">
        <f t="shared" ref="L55:L58" si="14">IFERROR(J55/K55-1,"n.a.")</f>
        <v>-5.4537755910575192E-2</v>
      </c>
    </row>
    <row r="56" spans="1:14" ht="40" x14ac:dyDescent="0.35">
      <c r="B56" s="16" t="s">
        <v>24</v>
      </c>
      <c r="C56" s="17" t="s">
        <v>91</v>
      </c>
      <c r="D56" s="18">
        <v>385.53333837624803</v>
      </c>
      <c r="E56" s="18">
        <v>393.73702343499997</v>
      </c>
      <c r="F56" s="47">
        <f t="shared" ref="F56:F58" si="15">IFERROR(D56/E56-1,"n.a.")</f>
        <v>-2.0835442365013557E-2</v>
      </c>
      <c r="G56" s="18">
        <v>793.9472732279628</v>
      </c>
      <c r="H56" s="18">
        <v>814.50961206199986</v>
      </c>
      <c r="I56" s="47">
        <f t="shared" si="13"/>
        <v>-2.5245053624329605E-2</v>
      </c>
      <c r="J56" s="18">
        <v>2230.6948117214247</v>
      </c>
      <c r="K56" s="18">
        <v>2462.8547152880001</v>
      </c>
      <c r="L56" s="47">
        <f t="shared" si="14"/>
        <v>-9.4264554918915389E-2</v>
      </c>
    </row>
    <row r="57" spans="1:14" ht="40" x14ac:dyDescent="0.35">
      <c r="B57" s="16" t="s">
        <v>25</v>
      </c>
      <c r="C57" s="17" t="s">
        <v>92</v>
      </c>
      <c r="D57" s="18">
        <v>21.891909699000003</v>
      </c>
      <c r="E57" s="18">
        <v>25.037536555000006</v>
      </c>
      <c r="F57" s="47">
        <f t="shared" si="15"/>
        <v>-0.12563643588058271</v>
      </c>
      <c r="G57" s="18">
        <v>41.778509380000003</v>
      </c>
      <c r="H57" s="18">
        <v>49.899190224999998</v>
      </c>
      <c r="I57" s="47">
        <f t="shared" si="13"/>
        <v>-0.16274173605589803</v>
      </c>
      <c r="J57" s="18">
        <v>372.31501066750002</v>
      </c>
      <c r="K57" s="18">
        <v>407.94113146913423</v>
      </c>
      <c r="L57" s="47">
        <f t="shared" si="14"/>
        <v>-8.7331524216086032E-2</v>
      </c>
    </row>
    <row r="58" spans="1:14" ht="40" x14ac:dyDescent="0.35">
      <c r="B58" s="16" t="s">
        <v>22</v>
      </c>
      <c r="C58" s="17" t="s">
        <v>23</v>
      </c>
      <c r="D58" s="18">
        <v>210.21236203714301</v>
      </c>
      <c r="E58" s="18">
        <v>147.39970869200002</v>
      </c>
      <c r="F58" s="47">
        <f t="shared" si="15"/>
        <v>0.4261382461507679</v>
      </c>
      <c r="G58" s="18">
        <v>316.04033651282401</v>
      </c>
      <c r="H58" s="18">
        <v>305.66179288300009</v>
      </c>
      <c r="I58" s="47">
        <f t="shared" si="13"/>
        <v>3.3954337347607444E-2</v>
      </c>
      <c r="J58" s="18">
        <v>1165.6065063598239</v>
      </c>
      <c r="K58" s="18">
        <v>983.20846442899995</v>
      </c>
      <c r="L58" s="47">
        <f t="shared" si="14"/>
        <v>0.18551309160743634</v>
      </c>
    </row>
    <row r="59" spans="1:14" ht="17.25" customHeight="1" x14ac:dyDescent="0.35">
      <c r="B59" s="21" t="s">
        <v>15</v>
      </c>
      <c r="C59" s="21"/>
      <c r="D59" s="22">
        <f>SUM(D55:D58)</f>
        <v>878.66403496194016</v>
      </c>
      <c r="E59" s="22">
        <f>SUM(E55:E58)</f>
        <v>834.84796162999987</v>
      </c>
      <c r="F59" s="48">
        <f>IFERROR(D59/E59-1,"n.a.")</f>
        <v>5.2483895686097792E-2</v>
      </c>
      <c r="G59" s="22">
        <f>SUM(G55:G58)</f>
        <v>1580.7121489383369</v>
      </c>
      <c r="H59" s="22">
        <f>SUM(H55:H58)</f>
        <v>1643.2339157779998</v>
      </c>
      <c r="I59" s="48">
        <f>IFERROR(G59/H59-1,"n.a.")</f>
        <v>-3.8048001711345814E-2</v>
      </c>
      <c r="J59" s="22">
        <f>SUM(J55:J58)</f>
        <v>4906.6112438032978</v>
      </c>
      <c r="K59" s="22">
        <f>SUM(K55:K58)</f>
        <v>5057.6429780591343</v>
      </c>
      <c r="L59" s="105">
        <f>IFERROR(J59/K59-1,"n.a.")</f>
        <v>-2.9862079018039944E-2</v>
      </c>
    </row>
    <row r="60" spans="1:14" ht="17.25" customHeight="1" x14ac:dyDescent="0.35">
      <c r="B60" s="5" t="s">
        <v>90</v>
      </c>
      <c r="C60" s="54"/>
      <c r="D60" s="55"/>
      <c r="E60" s="55"/>
      <c r="F60" s="56"/>
      <c r="G60" s="55"/>
      <c r="H60" s="55"/>
      <c r="I60" s="56"/>
    </row>
    <row r="61" spans="1:14" ht="17.25" customHeight="1" x14ac:dyDescent="0.35">
      <c r="B61" s="52"/>
      <c r="C61" s="52"/>
      <c r="D61" s="53"/>
      <c r="E61" s="53"/>
      <c r="F61" s="53"/>
      <c r="G61" s="53"/>
      <c r="H61" s="53"/>
    </row>
    <row r="62" spans="1:14" ht="17.25" customHeight="1" x14ac:dyDescent="0.35">
      <c r="B62" s="4" t="s">
        <v>180</v>
      </c>
      <c r="C62" s="52"/>
      <c r="D62" s="53"/>
      <c r="E62" s="53"/>
      <c r="F62" s="53"/>
      <c r="G62" s="53"/>
      <c r="H62" s="57"/>
    </row>
    <row r="63" spans="1:14" ht="17.25" customHeight="1" x14ac:dyDescent="0.35">
      <c r="E63" s="33"/>
    </row>
    <row r="64" spans="1:14" ht="60" x14ac:dyDescent="0.35">
      <c r="B64" s="66" t="s">
        <v>2</v>
      </c>
      <c r="C64" s="67" t="s">
        <v>3</v>
      </c>
      <c r="D64" s="67" t="s">
        <v>28</v>
      </c>
      <c r="E64" s="67" t="s">
        <v>29</v>
      </c>
      <c r="F64" s="67" t="s">
        <v>30</v>
      </c>
      <c r="G64" s="67" t="s">
        <v>31</v>
      </c>
      <c r="H64" s="67" t="s">
        <v>32</v>
      </c>
      <c r="I64" s="67" t="s">
        <v>33</v>
      </c>
    </row>
    <row r="65" spans="2:10" ht="20" x14ac:dyDescent="0.35">
      <c r="B65" s="28" t="s">
        <v>16</v>
      </c>
      <c r="C65" s="17" t="s">
        <v>17</v>
      </c>
      <c r="D65" s="18">
        <v>9.0944539474835935</v>
      </c>
      <c r="E65" s="18">
        <v>10.116646389042625</v>
      </c>
      <c r="F65" s="18">
        <v>12.337098226739943</v>
      </c>
      <c r="G65" s="18">
        <v>5.4588108086276774</v>
      </c>
      <c r="H65" s="18">
        <v>2.0936787228637006</v>
      </c>
      <c r="I65" s="18">
        <v>2.0936787228637042</v>
      </c>
    </row>
    <row r="66" spans="2:10" ht="40" x14ac:dyDescent="0.35">
      <c r="B66" s="16" t="s">
        <v>55</v>
      </c>
      <c r="C66" s="17" t="s">
        <v>19</v>
      </c>
      <c r="D66" s="18">
        <v>16.889672359040766</v>
      </c>
      <c r="E66" s="18">
        <v>17.918798679235415</v>
      </c>
      <c r="F66" s="18">
        <v>22.816729470419077</v>
      </c>
      <c r="G66" s="18">
        <v>6.4742065467244112</v>
      </c>
      <c r="H66" s="18">
        <v>4.3335535479458009</v>
      </c>
      <c r="I66" s="18">
        <v>4.9500149527712463</v>
      </c>
      <c r="J66" s="38"/>
    </row>
    <row r="67" spans="2:10" ht="20" x14ac:dyDescent="0.35">
      <c r="B67" s="16" t="s">
        <v>129</v>
      </c>
      <c r="C67" s="17" t="s">
        <v>128</v>
      </c>
      <c r="D67" s="18">
        <v>0.22794911887277333</v>
      </c>
      <c r="E67" s="18">
        <v>1.4007975926916922</v>
      </c>
      <c r="F67" s="18">
        <v>0.49669529736728874</v>
      </c>
      <c r="G67" s="18">
        <v>5.1032263848863939E-2</v>
      </c>
      <c r="H67" s="18">
        <v>0.13399064532057825</v>
      </c>
      <c r="I67" s="18">
        <v>0.13399064532057825</v>
      </c>
    </row>
    <row r="68" spans="2:10" ht="40" x14ac:dyDescent="0.35">
      <c r="B68" s="16" t="s">
        <v>22</v>
      </c>
      <c r="C68" s="17" t="s">
        <v>23</v>
      </c>
      <c r="D68" s="18">
        <v>7.2968775374889381</v>
      </c>
      <c r="E68" s="18">
        <v>5.520833088051214</v>
      </c>
      <c r="F68" s="18">
        <v>12.97064803755239</v>
      </c>
      <c r="G68" s="18">
        <v>0.26235252230551942</v>
      </c>
      <c r="H68" s="18">
        <v>3.6263383245273775</v>
      </c>
      <c r="I68" s="18">
        <v>3.6263383245273753</v>
      </c>
    </row>
    <row r="69" spans="2:10" ht="20" x14ac:dyDescent="0.35">
      <c r="B69" s="16" t="s">
        <v>41</v>
      </c>
      <c r="C69" s="17" t="s">
        <v>42</v>
      </c>
      <c r="D69" s="18">
        <v>1.8088963370967741</v>
      </c>
      <c r="E69" s="18">
        <v>1.964161294208211</v>
      </c>
      <c r="F69" s="18">
        <v>3.9600236833333335</v>
      </c>
      <c r="G69" s="18">
        <v>0.460476</v>
      </c>
      <c r="H69" s="18">
        <v>0.83796748218678629</v>
      </c>
      <c r="I69" s="18">
        <v>0.83796748218678607</v>
      </c>
    </row>
    <row r="70" spans="2:10" ht="17.25" customHeight="1" x14ac:dyDescent="0.35">
      <c r="B70" s="29"/>
      <c r="C70" s="21"/>
      <c r="D70" s="23"/>
      <c r="E70" s="23"/>
      <c r="F70" s="23"/>
      <c r="G70" s="23"/>
      <c r="H70" s="23"/>
      <c r="I70" s="23"/>
    </row>
    <row r="71" spans="2:10" ht="17.25" customHeight="1" x14ac:dyDescent="0.35">
      <c r="B71" s="6" t="s">
        <v>130</v>
      </c>
      <c r="C71" s="58"/>
      <c r="D71" s="58"/>
      <c r="E71" s="58"/>
      <c r="F71" s="58"/>
      <c r="G71" s="58"/>
      <c r="H71" s="58"/>
      <c r="I71" s="58"/>
    </row>
    <row r="72" spans="2:10" ht="17.25" customHeight="1" x14ac:dyDescent="0.35">
      <c r="B72" s="10"/>
      <c r="C72" s="10"/>
      <c r="D72" s="10"/>
      <c r="E72" s="10"/>
      <c r="F72" s="10"/>
      <c r="G72" s="10"/>
      <c r="H72" s="10"/>
      <c r="I72" s="10"/>
    </row>
    <row r="73" spans="2:10" ht="17.25" customHeight="1" x14ac:dyDescent="0.3">
      <c r="B73" s="36"/>
      <c r="C73" s="36"/>
      <c r="E73" s="38"/>
      <c r="G73" s="1"/>
    </row>
    <row r="74" spans="2:10" ht="17.25" customHeight="1" x14ac:dyDescent="0.35">
      <c r="E74" s="33"/>
    </row>
    <row r="75" spans="2:10" ht="49" customHeight="1" x14ac:dyDescent="0.35">
      <c r="B75" s="52"/>
      <c r="C75" s="2"/>
      <c r="D75" s="2"/>
      <c r="E75" s="2"/>
      <c r="F75" s="2"/>
      <c r="G75" s="2"/>
      <c r="H75" s="2"/>
      <c r="I75" s="2"/>
    </row>
    <row r="76" spans="2:10" ht="26.25" customHeight="1" x14ac:dyDescent="0.35">
      <c r="B76" s="59"/>
      <c r="C76" s="60"/>
      <c r="D76" s="61"/>
      <c r="E76" s="61"/>
      <c r="F76" s="61"/>
      <c r="G76" s="61"/>
      <c r="H76" s="61"/>
      <c r="I76" s="61"/>
    </row>
    <row r="77" spans="2:10" ht="33" customHeight="1" x14ac:dyDescent="0.35">
      <c r="B77" s="62"/>
      <c r="C77" s="60"/>
      <c r="D77" s="63"/>
      <c r="E77" s="63"/>
      <c r="F77" s="63"/>
      <c r="G77" s="63"/>
      <c r="H77" s="63"/>
      <c r="I77" s="63"/>
    </row>
    <row r="78" spans="2:10" ht="26.25" customHeight="1" x14ac:dyDescent="0.35">
      <c r="B78" s="62"/>
      <c r="C78" s="60"/>
      <c r="D78" s="63"/>
      <c r="E78" s="63"/>
      <c r="F78" s="63"/>
      <c r="G78" s="63"/>
      <c r="H78" s="63"/>
      <c r="I78" s="63"/>
    </row>
    <row r="79" spans="2:10" ht="33" customHeight="1" x14ac:dyDescent="0.35">
      <c r="B79" s="62"/>
      <c r="C79" s="60"/>
      <c r="D79" s="63"/>
      <c r="E79" s="63"/>
      <c r="F79" s="63"/>
      <c r="G79" s="63"/>
      <c r="H79" s="63"/>
      <c r="I79" s="63"/>
    </row>
    <row r="80" spans="2:10" ht="17.25" customHeight="1" x14ac:dyDescent="0.35">
      <c r="B80" s="64"/>
      <c r="C80" s="52"/>
      <c r="D80" s="65"/>
      <c r="E80" s="65"/>
      <c r="F80" s="65"/>
      <c r="G80" s="65"/>
      <c r="H80" s="65"/>
      <c r="I80" s="65"/>
    </row>
    <row r="81" spans="2:9" ht="17.25" customHeight="1" x14ac:dyDescent="0.35">
      <c r="B81" s="145"/>
      <c r="C81" s="145"/>
      <c r="D81" s="145"/>
      <c r="E81" s="145"/>
      <c r="F81" s="145"/>
      <c r="G81" s="145"/>
      <c r="H81" s="145"/>
      <c r="I81" s="145"/>
    </row>
    <row r="83" spans="2:9" ht="17.25" customHeight="1" x14ac:dyDescent="0.3">
      <c r="B83" s="36"/>
      <c r="C83" s="36"/>
      <c r="E83" s="38"/>
      <c r="G83" s="1"/>
    </row>
    <row r="84" spans="2:9" ht="17.25" customHeight="1" x14ac:dyDescent="0.35">
      <c r="E84" s="33"/>
    </row>
    <row r="85" spans="2:9" ht="49" customHeight="1" x14ac:dyDescent="0.35">
      <c r="B85" s="52"/>
      <c r="C85" s="2"/>
      <c r="D85" s="2"/>
      <c r="E85" s="2"/>
      <c r="F85" s="2"/>
      <c r="G85" s="2"/>
      <c r="H85" s="2"/>
      <c r="I85" s="2"/>
    </row>
    <row r="86" spans="2:9" ht="26.15" customHeight="1" x14ac:dyDescent="0.35">
      <c r="B86" s="59"/>
      <c r="C86" s="60"/>
      <c r="D86" s="61"/>
      <c r="E86" s="61"/>
      <c r="F86" s="61"/>
      <c r="G86" s="61"/>
      <c r="H86" s="61"/>
      <c r="I86" s="61"/>
    </row>
    <row r="87" spans="2:9" ht="33" customHeight="1" x14ac:dyDescent="0.35">
      <c r="B87" s="62"/>
      <c r="C87" s="60"/>
      <c r="D87" s="63"/>
      <c r="E87" s="63"/>
      <c r="F87" s="63"/>
      <c r="G87" s="63"/>
      <c r="H87" s="63"/>
      <c r="I87" s="63"/>
    </row>
    <row r="88" spans="2:9" ht="26.25" customHeight="1" x14ac:dyDescent="0.35">
      <c r="B88" s="62"/>
      <c r="C88" s="60"/>
      <c r="D88" s="63"/>
      <c r="E88" s="63"/>
      <c r="F88" s="63"/>
      <c r="G88" s="63"/>
      <c r="H88" s="63"/>
      <c r="I88" s="63"/>
    </row>
    <row r="89" spans="2:9" ht="33" customHeight="1" x14ac:dyDescent="0.35">
      <c r="B89" s="62"/>
      <c r="C89" s="60"/>
      <c r="D89" s="63"/>
      <c r="E89" s="63"/>
      <c r="F89" s="63"/>
      <c r="G89" s="63"/>
      <c r="H89" s="63"/>
      <c r="I89" s="63"/>
    </row>
    <row r="90" spans="2:9" ht="17.25" customHeight="1" x14ac:dyDescent="0.35">
      <c r="B90" s="64"/>
      <c r="C90" s="52"/>
      <c r="D90" s="65"/>
      <c r="E90" s="65"/>
      <c r="F90" s="65"/>
      <c r="G90" s="65"/>
      <c r="H90" s="65"/>
      <c r="I90" s="65"/>
    </row>
    <row r="91" spans="2:9" ht="17.25" customHeight="1" x14ac:dyDescent="0.35">
      <c r="B91" s="145"/>
      <c r="C91" s="145"/>
      <c r="D91" s="145"/>
      <c r="E91" s="145"/>
      <c r="F91" s="145"/>
      <c r="G91" s="145"/>
      <c r="H91" s="145"/>
      <c r="I91" s="145"/>
    </row>
  </sheetData>
  <mergeCells count="2">
    <mergeCell ref="B81:I81"/>
    <mergeCell ref="B91:I91"/>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EB186-5F65-4840-A7BE-46480DCD4842}">
  <dimension ref="A1:W91"/>
  <sheetViews>
    <sheetView showGridLines="0" zoomScaleNormal="100" zoomScaleSheetLayoutView="90" workbookViewId="0"/>
  </sheetViews>
  <sheetFormatPr defaultColWidth="9.1796875" defaultRowHeight="17.25" customHeight="1" x14ac:dyDescent="0.35"/>
  <cols>
    <col min="1" max="1" width="5" style="34" customWidth="1"/>
    <col min="2" max="2" width="21.54296875" style="34" customWidth="1"/>
    <col min="3" max="3" width="34" style="34" customWidth="1"/>
    <col min="4" max="16" width="13.81640625" style="34" customWidth="1"/>
    <col min="17" max="17" width="10.26953125" style="34" bestFit="1" customWidth="1"/>
    <col min="18" max="16384" width="9.1796875" style="34"/>
  </cols>
  <sheetData>
    <row r="1" spans="1:3" ht="17.25" customHeight="1" x14ac:dyDescent="0.35">
      <c r="A1" s="9"/>
    </row>
    <row r="7" spans="1:3" ht="17.25" customHeight="1" x14ac:dyDescent="0.35">
      <c r="B7" s="3" t="s">
        <v>0</v>
      </c>
      <c r="C7" s="35"/>
    </row>
    <row r="8" spans="1:3" ht="17.25" customHeight="1" x14ac:dyDescent="0.35">
      <c r="B8" s="33"/>
    </row>
    <row r="9" spans="1:3" ht="17.25" customHeight="1" x14ac:dyDescent="0.35">
      <c r="B9" s="4" t="s">
        <v>1</v>
      </c>
      <c r="C9" s="36"/>
    </row>
    <row r="10" spans="1:3" ht="17.25" customHeight="1" x14ac:dyDescent="0.35">
      <c r="B10" s="70" t="s">
        <v>167</v>
      </c>
      <c r="C10" s="36"/>
    </row>
    <row r="11" spans="1:3" ht="17.25" customHeight="1" x14ac:dyDescent="0.35">
      <c r="B11" s="70" t="s">
        <v>169</v>
      </c>
      <c r="C11" s="36"/>
    </row>
    <row r="12" spans="1:3" ht="17.25" customHeight="1" x14ac:dyDescent="0.35">
      <c r="B12" s="70" t="s">
        <v>168</v>
      </c>
      <c r="C12" s="36"/>
    </row>
    <row r="13" spans="1:3" ht="17.25" customHeight="1" x14ac:dyDescent="0.35">
      <c r="B13" s="70" t="s">
        <v>170</v>
      </c>
      <c r="C13" s="36"/>
    </row>
    <row r="14" spans="1:3" ht="17.25" customHeight="1" x14ac:dyDescent="0.35">
      <c r="B14" s="70" t="s">
        <v>171</v>
      </c>
      <c r="C14" s="36"/>
    </row>
    <row r="15" spans="1:3" ht="17.25" customHeight="1" x14ac:dyDescent="0.35">
      <c r="B15" s="70" t="s">
        <v>172</v>
      </c>
      <c r="C15" s="36"/>
    </row>
    <row r="16" spans="1:3" s="10" customFormat="1" ht="17.25" customHeight="1" x14ac:dyDescent="0.35">
      <c r="B16" s="5" t="s">
        <v>148</v>
      </c>
      <c r="C16" s="13"/>
    </row>
    <row r="17" spans="2:23" ht="17.25" customHeight="1" x14ac:dyDescent="0.35">
      <c r="B17" s="37"/>
      <c r="C17" s="36"/>
    </row>
    <row r="18" spans="2:23" ht="17.25" customHeight="1" x14ac:dyDescent="0.35">
      <c r="B18" s="4" t="s">
        <v>166</v>
      </c>
      <c r="C18" s="36"/>
      <c r="N18" s="38"/>
    </row>
    <row r="19" spans="2:23" ht="17.25" customHeight="1" x14ac:dyDescent="0.35">
      <c r="J19" s="33"/>
      <c r="N19" s="39"/>
    </row>
    <row r="20" spans="2:23" ht="17.25" customHeight="1" x14ac:dyDescent="0.35">
      <c r="B20" s="66" t="s">
        <v>2</v>
      </c>
      <c r="C20" s="67" t="s">
        <v>3</v>
      </c>
      <c r="D20" s="67" t="s">
        <v>4</v>
      </c>
      <c r="E20" s="67" t="s">
        <v>5</v>
      </c>
      <c r="F20" s="67" t="s">
        <v>6</v>
      </c>
      <c r="G20" s="67" t="s">
        <v>7</v>
      </c>
      <c r="H20" s="67" t="s">
        <v>8</v>
      </c>
      <c r="I20" s="67" t="s">
        <v>9</v>
      </c>
      <c r="J20" s="67" t="s">
        <v>162</v>
      </c>
      <c r="K20" s="67" t="s">
        <v>11</v>
      </c>
      <c r="L20" s="67" t="s">
        <v>12</v>
      </c>
      <c r="M20" s="67" t="s">
        <v>36</v>
      </c>
      <c r="N20" s="67" t="s">
        <v>13</v>
      </c>
      <c r="O20" s="67" t="s">
        <v>14</v>
      </c>
      <c r="P20" s="67" t="s">
        <v>15</v>
      </c>
    </row>
    <row r="21" spans="2:23" ht="20" x14ac:dyDescent="0.35">
      <c r="B21" s="16" t="s">
        <v>16</v>
      </c>
      <c r="C21" s="17" t="s">
        <v>17</v>
      </c>
      <c r="D21" s="18">
        <v>229.32729870999998</v>
      </c>
      <c r="E21" s="18">
        <v>140.37746283300004</v>
      </c>
      <c r="F21" s="18">
        <v>76.134617429999992</v>
      </c>
      <c r="G21" s="18">
        <v>57.024225210000004</v>
      </c>
      <c r="H21" s="18">
        <v>93.546439140226028</v>
      </c>
      <c r="I21" s="18">
        <v>112.64996492</v>
      </c>
      <c r="J21" s="18">
        <v>167.91960496800101</v>
      </c>
      <c r="K21" s="18"/>
      <c r="L21" s="18"/>
      <c r="M21" s="18"/>
      <c r="N21" s="18"/>
      <c r="O21" s="18"/>
      <c r="P21" s="19">
        <f t="shared" ref="P21:P26" si="0">SUM(D21:O21)</f>
        <v>876.97961321122716</v>
      </c>
      <c r="S21" s="40"/>
      <c r="T21" s="41"/>
      <c r="U21" s="41"/>
      <c r="V21" s="41"/>
      <c r="W21" s="41"/>
    </row>
    <row r="22" spans="2:23" ht="40" x14ac:dyDescent="0.35">
      <c r="B22" s="16" t="s">
        <v>18</v>
      </c>
      <c r="C22" s="17" t="s">
        <v>19</v>
      </c>
      <c r="D22" s="18">
        <v>126.40450453500002</v>
      </c>
      <c r="E22" s="18">
        <v>255.80240498350003</v>
      </c>
      <c r="F22" s="18">
        <v>270.01647460300006</v>
      </c>
      <c r="G22" s="18">
        <v>342.40554722200011</v>
      </c>
      <c r="H22" s="18">
        <v>470.74449432545293</v>
      </c>
      <c r="I22" s="18">
        <v>470.08328823500005</v>
      </c>
      <c r="J22" s="18">
        <v>558.50072225529186</v>
      </c>
      <c r="K22" s="18"/>
      <c r="L22" s="18"/>
      <c r="M22" s="18"/>
      <c r="N22" s="18"/>
      <c r="O22" s="18"/>
      <c r="P22" s="19">
        <f>SUM(D22:O22)</f>
        <v>2493.9574361592449</v>
      </c>
      <c r="S22" s="40"/>
    </row>
    <row r="23" spans="2:23" ht="40" x14ac:dyDescent="0.35">
      <c r="B23" s="16" t="s">
        <v>20</v>
      </c>
      <c r="C23" s="17" t="s">
        <v>21</v>
      </c>
      <c r="D23" s="18">
        <v>80.926562642000007</v>
      </c>
      <c r="E23" s="18">
        <v>78.932841991499998</v>
      </c>
      <c r="F23" s="18">
        <v>83.835327433000003</v>
      </c>
      <c r="G23" s="18">
        <v>38.439308048999997</v>
      </c>
      <c r="H23" s="18">
        <v>25.988871957000001</v>
      </c>
      <c r="I23" s="18">
        <v>22.616256534000001</v>
      </c>
      <c r="J23" s="18">
        <v>19.886599681</v>
      </c>
      <c r="K23" s="18"/>
      <c r="L23" s="18"/>
      <c r="M23" s="18"/>
      <c r="N23" s="18"/>
      <c r="O23" s="18"/>
      <c r="P23" s="19">
        <f t="shared" si="0"/>
        <v>350.62576828750002</v>
      </c>
      <c r="S23" s="40"/>
    </row>
    <row r="24" spans="2:23" ht="40" x14ac:dyDescent="0.35">
      <c r="B24" s="16" t="s">
        <v>22</v>
      </c>
      <c r="C24" s="17" t="s">
        <v>23</v>
      </c>
      <c r="D24" s="18">
        <v>150.66072438399999</v>
      </c>
      <c r="E24" s="18">
        <v>131.981460688</v>
      </c>
      <c r="F24" s="18">
        <v>105.61067522499998</v>
      </c>
      <c r="G24" s="18">
        <v>167.70195685599998</v>
      </c>
      <c r="H24" s="18">
        <v>145.68284901640504</v>
      </c>
      <c r="I24" s="18">
        <v>147.95089306700001</v>
      </c>
      <c r="J24" s="18">
        <v>105.82797447568099</v>
      </c>
      <c r="K24" s="18"/>
      <c r="L24" s="18"/>
      <c r="M24" s="18"/>
      <c r="N24" s="18"/>
      <c r="O24" s="18"/>
      <c r="P24" s="19">
        <f t="shared" si="0"/>
        <v>955.41653371208599</v>
      </c>
      <c r="S24" s="40"/>
    </row>
    <row r="25" spans="2:23" ht="20" x14ac:dyDescent="0.35">
      <c r="B25" s="16" t="s">
        <v>41</v>
      </c>
      <c r="C25" s="17" t="s">
        <v>42</v>
      </c>
      <c r="D25" s="18">
        <v>55.141744113807299</v>
      </c>
      <c r="E25" s="18">
        <v>85.877775877796296</v>
      </c>
      <c r="F25" s="18">
        <v>79.893543976809411</v>
      </c>
      <c r="G25" s="18">
        <v>79.771632219816496</v>
      </c>
      <c r="H25" s="18">
        <v>71.855554568805999</v>
      </c>
      <c r="I25" s="18">
        <v>68.562494590804093</v>
      </c>
      <c r="J25" s="18">
        <v>60.389577839803302</v>
      </c>
      <c r="K25" s="18"/>
      <c r="L25" s="18"/>
      <c r="M25" s="18"/>
      <c r="N25" s="18"/>
      <c r="O25" s="18"/>
      <c r="P25" s="19">
        <f t="shared" si="0"/>
        <v>501.49232318764285</v>
      </c>
      <c r="S25" s="40"/>
    </row>
    <row r="26" spans="2:23" ht="17.25" customHeight="1" x14ac:dyDescent="0.35">
      <c r="B26" s="21" t="s">
        <v>15</v>
      </c>
      <c r="C26" s="21"/>
      <c r="D26" s="22">
        <f>SUM(D21:D25)</f>
        <v>642.4608343848073</v>
      </c>
      <c r="E26" s="22">
        <f t="shared" ref="E26:O26" si="1">SUM(E21:E25)</f>
        <v>692.9719463737963</v>
      </c>
      <c r="F26" s="22">
        <f t="shared" si="1"/>
        <v>615.49063866780943</v>
      </c>
      <c r="G26" s="22">
        <f t="shared" si="1"/>
        <v>685.34266955681653</v>
      </c>
      <c r="H26" s="22">
        <f t="shared" si="1"/>
        <v>807.81820900789012</v>
      </c>
      <c r="I26" s="22">
        <f t="shared" si="1"/>
        <v>821.86289734680429</v>
      </c>
      <c r="J26" s="22">
        <f t="shared" si="1"/>
        <v>912.52447921977716</v>
      </c>
      <c r="K26" s="22">
        <f t="shared" si="1"/>
        <v>0</v>
      </c>
      <c r="L26" s="22">
        <f t="shared" si="1"/>
        <v>0</v>
      </c>
      <c r="M26" s="22">
        <f t="shared" si="1"/>
        <v>0</v>
      </c>
      <c r="N26" s="23">
        <f t="shared" si="1"/>
        <v>0</v>
      </c>
      <c r="O26" s="23">
        <f t="shared" si="1"/>
        <v>0</v>
      </c>
      <c r="P26" s="22">
        <f t="shared" si="0"/>
        <v>5178.4716745577007</v>
      </c>
    </row>
    <row r="27" spans="2:23" s="44" customFormat="1" ht="17.25" customHeight="1" x14ac:dyDescent="0.35">
      <c r="B27" s="6" t="s">
        <v>95</v>
      </c>
      <c r="C27" s="42"/>
      <c r="D27" s="42"/>
      <c r="E27" s="42"/>
      <c r="F27" s="42"/>
      <c r="G27" s="42"/>
      <c r="H27" s="42"/>
      <c r="I27" s="42"/>
      <c r="J27" s="42"/>
      <c r="K27" s="42"/>
      <c r="L27" s="42"/>
      <c r="M27" s="42"/>
      <c r="N27" s="42"/>
      <c r="O27" s="42"/>
      <c r="P27" s="42"/>
      <c r="Q27" s="43"/>
    </row>
    <row r="29" spans="2:23" ht="17.25" customHeight="1" x14ac:dyDescent="0.35">
      <c r="B29" s="4" t="s">
        <v>100</v>
      </c>
      <c r="C29" s="36"/>
      <c r="L29" s="45"/>
      <c r="M29" s="46"/>
      <c r="N29" s="46"/>
    </row>
    <row r="30" spans="2:23" ht="17.25" customHeight="1" x14ac:dyDescent="0.35">
      <c r="B30" s="4"/>
      <c r="C30" s="36"/>
      <c r="J30" s="79" t="s">
        <v>125</v>
      </c>
      <c r="K30" s="80"/>
      <c r="L30" s="81"/>
      <c r="M30" s="81"/>
      <c r="N30" s="81"/>
      <c r="O30" s="81"/>
      <c r="P30" s="82"/>
    </row>
    <row r="31" spans="2:23" ht="17.25" customHeight="1" x14ac:dyDescent="0.35">
      <c r="J31" s="10"/>
      <c r="K31" s="10"/>
      <c r="L31" s="10"/>
      <c r="M31" s="83"/>
      <c r="N31" s="83"/>
      <c r="O31" s="10"/>
      <c r="P31" s="10"/>
    </row>
    <row r="32" spans="2:23" ht="20" x14ac:dyDescent="0.35">
      <c r="B32" s="66" t="s">
        <v>2</v>
      </c>
      <c r="C32" s="67" t="s">
        <v>3</v>
      </c>
      <c r="D32" s="67" t="s">
        <v>44</v>
      </c>
      <c r="E32" s="67" t="s">
        <v>45</v>
      </c>
      <c r="F32" s="68">
        <v>45474</v>
      </c>
      <c r="G32" s="67" t="s">
        <v>47</v>
      </c>
      <c r="H32" s="67" t="s">
        <v>15</v>
      </c>
      <c r="J32" s="84" t="s">
        <v>2</v>
      </c>
      <c r="K32" s="85"/>
      <c r="L32" s="86" t="s">
        <v>50</v>
      </c>
      <c r="M32" s="86" t="s">
        <v>51</v>
      </c>
      <c r="N32" s="86" t="s">
        <v>52</v>
      </c>
      <c r="O32" s="86" t="s">
        <v>53</v>
      </c>
      <c r="P32" s="87" t="s">
        <v>15</v>
      </c>
    </row>
    <row r="33" spans="1:16" ht="20" x14ac:dyDescent="0.35">
      <c r="B33" s="16" t="s">
        <v>16</v>
      </c>
      <c r="C33" s="17" t="s">
        <v>17</v>
      </c>
      <c r="D33" s="18">
        <f>SUM(D21:F21)</f>
        <v>445.83937897300001</v>
      </c>
      <c r="E33" s="18">
        <f>SUM(G21:I21)</f>
        <v>263.22062927022603</v>
      </c>
      <c r="F33" s="18">
        <f>SUM(J21:L21)</f>
        <v>167.91960496800101</v>
      </c>
      <c r="G33" s="18">
        <f>SUM(M21:O21)</f>
        <v>0</v>
      </c>
      <c r="H33" s="19">
        <f>SUM(D33:G33)</f>
        <v>876.97961321122716</v>
      </c>
      <c r="J33" s="88" t="s">
        <v>16</v>
      </c>
      <c r="K33" s="89"/>
      <c r="L33" s="90">
        <v>0.17371183274366597</v>
      </c>
      <c r="M33" s="90">
        <v>0.12535910851878257</v>
      </c>
      <c r="N33" s="90">
        <v>0.32502090313052878</v>
      </c>
      <c r="O33" s="90">
        <v>0.37590815560702279</v>
      </c>
      <c r="P33" s="91">
        <f>SUM(L33:O33)</f>
        <v>1</v>
      </c>
    </row>
    <row r="34" spans="1:16" ht="40" x14ac:dyDescent="0.35">
      <c r="B34" s="16" t="s">
        <v>18</v>
      </c>
      <c r="C34" s="17" t="s">
        <v>19</v>
      </c>
      <c r="D34" s="18">
        <f>SUM(D22:F22)</f>
        <v>652.22338412150009</v>
      </c>
      <c r="E34" s="18">
        <f>SUM(G22:I22)</f>
        <v>1283.233329782453</v>
      </c>
      <c r="F34" s="18">
        <f>SUM(J22:L22)</f>
        <v>558.50072225529186</v>
      </c>
      <c r="G34" s="18">
        <f>SUM(M22:O22)</f>
        <v>0</v>
      </c>
      <c r="H34" s="19">
        <f t="shared" ref="H34:H37" si="2">SUM(D34:G34)</f>
        <v>2493.9574361592449</v>
      </c>
      <c r="J34" s="92" t="s">
        <v>24</v>
      </c>
      <c r="K34" s="89"/>
      <c r="L34" s="93">
        <v>0.19725674371695032</v>
      </c>
      <c r="M34" s="93">
        <v>0.23682498044328629</v>
      </c>
      <c r="N34" s="93">
        <v>0.29401350420029271</v>
      </c>
      <c r="O34" s="93">
        <v>0.2719047716394708</v>
      </c>
      <c r="P34" s="91">
        <f t="shared" ref="P34:P36" si="3">SUM(L34:O34)</f>
        <v>1</v>
      </c>
    </row>
    <row r="35" spans="1:16" ht="40" x14ac:dyDescent="0.35">
      <c r="B35" s="16" t="s">
        <v>20</v>
      </c>
      <c r="C35" s="17" t="s">
        <v>21</v>
      </c>
      <c r="D35" s="18">
        <f>SUM(D23:F23)</f>
        <v>243.69473206649999</v>
      </c>
      <c r="E35" s="18">
        <f>SUM(G23:I23)</f>
        <v>87.044436539999992</v>
      </c>
      <c r="F35" s="18">
        <f>SUM(J23:L23)</f>
        <v>19.886599681</v>
      </c>
      <c r="G35" s="18">
        <f>SUM(M23:O23)</f>
        <v>0</v>
      </c>
      <c r="H35" s="19">
        <f t="shared" si="2"/>
        <v>350.62576828750002</v>
      </c>
      <c r="J35" s="92" t="s">
        <v>25</v>
      </c>
      <c r="K35" s="89"/>
      <c r="L35" s="93">
        <v>0.3326664324339883</v>
      </c>
      <c r="M35" s="93">
        <v>0.21275691627695084</v>
      </c>
      <c r="N35" s="93">
        <v>0.21348882202272532</v>
      </c>
      <c r="O35" s="93">
        <v>0.24108782926633546</v>
      </c>
      <c r="P35" s="91">
        <f t="shared" si="3"/>
        <v>0.99999999999999989</v>
      </c>
    </row>
    <row r="36" spans="1:16" ht="40" x14ac:dyDescent="0.35">
      <c r="B36" s="16" t="s">
        <v>22</v>
      </c>
      <c r="C36" s="17" t="s">
        <v>23</v>
      </c>
      <c r="D36" s="18">
        <f>SUM(D24:F24)</f>
        <v>388.25286029699993</v>
      </c>
      <c r="E36" s="18">
        <f>SUM(G24:I24)</f>
        <v>461.33569893940501</v>
      </c>
      <c r="F36" s="18">
        <f>SUM(J24:L24)</f>
        <v>105.82797447568099</v>
      </c>
      <c r="G36" s="18">
        <f>SUM(M24:O24)</f>
        <v>0</v>
      </c>
      <c r="H36" s="19">
        <f t="shared" si="2"/>
        <v>955.41653371208599</v>
      </c>
      <c r="J36" s="92" t="s">
        <v>22</v>
      </c>
      <c r="K36" s="89"/>
      <c r="L36" s="93">
        <v>0.22536923220147864</v>
      </c>
      <c r="M36" s="93">
        <v>0.18079930107106329</v>
      </c>
      <c r="N36" s="93">
        <v>0.29277373241018106</v>
      </c>
      <c r="O36" s="93">
        <v>0.30105773431727706</v>
      </c>
      <c r="P36" s="91">
        <f t="shared" si="3"/>
        <v>1</v>
      </c>
    </row>
    <row r="37" spans="1:16" ht="40" x14ac:dyDescent="0.35">
      <c r="B37" s="16" t="s">
        <v>41</v>
      </c>
      <c r="C37" s="17" t="s">
        <v>42</v>
      </c>
      <c r="D37" s="18">
        <f>SUM(D25:F25)</f>
        <v>220.91306396841301</v>
      </c>
      <c r="E37" s="18">
        <f>SUM(G25:I25)</f>
        <v>220.18968137942659</v>
      </c>
      <c r="F37" s="18">
        <f>SUM(J25:L25)</f>
        <v>60.389577839803302</v>
      </c>
      <c r="G37" s="18">
        <f>SUM(M25:O25)</f>
        <v>0</v>
      </c>
      <c r="H37" s="19">
        <f t="shared" si="2"/>
        <v>501.49232318764285</v>
      </c>
      <c r="J37" s="92" t="s">
        <v>41</v>
      </c>
      <c r="K37" s="89"/>
      <c r="L37" s="94" t="s">
        <v>124</v>
      </c>
      <c r="M37" s="94" t="s">
        <v>124</v>
      </c>
      <c r="N37" s="94" t="s">
        <v>124</v>
      </c>
      <c r="O37" s="94" t="s">
        <v>124</v>
      </c>
      <c r="P37" s="19" t="s">
        <v>124</v>
      </c>
    </row>
    <row r="38" spans="1:16" ht="17.25" customHeight="1" x14ac:dyDescent="0.35">
      <c r="B38" s="21" t="s">
        <v>15</v>
      </c>
      <c r="C38" s="21"/>
      <c r="D38" s="22">
        <f>SUM(D33:D37)</f>
        <v>1950.9234194264129</v>
      </c>
      <c r="E38" s="22">
        <f t="shared" ref="E38:H38" si="4">SUM(E33:E37)</f>
        <v>2315.0237759115107</v>
      </c>
      <c r="F38" s="22">
        <f t="shared" si="4"/>
        <v>912.52447921977716</v>
      </c>
      <c r="G38" s="22">
        <f t="shared" si="4"/>
        <v>0</v>
      </c>
      <c r="H38" s="22">
        <f t="shared" si="4"/>
        <v>5178.4716745577007</v>
      </c>
      <c r="J38" s="95" t="s">
        <v>126</v>
      </c>
      <c r="K38" s="96"/>
      <c r="L38" s="48">
        <v>0.20881107017628733</v>
      </c>
      <c r="M38" s="48">
        <v>0.19220317848502064</v>
      </c>
      <c r="N38" s="48">
        <v>0.29494230111363967</v>
      </c>
      <c r="O38" s="48">
        <v>0.3040434502250523</v>
      </c>
      <c r="P38" s="48">
        <f>SUM(L38:O38)</f>
        <v>0.99999999999999989</v>
      </c>
    </row>
    <row r="39" spans="1:16" ht="17.25" customHeight="1" x14ac:dyDescent="0.35">
      <c r="B39" s="6" t="s">
        <v>131</v>
      </c>
      <c r="C39" s="54"/>
      <c r="D39" s="55"/>
      <c r="E39" s="55"/>
      <c r="F39" s="55"/>
      <c r="G39" s="55"/>
      <c r="H39" s="55"/>
      <c r="J39" s="97"/>
      <c r="K39" s="89"/>
      <c r="L39" s="56"/>
      <c r="M39" s="56"/>
      <c r="N39" s="56"/>
      <c r="O39" s="56"/>
      <c r="P39" s="56"/>
    </row>
    <row r="40" spans="1:16" ht="17.25" customHeight="1" x14ac:dyDescent="0.35">
      <c r="F40" s="45"/>
    </row>
    <row r="41" spans="1:16" ht="17.25" customHeight="1" x14ac:dyDescent="0.35">
      <c r="B41" s="4" t="s">
        <v>132</v>
      </c>
      <c r="C41" s="36"/>
      <c r="L41" s="45"/>
      <c r="M41" s="46"/>
      <c r="N41" s="46"/>
    </row>
    <row r="42" spans="1:16" ht="17.25" customHeight="1" x14ac:dyDescent="0.35">
      <c r="M42" s="46"/>
      <c r="N42" s="46"/>
    </row>
    <row r="43" spans="1:16" ht="40" x14ac:dyDescent="0.35">
      <c r="B43" s="66" t="s">
        <v>2</v>
      </c>
      <c r="C43" s="67" t="s">
        <v>3</v>
      </c>
      <c r="D43" s="69">
        <v>45474</v>
      </c>
      <c r="E43" s="69">
        <v>45108</v>
      </c>
      <c r="F43" s="67" t="s">
        <v>26</v>
      </c>
      <c r="G43" s="68" t="s">
        <v>164</v>
      </c>
      <c r="H43" s="68" t="s">
        <v>165</v>
      </c>
      <c r="I43" s="67" t="s">
        <v>26</v>
      </c>
      <c r="J43" s="101"/>
      <c r="K43" s="101"/>
      <c r="L43" s="101"/>
    </row>
    <row r="44" spans="1:16" ht="20" x14ac:dyDescent="0.35">
      <c r="A44" s="45"/>
      <c r="B44" s="16" t="s">
        <v>16</v>
      </c>
      <c r="C44" s="17" t="s">
        <v>17</v>
      </c>
      <c r="D44" s="18">
        <f>J21</f>
        <v>167.91960496800101</v>
      </c>
      <c r="E44" s="18">
        <f>'Energy Production - Jul. 2023'!J12</f>
        <v>204.48962765999997</v>
      </c>
      <c r="F44" s="47">
        <f>D44/E44-1</f>
        <v>-0.17883558745973693</v>
      </c>
      <c r="G44" s="18">
        <f>P21</f>
        <v>876.97961321122716</v>
      </c>
      <c r="H44" s="18">
        <f>'Energy Production - Jul. 2023'!P12</f>
        <v>934.96497392499987</v>
      </c>
      <c r="I44" s="47">
        <f>G44/H44-1</f>
        <v>-6.2018751857996435E-2</v>
      </c>
      <c r="J44" s="18"/>
      <c r="K44" s="18"/>
      <c r="L44" s="100"/>
    </row>
    <row r="45" spans="1:16" ht="40" x14ac:dyDescent="0.35">
      <c r="B45" s="16" t="s">
        <v>24</v>
      </c>
      <c r="C45" s="17" t="s">
        <v>64</v>
      </c>
      <c r="D45" s="18">
        <f t="shared" ref="D45:D48" si="5">J22</f>
        <v>558.50072225529186</v>
      </c>
      <c r="E45" s="18">
        <f>'Energy Production - Jul. 2023'!J13</f>
        <v>377.24221798499985</v>
      </c>
      <c r="F45" s="47">
        <f t="shared" ref="F45:F47" si="6">D45/E45-1</f>
        <v>0.48048308388829186</v>
      </c>
      <c r="G45" s="18">
        <f t="shared" ref="G45:G48" si="7">P22</f>
        <v>2493.9574361592449</v>
      </c>
      <c r="H45" s="18">
        <f>'Energy Production - Jul. 2023'!P13</f>
        <v>1987.5349873264349</v>
      </c>
      <c r="I45" s="47">
        <f t="shared" ref="I45:I47" si="8">G45/H45-1</f>
        <v>0.25479926243413331</v>
      </c>
      <c r="J45" s="18"/>
      <c r="K45" s="18"/>
      <c r="L45" s="100"/>
    </row>
    <row r="46" spans="1:16" ht="40" x14ac:dyDescent="0.35">
      <c r="B46" s="16" t="s">
        <v>25</v>
      </c>
      <c r="C46" s="17" t="s">
        <v>21</v>
      </c>
      <c r="D46" s="18">
        <f t="shared" si="5"/>
        <v>19.886599681</v>
      </c>
      <c r="E46" s="18">
        <f>'Energy Production - Jul. 2023'!J14</f>
        <v>52.856834625499992</v>
      </c>
      <c r="F46" s="47">
        <f t="shared" si="6"/>
        <v>-0.62376483908088576</v>
      </c>
      <c r="G46" s="18">
        <f t="shared" si="7"/>
        <v>350.62576828750002</v>
      </c>
      <c r="H46" s="18">
        <f>'Energy Production - Jul. 2023'!P14</f>
        <v>497.50297657213429</v>
      </c>
      <c r="I46" s="47">
        <f t="shared" si="8"/>
        <v>-0.2952288030448359</v>
      </c>
      <c r="J46" s="18"/>
      <c r="K46" s="18"/>
      <c r="L46" s="100"/>
    </row>
    <row r="47" spans="1:16" ht="40" x14ac:dyDescent="0.35">
      <c r="B47" s="16" t="s">
        <v>22</v>
      </c>
      <c r="C47" s="17" t="s">
        <v>23</v>
      </c>
      <c r="D47" s="18">
        <f t="shared" si="5"/>
        <v>105.82797447568099</v>
      </c>
      <c r="E47" s="18">
        <f>'Energy Production - Jul. 2023'!J15</f>
        <v>158.26208419100004</v>
      </c>
      <c r="F47" s="47">
        <f t="shared" si="6"/>
        <v>-0.33131188675639123</v>
      </c>
      <c r="G47" s="18">
        <f t="shared" si="7"/>
        <v>955.41653371208599</v>
      </c>
      <c r="H47" s="18">
        <f>'Energy Production - Jul. 2023'!P15</f>
        <v>835.80875573699996</v>
      </c>
      <c r="I47" s="75">
        <f t="shared" si="8"/>
        <v>0.14310424143573153</v>
      </c>
      <c r="J47" s="18"/>
      <c r="K47" s="18"/>
      <c r="L47" s="100"/>
    </row>
    <row r="48" spans="1:16" ht="20" x14ac:dyDescent="0.35">
      <c r="B48" s="16" t="s">
        <v>41</v>
      </c>
      <c r="C48" s="17" t="s">
        <v>42</v>
      </c>
      <c r="D48" s="18">
        <f t="shared" si="5"/>
        <v>60.389577839803302</v>
      </c>
      <c r="E48" s="18">
        <v>0</v>
      </c>
      <c r="F48" s="47" t="str">
        <f>IFERROR(D48/E48-1,"n.a.")</f>
        <v>n.a.</v>
      </c>
      <c r="G48" s="18">
        <f t="shared" si="7"/>
        <v>501.49232318764285</v>
      </c>
      <c r="H48" s="18">
        <v>0</v>
      </c>
      <c r="I48" s="47" t="str">
        <f>IFERROR(G48/H48-1,"n.a.")</f>
        <v>n.a.</v>
      </c>
      <c r="J48" s="18"/>
      <c r="K48" s="18"/>
      <c r="L48" s="100"/>
    </row>
    <row r="49" spans="1:14" ht="17.25" customHeight="1" x14ac:dyDescent="0.35">
      <c r="B49" s="21" t="s">
        <v>15</v>
      </c>
      <c r="C49" s="21"/>
      <c r="D49" s="22">
        <f>SUM(D44:D48)</f>
        <v>912.52447921977716</v>
      </c>
      <c r="E49" s="22">
        <f>SUM(E44:E48)</f>
        <v>792.85076446149992</v>
      </c>
      <c r="F49" s="48">
        <f>D49/E49-1</f>
        <v>0.15094103470980325</v>
      </c>
      <c r="G49" s="22">
        <f>SUM(G44:G48)</f>
        <v>5178.4716745577007</v>
      </c>
      <c r="H49" s="22">
        <f>SUM(H44:H48)</f>
        <v>4255.8116935605685</v>
      </c>
      <c r="I49" s="48">
        <f>G49/H49-1</f>
        <v>0.21680000137064348</v>
      </c>
      <c r="J49" s="55"/>
      <c r="K49" s="55"/>
      <c r="L49" s="102"/>
    </row>
    <row r="50" spans="1:14" s="51" customFormat="1" ht="15.5" x14ac:dyDescent="0.35">
      <c r="A50" s="49"/>
      <c r="B50" s="7" t="s">
        <v>96</v>
      </c>
      <c r="C50" s="50"/>
      <c r="D50" s="50"/>
      <c r="E50" s="50"/>
      <c r="F50" s="50"/>
      <c r="G50" s="50"/>
      <c r="H50" s="50"/>
      <c r="I50" s="50"/>
    </row>
    <row r="51" spans="1:14" ht="17.25" customHeight="1" x14ac:dyDescent="0.35">
      <c r="B51" s="52"/>
      <c r="C51" s="52"/>
      <c r="D51" s="53"/>
      <c r="E51" s="53"/>
      <c r="F51" s="53"/>
      <c r="G51" s="53"/>
      <c r="H51" s="53"/>
    </row>
    <row r="52" spans="1:14" ht="17.25" customHeight="1" x14ac:dyDescent="0.35">
      <c r="B52" s="4" t="s">
        <v>103</v>
      </c>
      <c r="C52" s="36"/>
      <c r="L52" s="45"/>
      <c r="M52" s="46"/>
      <c r="N52" s="46"/>
    </row>
    <row r="53" spans="1:14" ht="17.25" customHeight="1" x14ac:dyDescent="0.35">
      <c r="D53" s="45"/>
      <c r="E53" s="45"/>
      <c r="F53" s="103"/>
      <c r="M53" s="46"/>
      <c r="N53" s="46"/>
    </row>
    <row r="54" spans="1:14" ht="40" x14ac:dyDescent="0.35">
      <c r="B54" s="66" t="s">
        <v>2</v>
      </c>
      <c r="C54" s="67" t="s">
        <v>3</v>
      </c>
      <c r="D54" s="69">
        <v>45474</v>
      </c>
      <c r="E54" s="69">
        <v>45108</v>
      </c>
      <c r="F54" s="67" t="s">
        <v>26</v>
      </c>
      <c r="G54" s="68" t="s">
        <v>164</v>
      </c>
      <c r="H54" s="68" t="s">
        <v>165</v>
      </c>
      <c r="I54" s="67" t="s">
        <v>26</v>
      </c>
      <c r="J54" s="101"/>
      <c r="K54" s="101"/>
      <c r="L54" s="101"/>
    </row>
    <row r="55" spans="1:14" ht="20" x14ac:dyDescent="0.35">
      <c r="A55" s="104"/>
      <c r="B55" s="16" t="s">
        <v>16</v>
      </c>
      <c r="C55" s="17" t="s">
        <v>17</v>
      </c>
      <c r="D55" s="18">
        <v>167.91960496800101</v>
      </c>
      <c r="E55" s="18">
        <v>204.48962765999997</v>
      </c>
      <c r="F55" s="47">
        <f>D55/E55-1</f>
        <v>-0.17883558745973693</v>
      </c>
      <c r="G55" s="18">
        <v>876.96849020500099</v>
      </c>
      <c r="H55" s="18">
        <v>934.96497392499987</v>
      </c>
      <c r="I55" s="47">
        <f>G55/H55-1</f>
        <v>-6.2030648567003133E-2</v>
      </c>
      <c r="J55" s="18"/>
      <c r="K55" s="18"/>
      <c r="L55" s="100"/>
    </row>
    <row r="56" spans="1:14" ht="40" x14ac:dyDescent="0.35">
      <c r="B56" s="16" t="s">
        <v>24</v>
      </c>
      <c r="C56" s="17" t="s">
        <v>91</v>
      </c>
      <c r="D56" s="18">
        <v>408.41393485171483</v>
      </c>
      <c r="E56" s="18">
        <v>420.77258862699989</v>
      </c>
      <c r="F56" s="47">
        <f t="shared" ref="F56:F58" si="9">D56/E56-1</f>
        <v>-2.9371337652036478E-2</v>
      </c>
      <c r="G56" s="18">
        <v>1845.1614733451772</v>
      </c>
      <c r="H56" s="18">
        <v>2069.117691853</v>
      </c>
      <c r="I56" s="47">
        <f t="shared" ref="I56:I59" si="10">G56/H56-1</f>
        <v>-0.10823754462572821</v>
      </c>
      <c r="J56" s="18"/>
      <c r="K56" s="18"/>
      <c r="L56" s="100"/>
    </row>
    <row r="57" spans="1:14" ht="40" x14ac:dyDescent="0.35">
      <c r="B57" s="16" t="s">
        <v>25</v>
      </c>
      <c r="C57" s="17" t="s">
        <v>92</v>
      </c>
      <c r="D57" s="18">
        <v>19.886599681</v>
      </c>
      <c r="E57" s="18">
        <v>24.861653669999992</v>
      </c>
      <c r="F57" s="47">
        <f t="shared" si="9"/>
        <v>-0.20010953635812567</v>
      </c>
      <c r="G57" s="18">
        <v>350.42310096849997</v>
      </c>
      <c r="H57" s="18">
        <v>382.90359491413426</v>
      </c>
      <c r="I57" s="47">
        <f t="shared" si="10"/>
        <v>-8.4826819014112487E-2</v>
      </c>
      <c r="J57" s="18"/>
      <c r="K57" s="18"/>
      <c r="L57" s="100"/>
    </row>
    <row r="58" spans="1:14" ht="40" x14ac:dyDescent="0.35">
      <c r="B58" s="16" t="s">
        <v>22</v>
      </c>
      <c r="C58" s="17" t="s">
        <v>23</v>
      </c>
      <c r="D58" s="18">
        <v>105.82797447568099</v>
      </c>
      <c r="E58" s="18">
        <v>158.26208419100004</v>
      </c>
      <c r="F58" s="47">
        <f t="shared" si="9"/>
        <v>-0.33131188675639123</v>
      </c>
      <c r="G58" s="18">
        <v>955.39414432268086</v>
      </c>
      <c r="H58" s="18">
        <v>835.80875573699996</v>
      </c>
      <c r="I58" s="47">
        <f t="shared" si="10"/>
        <v>0.14307745374147562</v>
      </c>
      <c r="J58" s="18"/>
      <c r="K58" s="18"/>
      <c r="L58" s="100"/>
    </row>
    <row r="59" spans="1:14" ht="17.25" customHeight="1" x14ac:dyDescent="0.35">
      <c r="B59" s="21" t="s">
        <v>15</v>
      </c>
      <c r="C59" s="21"/>
      <c r="D59" s="22">
        <f>SUM(D55:D58)</f>
        <v>702.04811397639685</v>
      </c>
      <c r="E59" s="22">
        <f>SUM(E55:E58)</f>
        <v>808.38595414799988</v>
      </c>
      <c r="F59" s="48">
        <f>D59/E59-1</f>
        <v>-0.13154340402126119</v>
      </c>
      <c r="G59" s="22">
        <f>SUM(G55:G58)</f>
        <v>4027.947208841359</v>
      </c>
      <c r="H59" s="22">
        <f>SUM(H55:H58)</f>
        <v>4222.7950164291342</v>
      </c>
      <c r="I59" s="48">
        <f t="shared" si="10"/>
        <v>-4.6141905261729121E-2</v>
      </c>
      <c r="J59" s="55"/>
      <c r="K59" s="55"/>
      <c r="L59" s="102"/>
    </row>
    <row r="60" spans="1:14" ht="17.25" customHeight="1" x14ac:dyDescent="0.35">
      <c r="B60" s="5" t="s">
        <v>90</v>
      </c>
      <c r="C60" s="54"/>
      <c r="D60" s="55"/>
      <c r="E60" s="55"/>
      <c r="F60" s="56"/>
      <c r="G60" s="55"/>
      <c r="H60" s="55"/>
      <c r="I60" s="56"/>
    </row>
    <row r="61" spans="1:14" ht="17.25" customHeight="1" x14ac:dyDescent="0.35">
      <c r="B61" s="52"/>
      <c r="C61" s="52"/>
      <c r="D61" s="53"/>
      <c r="E61" s="53"/>
      <c r="F61" s="53"/>
      <c r="G61" s="53"/>
      <c r="H61" s="53"/>
    </row>
    <row r="62" spans="1:14" ht="17.25" customHeight="1" x14ac:dyDescent="0.35">
      <c r="B62" s="4" t="s">
        <v>163</v>
      </c>
      <c r="C62" s="52"/>
      <c r="D62" s="53"/>
      <c r="E62" s="53"/>
      <c r="F62" s="53"/>
      <c r="G62" s="53"/>
      <c r="H62" s="57"/>
    </row>
    <row r="63" spans="1:14" ht="17.25" customHeight="1" x14ac:dyDescent="0.35">
      <c r="E63" s="33"/>
    </row>
    <row r="64" spans="1:14" ht="60" x14ac:dyDescent="0.35">
      <c r="B64" s="66" t="s">
        <v>2</v>
      </c>
      <c r="C64" s="67" t="s">
        <v>3</v>
      </c>
      <c r="D64" s="67" t="s">
        <v>28</v>
      </c>
      <c r="E64" s="67" t="s">
        <v>29</v>
      </c>
      <c r="F64" s="67" t="s">
        <v>30</v>
      </c>
      <c r="G64" s="67" t="s">
        <v>31</v>
      </c>
      <c r="H64" s="67" t="s">
        <v>32</v>
      </c>
      <c r="I64" s="67" t="s">
        <v>33</v>
      </c>
    </row>
    <row r="65" spans="2:10" ht="20" x14ac:dyDescent="0.35">
      <c r="B65" s="28" t="s">
        <v>16</v>
      </c>
      <c r="C65" s="17" t="s">
        <v>17</v>
      </c>
      <c r="D65" s="98">
        <v>6.1329122395177453</v>
      </c>
      <c r="E65" s="18">
        <v>6.9600187310102948</v>
      </c>
      <c r="F65" s="18">
        <v>10.443096008656132</v>
      </c>
      <c r="G65" s="18">
        <v>1.2408349231055291</v>
      </c>
      <c r="H65" s="18">
        <v>2.5549527542416035</v>
      </c>
      <c r="I65" s="18">
        <v>2.5549527542416017</v>
      </c>
    </row>
    <row r="66" spans="2:10" ht="40" x14ac:dyDescent="0.35">
      <c r="B66" s="16" t="s">
        <v>55</v>
      </c>
      <c r="C66" s="17" t="s">
        <v>19</v>
      </c>
      <c r="D66" s="18">
        <v>17.752301809326973</v>
      </c>
      <c r="E66" s="18">
        <v>17.890191186255784</v>
      </c>
      <c r="F66" s="18">
        <v>22.19759235999593</v>
      </c>
      <c r="G66" s="18">
        <v>13.530641166185019</v>
      </c>
      <c r="H66" s="18">
        <v>2.374917957690347</v>
      </c>
      <c r="I66" s="18">
        <v>2.738882806123351</v>
      </c>
      <c r="J66" s="38"/>
    </row>
    <row r="67" spans="2:10" ht="20" x14ac:dyDescent="0.35">
      <c r="B67" s="16" t="s">
        <v>129</v>
      </c>
      <c r="C67" s="17" t="s">
        <v>128</v>
      </c>
      <c r="D67" s="18">
        <v>8.4449425482187104E-2</v>
      </c>
      <c r="E67" s="18">
        <v>1.1995683641543839</v>
      </c>
      <c r="F67" s="18">
        <v>0.31581086817119142</v>
      </c>
      <c r="G67" s="18">
        <v>6.1462561426050737E-3</v>
      </c>
      <c r="H67" s="18">
        <v>6.9665844354284162E-2</v>
      </c>
      <c r="I67" s="18">
        <v>6.9665844354284204E-2</v>
      </c>
    </row>
    <row r="68" spans="2:10" ht="40" x14ac:dyDescent="0.35">
      <c r="B68" s="16" t="s">
        <v>22</v>
      </c>
      <c r="C68" s="17" t="s">
        <v>23</v>
      </c>
      <c r="D68" s="18">
        <v>3.8622210500737282</v>
      </c>
      <c r="E68" s="18">
        <v>5.426249035933</v>
      </c>
      <c r="F68" s="18">
        <v>8.3028706504789955</v>
      </c>
      <c r="G68" s="18">
        <v>0.53013063958840634</v>
      </c>
      <c r="H68" s="18">
        <v>2.2798888014768761</v>
      </c>
      <c r="I68" s="18">
        <v>2.2798888014768761</v>
      </c>
    </row>
    <row r="69" spans="2:10" ht="20" x14ac:dyDescent="0.35">
      <c r="B69" s="16" t="s">
        <v>41</v>
      </c>
      <c r="C69" s="17" t="s">
        <v>42</v>
      </c>
      <c r="D69" s="18">
        <v>2.0796784881720431</v>
      </c>
      <c r="E69" s="18">
        <v>2.2288784245601168</v>
      </c>
      <c r="F69" s="18">
        <v>4.6509732333333336</v>
      </c>
      <c r="G69" s="18">
        <v>0.40819144999999996</v>
      </c>
      <c r="H69" s="18">
        <v>1.0686169376085151</v>
      </c>
      <c r="I69" s="18">
        <v>1.0686169376085151</v>
      </c>
    </row>
    <row r="70" spans="2:10" ht="17.25" customHeight="1" x14ac:dyDescent="0.35">
      <c r="B70" s="29"/>
      <c r="C70" s="21"/>
      <c r="D70" s="23"/>
      <c r="E70" s="23"/>
      <c r="F70" s="23"/>
      <c r="G70" s="23"/>
      <c r="H70" s="23"/>
      <c r="I70" s="23"/>
    </row>
    <row r="71" spans="2:10" ht="17.25" customHeight="1" x14ac:dyDescent="0.35">
      <c r="B71" s="6" t="s">
        <v>130</v>
      </c>
      <c r="C71" s="58"/>
      <c r="D71" s="58"/>
      <c r="E71" s="58"/>
      <c r="F71" s="58"/>
      <c r="G71" s="58"/>
      <c r="H71" s="58"/>
      <c r="I71" s="58"/>
    </row>
    <row r="72" spans="2:10" ht="17.25" customHeight="1" x14ac:dyDescent="0.35">
      <c r="B72" s="10"/>
      <c r="C72" s="10"/>
      <c r="D72" s="10"/>
      <c r="E72" s="10"/>
      <c r="F72" s="10"/>
      <c r="G72" s="10"/>
      <c r="H72" s="10"/>
      <c r="I72" s="10"/>
    </row>
    <row r="73" spans="2:10" ht="17.25" customHeight="1" x14ac:dyDescent="0.3">
      <c r="B73" s="36"/>
      <c r="C73" s="36"/>
      <c r="E73" s="38"/>
      <c r="G73" s="1"/>
    </row>
    <row r="74" spans="2:10" ht="17.25" customHeight="1" x14ac:dyDescent="0.35">
      <c r="E74" s="33"/>
    </row>
    <row r="75" spans="2:10" ht="49" customHeight="1" x14ac:dyDescent="0.35">
      <c r="B75" s="52"/>
      <c r="C75" s="2"/>
      <c r="D75" s="2"/>
      <c r="E75" s="2"/>
      <c r="F75" s="2"/>
      <c r="G75" s="2"/>
      <c r="H75" s="2"/>
      <c r="I75" s="2"/>
    </row>
    <row r="76" spans="2:10" ht="26.25" customHeight="1" x14ac:dyDescent="0.35">
      <c r="B76" s="59"/>
      <c r="C76" s="60"/>
      <c r="D76" s="61"/>
      <c r="E76" s="61"/>
      <c r="F76" s="61"/>
      <c r="G76" s="61"/>
      <c r="H76" s="61"/>
      <c r="I76" s="61"/>
    </row>
    <row r="77" spans="2:10" ht="33" customHeight="1" x14ac:dyDescent="0.35">
      <c r="B77" s="62"/>
      <c r="C77" s="60"/>
      <c r="D77" s="63"/>
      <c r="E77" s="63"/>
      <c r="F77" s="63"/>
      <c r="G77" s="63"/>
      <c r="H77" s="63"/>
      <c r="I77" s="63"/>
    </row>
    <row r="78" spans="2:10" ht="26.25" customHeight="1" x14ac:dyDescent="0.35">
      <c r="B78" s="62"/>
      <c r="C78" s="60"/>
      <c r="D78" s="63"/>
      <c r="E78" s="63"/>
      <c r="F78" s="63"/>
      <c r="G78" s="63"/>
      <c r="H78" s="63"/>
      <c r="I78" s="63"/>
    </row>
    <row r="79" spans="2:10" ht="33" customHeight="1" x14ac:dyDescent="0.35">
      <c r="B79" s="62"/>
      <c r="C79" s="60"/>
      <c r="D79" s="63"/>
      <c r="E79" s="63"/>
      <c r="F79" s="63"/>
      <c r="G79" s="63"/>
      <c r="H79" s="63"/>
      <c r="I79" s="63"/>
    </row>
    <row r="80" spans="2:10" ht="17.25" customHeight="1" x14ac:dyDescent="0.35">
      <c r="B80" s="64"/>
      <c r="C80" s="52"/>
      <c r="D80" s="65"/>
      <c r="E80" s="65"/>
      <c r="F80" s="65"/>
      <c r="G80" s="65"/>
      <c r="H80" s="65"/>
      <c r="I80" s="65"/>
    </row>
    <row r="81" spans="2:9" ht="17.25" customHeight="1" x14ac:dyDescent="0.35">
      <c r="B81" s="145"/>
      <c r="C81" s="145"/>
      <c r="D81" s="145"/>
      <c r="E81" s="145"/>
      <c r="F81" s="145"/>
      <c r="G81" s="145"/>
      <c r="H81" s="145"/>
      <c r="I81" s="145"/>
    </row>
    <row r="83" spans="2:9" ht="17.25" customHeight="1" x14ac:dyDescent="0.3">
      <c r="B83" s="36"/>
      <c r="C83" s="36"/>
      <c r="E83" s="38"/>
      <c r="G83" s="1"/>
    </row>
    <row r="84" spans="2:9" ht="17.25" customHeight="1" x14ac:dyDescent="0.35">
      <c r="E84" s="33"/>
    </row>
    <row r="85" spans="2:9" ht="49" customHeight="1" x14ac:dyDescent="0.35">
      <c r="B85" s="52"/>
      <c r="C85" s="2"/>
      <c r="D85" s="2"/>
      <c r="E85" s="2"/>
      <c r="F85" s="2"/>
      <c r="G85" s="2"/>
      <c r="H85" s="2"/>
      <c r="I85" s="2"/>
    </row>
    <row r="86" spans="2:9" ht="26.15" customHeight="1" x14ac:dyDescent="0.35">
      <c r="B86" s="59"/>
      <c r="C86" s="60"/>
      <c r="D86" s="61"/>
      <c r="E86" s="61"/>
      <c r="F86" s="61"/>
      <c r="G86" s="61"/>
      <c r="H86" s="61"/>
      <c r="I86" s="61"/>
    </row>
    <row r="87" spans="2:9" ht="33" customHeight="1" x14ac:dyDescent="0.35">
      <c r="B87" s="62"/>
      <c r="C87" s="60"/>
      <c r="D87" s="63"/>
      <c r="E87" s="63"/>
      <c r="F87" s="63"/>
      <c r="G87" s="63"/>
      <c r="H87" s="63"/>
      <c r="I87" s="63"/>
    </row>
    <row r="88" spans="2:9" ht="26.25" customHeight="1" x14ac:dyDescent="0.35">
      <c r="B88" s="62"/>
      <c r="C88" s="60"/>
      <c r="D88" s="63"/>
      <c r="E88" s="63"/>
      <c r="F88" s="63"/>
      <c r="G88" s="63"/>
      <c r="H88" s="63"/>
      <c r="I88" s="63"/>
    </row>
    <row r="89" spans="2:9" ht="33" customHeight="1" x14ac:dyDescent="0.35">
      <c r="B89" s="62"/>
      <c r="C89" s="60"/>
      <c r="D89" s="63"/>
      <c r="E89" s="63"/>
      <c r="F89" s="63"/>
      <c r="G89" s="63"/>
      <c r="H89" s="63"/>
      <c r="I89" s="63"/>
    </row>
    <row r="90" spans="2:9" ht="17.25" customHeight="1" x14ac:dyDescent="0.35">
      <c r="B90" s="64"/>
      <c r="C90" s="52"/>
      <c r="D90" s="65"/>
      <c r="E90" s="65"/>
      <c r="F90" s="65"/>
      <c r="G90" s="65"/>
      <c r="H90" s="65"/>
      <c r="I90" s="65"/>
    </row>
    <row r="91" spans="2:9" ht="17.25" customHeight="1" x14ac:dyDescent="0.35">
      <c r="B91" s="145"/>
      <c r="C91" s="145"/>
      <c r="D91" s="145"/>
      <c r="E91" s="145"/>
      <c r="F91" s="145"/>
      <c r="G91" s="145"/>
      <c r="H91" s="145"/>
      <c r="I91" s="145"/>
    </row>
  </sheetData>
  <mergeCells count="2">
    <mergeCell ref="B81:I81"/>
    <mergeCell ref="B91:I91"/>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446d943-6735-4f65-a92c-e33387c6efba" xsi:nil="true"/>
    <lcf76f155ced4ddcb4097134ff3c332f xmlns="01b2a052-d4e2-49c7-b291-f21febf6613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E0B370FF39926438992CA2E56ECF9A5" ma:contentTypeVersion="18" ma:contentTypeDescription="Criar um novo documento." ma:contentTypeScope="" ma:versionID="4d351e5d1d9f591f4633b191eece0c58">
  <xsd:schema xmlns:xsd="http://www.w3.org/2001/XMLSchema" xmlns:xs="http://www.w3.org/2001/XMLSchema" xmlns:p="http://schemas.microsoft.com/office/2006/metadata/properties" xmlns:ns2="01b2a052-d4e2-49c7-b291-f21febf6613e" xmlns:ns3="7446d943-6735-4f65-a92c-e33387c6efba" targetNamespace="http://schemas.microsoft.com/office/2006/metadata/properties" ma:root="true" ma:fieldsID="a4651917388fe06b7e42c6964081cb5b" ns2:_="" ns3:_="">
    <xsd:import namespace="01b2a052-d4e2-49c7-b291-f21febf6613e"/>
    <xsd:import namespace="7446d943-6735-4f65-a92c-e33387c6efb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2a052-d4e2-49c7-b291-f21febf66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64ec1fcb-ea75-447b-aa87-3d28193a5e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46d943-6735-4f65-a92c-e33387c6efba"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c7fd8bbe-03c9-48bf-a0c1-ffbe727c0244}" ma:internalName="TaxCatchAll" ma:showField="CatchAllData" ma:web="7446d943-6735-4f65-a92c-e33387c6ef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FF5E69-3A1F-4C89-8796-C133196FF09C}">
  <ds:schemaRefs>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 ds:uri="http://purl.org/dc/elements/1.1/"/>
    <ds:schemaRef ds:uri="7446d943-6735-4f65-a92c-e33387c6efba"/>
    <ds:schemaRef ds:uri="http://schemas.openxmlformats.org/package/2006/metadata/core-properties"/>
    <ds:schemaRef ds:uri="01b2a052-d4e2-49c7-b291-f21febf6613e"/>
    <ds:schemaRef ds:uri="http://schemas.microsoft.com/office/2006/metadata/properties"/>
  </ds:schemaRefs>
</ds:datastoreItem>
</file>

<file path=customXml/itemProps2.xml><?xml version="1.0" encoding="utf-8"?>
<ds:datastoreItem xmlns:ds="http://schemas.openxmlformats.org/officeDocument/2006/customXml" ds:itemID="{72AF2E36-DDF7-4559-BD86-3B7E24A8A810}">
  <ds:schemaRefs>
    <ds:schemaRef ds:uri="http://schemas.microsoft.com/sharepoint/v3/contenttype/forms"/>
  </ds:schemaRefs>
</ds:datastoreItem>
</file>

<file path=customXml/itemProps3.xml><?xml version="1.0" encoding="utf-8"?>
<ds:datastoreItem xmlns:ds="http://schemas.openxmlformats.org/officeDocument/2006/customXml" ds:itemID="{642E9B5C-B212-4C12-AB6F-BCFCEBA42A50}"/>
</file>

<file path=docMetadata/LabelInfo.xml><?xml version="1.0" encoding="utf-8"?>
<clbl:labelList xmlns:clbl="http://schemas.microsoft.com/office/2020/mipLabelMetadata">
  <clbl:label id="{a3614dde-b7c1-4592-af50-09d00711c2f5}" enabled="1" method="Privileged" siteId="{898e4078-23d6-433c-94aa-51bf928dca9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Historical Data</vt:lpstr>
      <vt:lpstr>About Natural Resources</vt:lpstr>
      <vt:lpstr>2024</vt:lpstr>
      <vt:lpstr>Energy Production - Dec. 2024</vt:lpstr>
      <vt:lpstr>Energy Production - Nov. 2024</vt:lpstr>
      <vt:lpstr>Energy Production - Oct. 2024</vt:lpstr>
      <vt:lpstr>Energy Production - Sep. 2024</vt:lpstr>
      <vt:lpstr>Energy Production - Aug. 2024</vt:lpstr>
      <vt:lpstr>Energy Production - Jul. 2024</vt:lpstr>
      <vt:lpstr>Energy Production - Jun. 2024</vt:lpstr>
      <vt:lpstr>Energy Production - May 2024</vt:lpstr>
      <vt:lpstr>Energy Production - Apr. 2024</vt:lpstr>
      <vt:lpstr>Energy Production - Mar. 2024</vt:lpstr>
      <vt:lpstr>Energy Production - Feb. 2024</vt:lpstr>
      <vt:lpstr>Energy Production - Jan. 2024</vt:lpstr>
      <vt:lpstr>2023</vt:lpstr>
      <vt:lpstr>Energy Production - Dez. 2023</vt:lpstr>
      <vt:lpstr>Energy Production - Nov. 2023</vt:lpstr>
      <vt:lpstr>Energy Production - Oct. 2023</vt:lpstr>
      <vt:lpstr>Energy Production - Sep. 2023</vt:lpstr>
      <vt:lpstr>Energy Production - Aug. 2023</vt:lpstr>
      <vt:lpstr>Energy Production - Jul. 2023</vt:lpstr>
      <vt:lpstr>Energy Production - Jun. 2023</vt:lpstr>
      <vt:lpstr>Energy Production - May 2023</vt:lpstr>
      <vt:lpstr>Energy Production - Apr. 2023</vt:lpstr>
      <vt:lpstr>Energy Production - Mar. 2023</vt:lpstr>
      <vt:lpstr>Energy Production - Feb. 2023</vt:lpstr>
      <vt:lpstr>Energy Production - Jan.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Pedro Ferman</dc:creator>
  <cp:keywords/>
  <dc:description/>
  <cp:lastModifiedBy>Bruna Freixo</cp:lastModifiedBy>
  <cp:revision/>
  <dcterms:created xsi:type="dcterms:W3CDTF">2021-03-02T23:05:57Z</dcterms:created>
  <dcterms:modified xsi:type="dcterms:W3CDTF">2025-01-10T21:08:12Z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0x0101005E0B370FF39926438992CA2E56ECF9A5</vt:lpwstr>
  </property>
  <property fmtid="{D5CDD505-2E9C-101B-9397-08002B2CF9AE}" pid="5" name="MediaServiceImageTags">
    <vt:lpwstr/>
  </property>
</Properties>
</file>