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4/1T24/10. Planilha de Financials/"/>
    </mc:Choice>
  </mc:AlternateContent>
  <xr:revisionPtr revIDLastSave="2358" documentId="8_{5B14229D-BABF-4B2C-B7E7-9ACFC9761C8B}" xr6:coauthVersionLast="47" xr6:coauthVersionMax="47" xr10:uidLastSave="{0D019733-780A-4B38-BBA0-43E5F9070B00}"/>
  <bookViews>
    <workbookView xWindow="28680" yWindow="-120" windowWidth="29040" windowHeight="1572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Energy Balance" sheetId="37" r:id="rId6"/>
    <sheet name="Income Statement" sheetId="13" r:id="rId7"/>
    <sheet name="Financials KPIs - Adjusted View" sheetId="30" r:id="rId8"/>
    <sheet name="Net Operating Revenue" sheetId="14" r:id="rId9"/>
    <sheet name="Operating Costs" sheetId="15" r:id="rId10"/>
    <sheet name="G&amp;A Expenses" sheetId="16" r:id="rId11"/>
    <sheet name="Net Financial Result" sheetId="17" r:id="rId12"/>
    <sheet name="BS - Assets" sheetId="31" r:id="rId13"/>
    <sheet name="BS - Liabilities and Equity" sheetId="32" r:id="rId14"/>
    <sheet name="Indebtedness" sheetId="33" r:id="rId15"/>
    <sheet name="Asset Strucutre" sheetId="27" r:id="rId16"/>
    <sheet name="CCEE Assets Code" sheetId="28" r:id="rId17"/>
    <sheet name="TUST | TUSD" sheetId="35" r:id="rId18"/>
  </sheets>
  <externalReferences>
    <externalReference r:id="rId19"/>
    <externalReference r:id="rId20"/>
    <externalReference r:id="rId21"/>
    <externalReference r:id="rId22"/>
    <externalReference r:id="rId23"/>
  </externalReferences>
  <definedNames>
    <definedName name="\0" localSheetId="12">'BS - Assets'!#REF!</definedName>
    <definedName name="\0" localSheetId="13">'BS - Liabilities and Equity'!#REF!</definedName>
    <definedName name="\0" localSheetId="14">Indebtedness!#REF!</definedName>
    <definedName name="\0">#REF!</definedName>
    <definedName name="_" localSheetId="12">'BS - Assets'!#REF!</definedName>
    <definedName name="_" localSheetId="13">'BS - Liabilities and Equity'!#REF!</definedName>
    <definedName name="_" localSheetId="14">Indebtedness!#REF!</definedName>
    <definedName name="_">#REF!</definedName>
    <definedName name="__123Graph_A" localSheetId="12" hidden="1">'BS - Assets'!#REF!</definedName>
    <definedName name="__123Graph_A" localSheetId="13" hidden="1">'BS - Liabilities and Equity'!#REF!</definedName>
    <definedName name="__123Graph_A" localSheetId="14"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2" hidden="1">{#N/A,#N/A,TRUE,"Total";#N/A,#N/A,TRUE,"Crop Harvesting";#N/A,#N/A,TRUE,"Hay &amp; Forage";#N/A,#N/A,TRUE,"CROP PRODUCTION";#N/A,#N/A,TRUE,"TRACTOR";#N/A,#N/A,TRUE,"Crawlers &amp; Dozers";#N/A,#N/A,TRUE,"TLB";#N/A,#N/A,TRUE,"Excavators";#N/A,#N/A,TRUE,"Loaders and Graders ";#N/A,#N/A,TRUE,"Skid Steer Loaders"}</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2">{"'RR'!$A$2:$E$81"}</definedName>
    <definedName name="A" localSheetId="13">{"'RR'!$A$2:$E$81"}</definedName>
    <definedName name="A" localSheetId="14">{"'RR'!$A$2:$E$81"}</definedName>
    <definedName name="A">{"'RR'!$A$2:$E$81"}</definedName>
    <definedName name="aa" localSheetId="12" hidden="1">{"'RR'!$A$2:$E$81"}</definedName>
    <definedName name="aa" localSheetId="13" hidden="1">{"'RR'!$A$2:$E$81"}</definedName>
    <definedName name="aa" localSheetId="14" hidden="1">{"'RR'!$A$2:$E$81"}</definedName>
    <definedName name="aa" hidden="1">{"'RR'!$A$2:$E$81"}</definedName>
    <definedName name="aaa" localSheetId="12" hidden="1">{"'RR'!$A$2:$E$81"}</definedName>
    <definedName name="aaa" localSheetId="13" hidden="1">{"'RR'!$A$2:$E$81"}</definedName>
    <definedName name="aaa" localSheetId="14" hidden="1">{"'RR'!$A$2:$E$81"}</definedName>
    <definedName name="aaa" hidden="1">{"'RR'!$A$2:$E$81"}</definedName>
    <definedName name="aaaa" localSheetId="12" hidden="1">{#N/A,#N/A,FALSE,"Aging Summary";#N/A,#N/A,FALSE,"Ratio Analysis";#N/A,#N/A,FALSE,"Test 120 Day Accts";#N/A,#N/A,FALSE,"Tickmarks"}</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hidden="1">{#N/A,#N/A,FALSE,"Aging Summary";#N/A,#N/A,FALSE,"Ratio Analysis";#N/A,#N/A,FALSE,"Test 120 Day Accts";#N/A,#N/A,FALSE,"Tickmarks"}</definedName>
    <definedName name="AAAAA" localSheetId="12" hidden="1">{#N/A,#N/A,TRUE,"7d";#N/A,#N/A,TRUE,"7g";#N/A,#N/A,TRUE,"7i"}</definedName>
    <definedName name="AAAAA" localSheetId="13" hidden="1">{#N/A,#N/A,TRUE,"7d";#N/A,#N/A,TRUE,"7g";#N/A,#N/A,TRUE,"7i"}</definedName>
    <definedName name="AAAAA" localSheetId="14" hidden="1">{#N/A,#N/A,TRUE,"7d";#N/A,#N/A,TRUE,"7g";#N/A,#N/A,TRUE,"7i"}</definedName>
    <definedName name="AAAAA" hidden="1">{#N/A,#N/A,TRUE,"7d";#N/A,#N/A,TRUE,"7g";#N/A,#N/A,TRUE,"7i"}</definedName>
    <definedName name="AAAAAA" localSheetId="12" hidden="1">{#N/A,#N/A,TRUE,"7d";#N/A,#N/A,TRUE,"7g";#N/A,#N/A,TRUE,"7i"}</definedName>
    <definedName name="AAAAAA" localSheetId="13" hidden="1">{#N/A,#N/A,TRUE,"7d";#N/A,#N/A,TRUE,"7g";#N/A,#N/A,TRUE,"7i"}</definedName>
    <definedName name="AAAAAA" localSheetId="14" hidden="1">{#N/A,#N/A,TRUE,"7d";#N/A,#N/A,TRUE,"7g";#N/A,#N/A,TRUE,"7i"}</definedName>
    <definedName name="AAAAAA" hidden="1">{#N/A,#N/A,TRUE,"7d";#N/A,#N/A,TRUE,"7g";#N/A,#N/A,TRUE,"7i"}</definedName>
    <definedName name="AAAAAAAA" localSheetId="12" hidden="1">{#N/A,#N/A,TRUE,"7d";#N/A,#N/A,TRUE,"7g";#N/A,#N/A,TRUE,"7i"}</definedName>
    <definedName name="AAAAAAAA" localSheetId="13" hidden="1">{#N/A,#N/A,TRUE,"7d";#N/A,#N/A,TRUE,"7g";#N/A,#N/A,TRUE,"7i"}</definedName>
    <definedName name="AAAAAAAA" localSheetId="14" hidden="1">{#N/A,#N/A,TRUE,"7d";#N/A,#N/A,TRUE,"7g";#N/A,#N/A,TRUE,"7i"}</definedName>
    <definedName name="AAAAAAAA" hidden="1">{#N/A,#N/A,TRUE,"7d";#N/A,#N/A,TRUE,"7g";#N/A,#N/A,TRUE,"7i"}</definedName>
    <definedName name="AAAAAAAAAA" localSheetId="12" hidden="1">{#N/A,#N/A,TRUE,"7d";#N/A,#N/A,TRUE,"7g";#N/A,#N/A,TRUE,"7i"}</definedName>
    <definedName name="AAAAAAAAAA" localSheetId="13" hidden="1">{#N/A,#N/A,TRUE,"7d";#N/A,#N/A,TRUE,"7g";#N/A,#N/A,TRUE,"7i"}</definedName>
    <definedName name="AAAAAAAAAA" localSheetId="14" hidden="1">{#N/A,#N/A,TRUE,"7d";#N/A,#N/A,TRUE,"7g";#N/A,#N/A,TRUE,"7i"}</definedName>
    <definedName name="AAAAAAAAAA" hidden="1">{#N/A,#N/A,TRUE,"7d";#N/A,#N/A,TRUE,"7g";#N/A,#N/A,TRUE,"7i"}</definedName>
    <definedName name="AAAAAAAAAAAAA" localSheetId="12" hidden="1">{#N/A,#N/A,TRUE,"7d";#N/A,#N/A,TRUE,"7g";#N/A,#N/A,TRUE,"7i"}</definedName>
    <definedName name="AAAAAAAAAAAAA" localSheetId="13" hidden="1">{#N/A,#N/A,TRUE,"7d";#N/A,#N/A,TRUE,"7g";#N/A,#N/A,TRUE,"7i"}</definedName>
    <definedName name="AAAAAAAAAAAAA" localSheetId="14" hidden="1">{#N/A,#N/A,TRUE,"7d";#N/A,#N/A,TRUE,"7g";#N/A,#N/A,TRUE,"7i"}</definedName>
    <definedName name="AAAAAAAAAAAAA" hidden="1">{#N/A,#N/A,TRUE,"7d";#N/A,#N/A,TRUE,"7g";#N/A,#N/A,TRUE,"7i"}</definedName>
    <definedName name="aaaaaaaaaaaaaa" localSheetId="12" hidden="1">{"'RR'!$A$2:$E$81"}</definedName>
    <definedName name="aaaaaaaaaaaaaa" localSheetId="13" hidden="1">{"'RR'!$A$2:$E$81"}</definedName>
    <definedName name="aaaaaaaaaaaaaa" localSheetId="14" hidden="1">{"'RR'!$A$2:$E$81"}</definedName>
    <definedName name="aaaaaaaaaaaaaa" hidden="1">{"'RR'!$A$2:$E$81"}</definedName>
    <definedName name="AAAAAAAAAAAAAAAAAAAA" localSheetId="12" hidden="1">{#N/A,#N/A,TRUE,"7d";#N/A,#N/A,TRUE,"7g";#N/A,#N/A,TRUE,"7i"}</definedName>
    <definedName name="AAAAAAAAAAAAAAAAAAAA" localSheetId="13" hidden="1">{#N/A,#N/A,TRUE,"7d";#N/A,#N/A,TRUE,"7g";#N/A,#N/A,TRUE,"7i"}</definedName>
    <definedName name="AAAAAAAAAAAAAAAAAAAA" localSheetId="14" hidden="1">{#N/A,#N/A,TRUE,"7d";#N/A,#N/A,TRUE,"7g";#N/A,#N/A,TRUE,"7i"}</definedName>
    <definedName name="AAAAAAAAAAAAAAAAAAAA" hidden="1">{#N/A,#N/A,TRUE,"7d";#N/A,#N/A,TRUE,"7g";#N/A,#N/A,TRUE,"7i"}</definedName>
    <definedName name="ACIARIA">#REF!</definedName>
    <definedName name="ACTIVO">#REF!</definedName>
    <definedName name="adadsgas" localSheetId="12" hidden="1">{#N/A,#N/A,TRUE,"7d";#N/A,#N/A,TRUE,"7g";#N/A,#N/A,TRUE,"7i"}</definedName>
    <definedName name="adadsgas" localSheetId="13" hidden="1">{#N/A,#N/A,TRUE,"7d";#N/A,#N/A,TRUE,"7g";#N/A,#N/A,TRUE,"7i"}</definedName>
    <definedName name="adadsgas" localSheetId="14" hidden="1">{#N/A,#N/A,TRUE,"7d";#N/A,#N/A,TRUE,"7g";#N/A,#N/A,TRUE,"7i"}</definedName>
    <definedName name="adadsgas" hidden="1">{#N/A,#N/A,TRUE,"7d";#N/A,#N/A,TRUE,"7g";#N/A,#N/A,TRUE,"7i"}</definedName>
    <definedName name="ADDINFO" localSheetId="12">'BS - Assets'!#REF!,'BS - Assets'!#REF!,'BS - Assets'!#REF!</definedName>
    <definedName name="ADDINFO" localSheetId="13">'BS - Liabilities and Equity'!#REF!,'BS - Liabilities and Equity'!#REF!,'BS - Liabilities and Equity'!#REF!</definedName>
    <definedName name="ADDINFO" localSheetId="14">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2" hidden="1">{"'RR'!$A$2:$E$81"}</definedName>
    <definedName name="b" localSheetId="13" hidden="1">{"'RR'!$A$2:$E$81"}</definedName>
    <definedName name="b" localSheetId="14" hidden="1">{"'RR'!$A$2:$E$81"}</definedName>
    <definedName name="b" hidden="1">{"'RR'!$A$2:$E$81"}</definedName>
    <definedName name="BBB" localSheetId="12" hidden="1">{#N/A,#N/A,TRUE,"7d";#N/A,#N/A,TRUE,"7g";#N/A,#N/A,TRUE,"7i"}</definedName>
    <definedName name="BBB" localSheetId="13" hidden="1">{#N/A,#N/A,TRUE,"7d";#N/A,#N/A,TRUE,"7g";#N/A,#N/A,TRUE,"7i"}</definedName>
    <definedName name="BBB" localSheetId="14" hidden="1">{#N/A,#N/A,TRUE,"7d";#N/A,#N/A,TRUE,"7g";#N/A,#N/A,TRUE,"7i"}</definedName>
    <definedName name="BBB" hidden="1">{#N/A,#N/A,TRUE,"7d";#N/A,#N/A,TRUE,"7g";#N/A,#N/A,TRUE,"7i"}</definedName>
    <definedName name="Bbbbbbbbb" localSheetId="12" hidden="1">{#N/A,#N/A,TRUE,"7d";#N/A,#N/A,TRUE,"7g";#N/A,#N/A,TRUE,"7i"}</definedName>
    <definedName name="Bbbbbbbbb" localSheetId="13" hidden="1">{#N/A,#N/A,TRUE,"7d";#N/A,#N/A,TRUE,"7g";#N/A,#N/A,TRUE,"7i"}</definedName>
    <definedName name="Bbbbbbbbb" localSheetId="14" hidden="1">{#N/A,#N/A,TRUE,"7d";#N/A,#N/A,TRUE,"7g";#N/A,#N/A,TRUE,"7i"}</definedName>
    <definedName name="Bbbbbbbbb" hidden="1">{#N/A,#N/A,TRUE,"7d";#N/A,#N/A,TRUE,"7g";#N/A,#N/A,TRUE,"7i"}</definedName>
    <definedName name="BDG" localSheetId="12" hidden="1">{#N/A,#N/A,TRUE,"7d";#N/A,#N/A,TRUE,"7g";#N/A,#N/A,TRUE,"7i"}</definedName>
    <definedName name="BDG" localSheetId="13" hidden="1">{#N/A,#N/A,TRUE,"7d";#N/A,#N/A,TRUE,"7g";#N/A,#N/A,TRUE,"7i"}</definedName>
    <definedName name="BDG" localSheetId="14"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2" hidden="1">{"Title - BER",#N/A,FALSE,"TITLE"}</definedName>
    <definedName name="bu" localSheetId="13" hidden="1">{"Title - BER",#N/A,FALSE,"TITLE"}</definedName>
    <definedName name="bu" localSheetId="14"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2" hidden="1">{"Title - LC",#N/A,FALSE,"TITLE"}</definedName>
    <definedName name="CR" localSheetId="13" hidden="1">{"Title - LC",#N/A,FALSE,"TITLE"}</definedName>
    <definedName name="CR" localSheetId="14" hidden="1">{"Title - LC",#N/A,FALSE,"TITLE"}</definedName>
    <definedName name="CR" hidden="1">{"Title - LC",#N/A,FALSE,"TITLE"}</definedName>
    <definedName name="curr">#REF!</definedName>
    <definedName name="currency">#REF!</definedName>
    <definedName name="CurYear">#REF!</definedName>
    <definedName name="d" localSheetId="12" hidden="1">{"'RR'!$A$2:$E$81"}</definedName>
    <definedName name="d" localSheetId="13" hidden="1">{"'RR'!$A$2:$E$81"}</definedName>
    <definedName name="d" localSheetId="14" hidden="1">{"'RR'!$A$2:$E$81"}</definedName>
    <definedName name="d" hidden="1">{"'RR'!$A$2:$E$81"}</definedName>
    <definedName name="da" localSheetId="12" hidden="1">{"'RR'!$A$2:$E$81"}</definedName>
    <definedName name="da" localSheetId="13" hidden="1">{"'RR'!$A$2:$E$81"}</definedName>
    <definedName name="da" localSheetId="14" hidden="1">{"'RR'!$A$2:$E$81"}</definedName>
    <definedName name="da" hidden="1">{"'RR'!$A$2:$E$81"}</definedName>
    <definedName name="daniel" localSheetId="12" hidden="1">{"'RR'!$A$2:$E$81"}</definedName>
    <definedName name="daniel" localSheetId="13" hidden="1">{"'RR'!$A$2:$E$81"}</definedName>
    <definedName name="daniel" localSheetId="14" hidden="1">{"'RR'!$A$2:$E$81"}</definedName>
    <definedName name="daniel" hidden="1">{"'RR'!$A$2:$E$81"}</definedName>
    <definedName name="data">#REF!</definedName>
    <definedName name="_xlnm.Database">#REF!</definedName>
    <definedName name="Date">#REF!</definedName>
    <definedName name="ddddddd" localSheetId="12" hidden="1">{"'RR'!$A$2:$E$81"}</definedName>
    <definedName name="ddddddd" localSheetId="13" hidden="1">{"'RR'!$A$2:$E$81"}</definedName>
    <definedName name="ddddddd" localSheetId="14"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2" hidden="1">{#N/A,#N/A,TRUE,"Total";#N/A,#N/A,TRUE,"Crop Harvesting";#N/A,#N/A,TRUE,"Hay &amp; Forage";#N/A,#N/A,TRUE,"CROP PRODUCTION";#N/A,#N/A,TRUE,"TRACTOR";#N/A,#N/A,TRUE,"Crawlers &amp; Dozers";#N/A,#N/A,TRUE,"TLB";#N/A,#N/A,TRUE,"Excavators";#N/A,#N/A,TRUE,"Loaders and Graders ";#N/A,#N/A,TRUE,"Skid Steer Loaders"}</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2" hidden="1">{#N/A,#N/A,TRUE,"7d";#N/A,#N/A,TRUE,"7g";#N/A,#N/A,TRUE,"7i"}</definedName>
    <definedName name="Delta" localSheetId="13" hidden="1">{#N/A,#N/A,TRUE,"7d";#N/A,#N/A,TRUE,"7g";#N/A,#N/A,TRUE,"7i"}</definedName>
    <definedName name="Delta" localSheetId="14"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2" hidden="1">{"'RR'!$A$2:$E$81"}</definedName>
    <definedName name="dksndas" localSheetId="13" hidden="1">{"'RR'!$A$2:$E$81"}</definedName>
    <definedName name="dksndas" localSheetId="14" hidden="1">{"'RR'!$A$2:$E$81"}</definedName>
    <definedName name="dksndas" hidden="1">{"'RR'!$A$2:$E$81"}</definedName>
    <definedName name="DLN">#REF!</definedName>
    <definedName name="DLO">#REF!</definedName>
    <definedName name="dsadas" localSheetId="12" hidden="1">{#N/A,#N/A,FALSE,"Aging Summary";#N/A,#N/A,FALSE,"Ratio Analysis";#N/A,#N/A,FALSE,"Test 120 Day Accts";#N/A,#N/A,FALSE,"Tickmarks"}</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2" hidden="1">{"'RR'!$A$2:$E$81"}</definedName>
    <definedName name="dsagdhasdashfdj" localSheetId="13" hidden="1">{"'RR'!$A$2:$E$81"}</definedName>
    <definedName name="dsagdhasdashfdj" localSheetId="14"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2" hidden="1">{"'RR'!$A$2:$E$81"}</definedName>
    <definedName name="Estoque_jan" localSheetId="13" hidden="1">{"'RR'!$A$2:$E$81"}</definedName>
    <definedName name="Estoque_jan" localSheetId="14"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2" hidden="1">{#N/A,#N/A,TRUE,"7d";#N/A,#N/A,TRUE,"7g";#N/A,#N/A,TRUE,"7i"}</definedName>
    <definedName name="fhfhf" localSheetId="13" hidden="1">{#N/A,#N/A,TRUE,"7d";#N/A,#N/A,TRUE,"7g";#N/A,#N/A,TRUE,"7i"}</definedName>
    <definedName name="fhfhf" localSheetId="14"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2" hidden="1">{#N/A,#N/A,TRUE,"7d";#N/A,#N/A,TRUE,"7g";#N/A,#N/A,TRUE,"7i"}</definedName>
    <definedName name="gigi" localSheetId="13" hidden="1">{#N/A,#N/A,TRUE,"7d";#N/A,#N/A,TRUE,"7g";#N/A,#N/A,TRUE,"7i"}</definedName>
    <definedName name="gigi" localSheetId="14" hidden="1">{#N/A,#N/A,TRUE,"7d";#N/A,#N/A,TRUE,"7g";#N/A,#N/A,TRUE,"7i"}</definedName>
    <definedName name="gigi" hidden="1">{#N/A,#N/A,TRUE,"7d";#N/A,#N/A,TRUE,"7g";#N/A,#N/A,TRUE,"7i"}</definedName>
    <definedName name="gigi2" localSheetId="12" hidden="1">{#N/A,#N/A,TRUE,"7d";#N/A,#N/A,TRUE,"7g";#N/A,#N/A,TRUE,"7i"}</definedName>
    <definedName name="gigi2" localSheetId="13" hidden="1">{#N/A,#N/A,TRUE,"7d";#N/A,#N/A,TRUE,"7g";#N/A,#N/A,TRUE,"7i"}</definedName>
    <definedName name="gigi2" localSheetId="14" hidden="1">{#N/A,#N/A,TRUE,"7d";#N/A,#N/A,TRUE,"7g";#N/A,#N/A,TRUE,"7i"}</definedName>
    <definedName name="gigi2" hidden="1">{#N/A,#N/A,TRUE,"7d";#N/A,#N/A,TRUE,"7g";#N/A,#N/A,TRUE,"7i"}</definedName>
    <definedName name="GPE">#REF!</definedName>
    <definedName name="gpl">#REF!</definedName>
    <definedName name="Grupos">#REF!</definedName>
    <definedName name="h" localSheetId="12" hidden="1">{#N/A,#N/A,TRUE,"7d";#N/A,#N/A,TRUE,"7g";#N/A,#N/A,TRUE,"7i"}</definedName>
    <definedName name="h" localSheetId="13" hidden="1">{#N/A,#N/A,TRUE,"7d";#N/A,#N/A,TRUE,"7g";#N/A,#N/A,TRUE,"7i"}</definedName>
    <definedName name="h" localSheetId="14" hidden="1">{#N/A,#N/A,TRUE,"7d";#N/A,#N/A,TRUE,"7g";#N/A,#N/A,TRUE,"7i"}</definedName>
    <definedName name="h" hidden="1">{#N/A,#N/A,TRUE,"7d";#N/A,#N/A,TRUE,"7g";#N/A,#N/A,TRUE,"7i"}</definedName>
    <definedName name="help" localSheetId="12" hidden="1">{#N/A,#N/A,TRUE,"7d";#N/A,#N/A,TRUE,"7g";#N/A,#N/A,TRUE,"7i"}</definedName>
    <definedName name="help" localSheetId="13" hidden="1">{#N/A,#N/A,TRUE,"7d";#N/A,#N/A,TRUE,"7g";#N/A,#N/A,TRUE,"7i"}</definedName>
    <definedName name="help" localSheetId="14" hidden="1">{#N/A,#N/A,TRUE,"7d";#N/A,#N/A,TRUE,"7g";#N/A,#N/A,TRUE,"7i"}</definedName>
    <definedName name="help" hidden="1">{#N/A,#N/A,TRUE,"7d";#N/A,#N/A,TRUE,"7g";#N/A,#N/A,TRUE,"7i"}</definedName>
    <definedName name="help1" localSheetId="12" hidden="1">{#N/A,#N/A,TRUE,"7d";#N/A,#N/A,TRUE,"7g";#N/A,#N/A,TRUE,"7i"}</definedName>
    <definedName name="help1" localSheetId="13" hidden="1">{#N/A,#N/A,TRUE,"7d";#N/A,#N/A,TRUE,"7g";#N/A,#N/A,TRUE,"7i"}</definedName>
    <definedName name="help1" localSheetId="14" hidden="1">{#N/A,#N/A,TRUE,"7d";#N/A,#N/A,TRUE,"7g";#N/A,#N/A,TRUE,"7i"}</definedName>
    <definedName name="help1" hidden="1">{#N/A,#N/A,TRUE,"7d";#N/A,#N/A,TRUE,"7g";#N/A,#N/A,TRUE,"7i"}</definedName>
    <definedName name="help2" localSheetId="12" hidden="1">{#N/A,#N/A,TRUE,"7d";#N/A,#N/A,TRUE,"7g";#N/A,#N/A,TRUE,"7i"}</definedName>
    <definedName name="help2" localSheetId="13" hidden="1">{#N/A,#N/A,TRUE,"7d";#N/A,#N/A,TRUE,"7g";#N/A,#N/A,TRUE,"7i"}</definedName>
    <definedName name="help2" localSheetId="14" hidden="1">{#N/A,#N/A,TRUE,"7d";#N/A,#N/A,TRUE,"7g";#N/A,#N/A,TRUE,"7i"}</definedName>
    <definedName name="help2" hidden="1">{#N/A,#N/A,TRUE,"7d";#N/A,#N/A,TRUE,"7g";#N/A,#N/A,TRUE,"7i"}</definedName>
    <definedName name="HRS.5" localSheetId="12" hidden="1">{#N/A,#N/A,TRUE,"7d";#N/A,#N/A,TRUE,"7g";#N/A,#N/A,TRUE,"7i"}</definedName>
    <definedName name="HRS.5" localSheetId="13" hidden="1">{#N/A,#N/A,TRUE,"7d";#N/A,#N/A,TRUE,"7g";#N/A,#N/A,TRUE,"7i"}</definedName>
    <definedName name="HRS.5" localSheetId="14" hidden="1">{#N/A,#N/A,TRUE,"7d";#N/A,#N/A,TRUE,"7g";#N/A,#N/A,TRUE,"7i"}</definedName>
    <definedName name="HRS.5" hidden="1">{#N/A,#N/A,TRUE,"7d";#N/A,#N/A,TRUE,"7g";#N/A,#N/A,TRUE,"7i"}</definedName>
    <definedName name="HTML_CodePage" hidden="1">1252</definedName>
    <definedName name="HTML_Control" localSheetId="12" hidden="1">{"'RR'!$A$2:$E$81"}</definedName>
    <definedName name="HTML_Control" localSheetId="13" hidden="1">{"'RR'!$A$2:$E$81"}</definedName>
    <definedName name="HTML_Control" localSheetId="14"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2" hidden="1">{"'RR'!$A$2:$E$81"}</definedName>
    <definedName name="lala" localSheetId="13" hidden="1">{"'RR'!$A$2:$E$81"}</definedName>
    <definedName name="lala" localSheetId="14" hidden="1">{"'RR'!$A$2:$E$81"}</definedName>
    <definedName name="lala" hidden="1">{"'RR'!$A$2:$E$81"}</definedName>
    <definedName name="LIBERAÇÃO_BL">'[3]2318'!$E$40</definedName>
    <definedName name="Loaded_Data">#REF!</definedName>
    <definedName name="loc" localSheetId="12" hidden="1">{"Title - LC",#N/A,FALSE,"TITLE"}</definedName>
    <definedName name="loc" localSheetId="13" hidden="1">{"Title - LC",#N/A,FALSE,"TITLE"}</definedName>
    <definedName name="loc" localSheetId="14"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2" hidden="1">{#N/A,#N/A,TRUE,"7d";#N/A,#N/A,TRUE,"7g";#N/A,#N/A,TRUE,"7i"}</definedName>
    <definedName name="mot" localSheetId="13" hidden="1">{#N/A,#N/A,TRUE,"7d";#N/A,#N/A,TRUE,"7g";#N/A,#N/A,TRUE,"7i"}</definedName>
    <definedName name="mot" localSheetId="14"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2">{"'RR'!$A$2:$E$81"}</definedName>
    <definedName name="o" localSheetId="13">{"'RR'!$A$2:$E$81"}</definedName>
    <definedName name="o" localSheetId="14">{"'RR'!$A$2:$E$81"}</definedName>
    <definedName name="o">{"'RR'!$A$2:$E$81"}</definedName>
    <definedName name="OCT">#REF!</definedName>
    <definedName name="OH">#REF!</definedName>
    <definedName name="ooo" localSheetId="12" hidden="1">{#N/A,#N/A,TRUE,"7d";#N/A,#N/A,TRUE,"7g";#N/A,#N/A,TRUE,"7i"}</definedName>
    <definedName name="ooo" localSheetId="13" hidden="1">{#N/A,#N/A,TRUE,"7d";#N/A,#N/A,TRUE,"7g";#N/A,#N/A,TRUE,"7i"}</definedName>
    <definedName name="ooo" localSheetId="14"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2" hidden="1">{#N/A,#N/A,TRUE,"7d";#N/A,#N/A,TRUE,"7g";#N/A,#N/A,TRUE,"7i"}</definedName>
    <definedName name="PAFOVHD" localSheetId="13" hidden="1">{#N/A,#N/A,TRUE,"7d";#N/A,#N/A,TRUE,"7g";#N/A,#N/A,TRUE,"7i"}</definedName>
    <definedName name="PAFOVHD" localSheetId="14"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2" hidden="1">{#N/A,#N/A,TRUE,"7d";#N/A,#N/A,TRUE,"7g";#N/A,#N/A,TRUE,"7i"}</definedName>
    <definedName name="piciu" localSheetId="13" hidden="1">{#N/A,#N/A,TRUE,"7d";#N/A,#N/A,TRUE,"7g";#N/A,#N/A,TRUE,"7i"}</definedName>
    <definedName name="piciu" localSheetId="14" hidden="1">{#N/A,#N/A,TRUE,"7d";#N/A,#N/A,TRUE,"7g";#N/A,#N/A,TRUE,"7i"}</definedName>
    <definedName name="piciu" hidden="1">{#N/A,#N/A,TRUE,"7d";#N/A,#N/A,TRUE,"7g";#N/A,#N/A,TRUE,"7i"}</definedName>
    <definedName name="piciu2" localSheetId="12" hidden="1">{#N/A,#N/A,TRUE,"7d";#N/A,#N/A,TRUE,"7g";#N/A,#N/A,TRUE,"7i"}</definedName>
    <definedName name="piciu2" localSheetId="13" hidden="1">{#N/A,#N/A,TRUE,"7d";#N/A,#N/A,TRUE,"7g";#N/A,#N/A,TRUE,"7i"}</definedName>
    <definedName name="piciu2" localSheetId="14" hidden="1">{#N/A,#N/A,TRUE,"7d";#N/A,#N/A,TRUE,"7g";#N/A,#N/A,TRUE,"7i"}</definedName>
    <definedName name="piciu2" hidden="1">{#N/A,#N/A,TRUE,"7d";#N/A,#N/A,TRUE,"7g";#N/A,#N/A,TRUE,"7i"}</definedName>
    <definedName name="piciu3" localSheetId="12" hidden="1">{#N/A,#N/A,TRUE,"7d";#N/A,#N/A,TRUE,"7g";#N/A,#N/A,TRUE,"7i"}</definedName>
    <definedName name="piciu3" localSheetId="13" hidden="1">{#N/A,#N/A,TRUE,"7d";#N/A,#N/A,TRUE,"7g";#N/A,#N/A,TRUE,"7i"}</definedName>
    <definedName name="piciu3" localSheetId="14" hidden="1">{#N/A,#N/A,TRUE,"7d";#N/A,#N/A,TRUE,"7g";#N/A,#N/A,TRUE,"7i"}</definedName>
    <definedName name="piciu3" hidden="1">{#N/A,#N/A,TRUE,"7d";#N/A,#N/A,TRUE,"7g";#N/A,#N/A,TRUE,"7i"}</definedName>
    <definedName name="piciu4" localSheetId="12" hidden="1">{#N/A,#N/A,TRUE,"7d";#N/A,#N/A,TRUE,"7g";#N/A,#N/A,TRUE,"7i"}</definedName>
    <definedName name="piciu4" localSheetId="13" hidden="1">{#N/A,#N/A,TRUE,"7d";#N/A,#N/A,TRUE,"7g";#N/A,#N/A,TRUE,"7i"}</definedName>
    <definedName name="piciu4" localSheetId="14" hidden="1">{#N/A,#N/A,TRUE,"7d";#N/A,#N/A,TRUE,"7g";#N/A,#N/A,TRUE,"7i"}</definedName>
    <definedName name="piciu4" hidden="1">{#N/A,#N/A,TRUE,"7d";#N/A,#N/A,TRUE,"7g";#N/A,#N/A,TRUE,"7i"}</definedName>
    <definedName name="pino" localSheetId="12" hidden="1">{#N/A,#N/A,TRUE,"7d";#N/A,#N/A,TRUE,"7g";#N/A,#N/A,TRUE,"7i"}</definedName>
    <definedName name="pino" localSheetId="13" hidden="1">{#N/A,#N/A,TRUE,"7d";#N/A,#N/A,TRUE,"7g";#N/A,#N/A,TRUE,"7i"}</definedName>
    <definedName name="pino" localSheetId="14" hidden="1">{#N/A,#N/A,TRUE,"7d";#N/A,#N/A,TRUE,"7g";#N/A,#N/A,TRUE,"7i"}</definedName>
    <definedName name="pino" hidden="1">{#N/A,#N/A,TRUE,"7d";#N/A,#N/A,TRUE,"7g";#N/A,#N/A,TRUE,"7i"}</definedName>
    <definedName name="plant">#REF!</definedName>
    <definedName name="plant1">#REF!</definedName>
    <definedName name="PO">#REF!</definedName>
    <definedName name="ppp" localSheetId="12" hidden="1">{#N/A,#N/A,TRUE,"7d";#N/A,#N/A,TRUE,"7g";#N/A,#N/A,TRUE,"7i"}</definedName>
    <definedName name="ppp" localSheetId="13" hidden="1">{#N/A,#N/A,TRUE,"7d";#N/A,#N/A,TRUE,"7g";#N/A,#N/A,TRUE,"7i"}</definedName>
    <definedName name="ppp" localSheetId="14"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2">'BS - Assets'!#REF!,'BS - Assets'!#REF!</definedName>
    <definedName name="Print_Titles_MI" localSheetId="13">'BS - Liabilities and Equity'!#REF!,'BS - Liabilities and Equity'!#REF!</definedName>
    <definedName name="Print_Titles_MI" localSheetId="14">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2" hidden="1">{"Title - AER",#N/A,FALSE,"TITLE";"Summary - Actual - AER",#N/A,FALSE,"SUMMARY - ACTUAL"}</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2" hidden="1">{"'RR'!$A$2:$E$81"}</definedName>
    <definedName name="re" localSheetId="13" hidden="1">{"'RR'!$A$2:$E$81"}</definedName>
    <definedName name="re" localSheetId="14" hidden="1">{"'RR'!$A$2:$E$81"}</definedName>
    <definedName name="re" hidden="1">{"'RR'!$A$2:$E$81"}</definedName>
    <definedName name="Receita_fin" localSheetId="12" hidden="1">{"'RR'!$A$2:$E$81"}</definedName>
    <definedName name="Receita_fin" localSheetId="13" hidden="1">{"'RR'!$A$2:$E$81"}</definedName>
    <definedName name="Receita_fin" localSheetId="14"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2" hidden="1">{#N/A,#N/A,TRUE,"Total";#N/A,#N/A,TRUE,"Crop Harvesting";#N/A,#N/A,TRUE,"Hay &amp; Forage";#N/A,#N/A,TRUE,"CROP PRODUCTION";#N/A,#N/A,TRUE,"TRACTOR";#N/A,#N/A,TRUE,"Crawlers &amp; Dozers";#N/A,#N/A,TRUE,"TLB";#N/A,#N/A,TRUE,"Excavators";#N/A,#N/A,TRUE,"Loaders and Graders ";#N/A,#N/A,TRUE,"Skid Steer Loaders"}</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2" hidden="1">{#N/A,#N/A,TRUE,"7d";#N/A,#N/A,TRUE,"7g";#N/A,#N/A,TRUE,"7i"}</definedName>
    <definedName name="sd" localSheetId="13" hidden="1">{#N/A,#N/A,TRUE,"7d";#N/A,#N/A,TRUE,"7g";#N/A,#N/A,TRUE,"7i"}</definedName>
    <definedName name="sd" localSheetId="14" hidden="1">{#N/A,#N/A,TRUE,"7d";#N/A,#N/A,TRUE,"7g";#N/A,#N/A,TRUE,"7i"}</definedName>
    <definedName name="sd" hidden="1">{#N/A,#N/A,TRUE,"7d";#N/A,#N/A,TRUE,"7g";#N/A,#N/A,TRUE,"7i"}</definedName>
    <definedName name="SDA">'[3]2318'!$E$41</definedName>
    <definedName name="SDA_RIO">'[3]371'!$E$35</definedName>
    <definedName name="sdgdfgsd" localSheetId="12" hidden="1">{#N/A,#N/A,TRUE,"7d";#N/A,#N/A,TRUE,"7g";#N/A,#N/A,TRUE,"7i"}</definedName>
    <definedName name="sdgdfgsd" localSheetId="13" hidden="1">{#N/A,#N/A,TRUE,"7d";#N/A,#N/A,TRUE,"7g";#N/A,#N/A,TRUE,"7i"}</definedName>
    <definedName name="sdgdfgsd" localSheetId="14"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2" hidden="1">{#N/A,#N/A,TRUE,"7d";#N/A,#N/A,TRUE,"7g";#N/A,#N/A,TRUE,"7i"}</definedName>
    <definedName name="slide" localSheetId="13" hidden="1">{#N/A,#N/A,TRUE,"7d";#N/A,#N/A,TRUE,"7g";#N/A,#N/A,TRUE,"7i"}</definedName>
    <definedName name="slide" localSheetId="14"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2" hidden="1">{"'RR'!$A$2:$E$81"}</definedName>
    <definedName name="ss" localSheetId="13" hidden="1">{"'RR'!$A$2:$E$81"}</definedName>
    <definedName name="ss" localSheetId="14" hidden="1">{"'RR'!$A$2:$E$81"}</definedName>
    <definedName name="ss" hidden="1">{"'RR'!$A$2:$E$81"}</definedName>
    <definedName name="Standards">#REF!</definedName>
    <definedName name="STD" localSheetId="12" hidden="1">{#N/A,#N/A,TRUE,"7d";#N/A,#N/A,TRUE,"7g";#N/A,#N/A,TRUE,"7i"}</definedName>
    <definedName name="STD" localSheetId="13" hidden="1">{#N/A,#N/A,TRUE,"7d";#N/A,#N/A,TRUE,"7g";#N/A,#N/A,TRUE,"7i"}</definedName>
    <definedName name="STD" localSheetId="14"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2" hidden="1">{"Assump1",#N/A,TRUE,"Assumptions";"Assump2",#N/A,TRUE,"Assumptions"}</definedName>
    <definedName name="Viana_Fit_Out2" localSheetId="13" hidden="1">{"Assump1",#N/A,TRUE,"Assumptions";"Assump2",#N/A,TRUE,"Assumptions"}</definedName>
    <definedName name="Viana_Fit_Out2" localSheetId="14" hidden="1">{"Assump1",#N/A,TRUE,"Assumptions";"Assump2",#N/A,TRUE,"Assumptions"}</definedName>
    <definedName name="Viana_Fit_Out2" hidden="1">{"Assump1",#N/A,TRUE,"Assumptions";"Assump2",#N/A,TRUE,"Assumptions"}</definedName>
    <definedName name="VN">#REF!</definedName>
    <definedName name="VO">#REF!</definedName>
    <definedName name="w" localSheetId="12" hidden="1">{"'RR'!$A$2:$E$81"}</definedName>
    <definedName name="w" localSheetId="13" hidden="1">{"'RR'!$A$2:$E$81"}</definedName>
    <definedName name="w" localSheetId="14" hidden="1">{"'RR'!$A$2:$E$81"}</definedName>
    <definedName name="w" hidden="1">{"'RR'!$A$2:$E$81"}</definedName>
    <definedName name="wrn.Actual." localSheetId="12" hidden="1">{"Title - AER",#N/A,FALSE,"TITLE";"Summary - Actual - AER",#N/A,FALSE,"SUMMARY - ACTUAL"}</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hidden="1">{"Title - AER",#N/A,FALSE,"TITLE";"Summary - Actual - AER",#N/A,FALSE,"SUMMARY - ACTUAL"}</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2" hidden="1">{"Assump1",#N/A,TRUE,"Assumptions";"Assump2",#N/A,TRUE,"Assumptions"}</definedName>
    <definedName name="wrn.Assumptions." localSheetId="13" hidden="1">{"Assump1",#N/A,TRUE,"Assumptions";"Assump2",#N/A,TRUE,"Assumptions"}</definedName>
    <definedName name="wrn.Assumptions." localSheetId="14" hidden="1">{"Assump1",#N/A,TRUE,"Assumptions";"Assump2",#N/A,TRUE,"Assumptions"}</definedName>
    <definedName name="wrn.Assumptions." hidden="1">{"Assump1",#N/A,TRUE,"Assumptions";"Assump2",#N/A,TRUE,"Assumptions"}</definedName>
    <definedName name="wrn.Budget." localSheetId="12" hidden="1">{"Title - BER",#N/A,FALSE,"TITLE"}</definedName>
    <definedName name="wrn.Budget." localSheetId="13" hidden="1">{"Title - BER",#N/A,FALSE,"TITLE"}</definedName>
    <definedName name="wrn.Budget." localSheetId="14" hidden="1">{"Title - BER",#N/A,FALSE,"TITLE"}</definedName>
    <definedName name="wrn.Budget." hidden="1">{"Title - BER",#N/A,FALSE,"TITLE"}</definedName>
    <definedName name="wrn.cuadros." localSheetId="12"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2" hidden="1">{"Title - LC",#N/A,FALSE,"TITLE"}</definedName>
    <definedName name="wrn.Local." localSheetId="13" hidden="1">{"Title - LC",#N/A,FALSE,"TITLE"}</definedName>
    <definedName name="wrn.Local." localSheetId="14" hidden="1">{"Title - LC",#N/A,FALSE,"TITLE"}</definedName>
    <definedName name="wrn.Local." hidden="1">{"Title - LC",#N/A,FALSE,"TITLE"}</definedName>
    <definedName name="wrn.LOURES." localSheetId="12" hidden="1">{"LOURES1",#N/A,TRUE,"Sheet1";"LOURES2",#N/A,TRUE,"Sheet1"}</definedName>
    <definedName name="wrn.LOURES." localSheetId="13" hidden="1">{"LOURES1",#N/A,TRUE,"Sheet1";"LOURES2",#N/A,TRUE,"Sheet1"}</definedName>
    <definedName name="wrn.LOURES." localSheetId="14" hidden="1">{"LOURES1",#N/A,TRUE,"Sheet1";"LOURES2",#N/A,TRUE,"Sheet1"}</definedName>
    <definedName name="wrn.LOURES." hidden="1">{"LOURES1",#N/A,TRUE,"Sheet1";"LOURES2",#N/A,TRUE,"Sheet1"}</definedName>
    <definedName name="wrn.MAT." localSheetId="12" hidden="1">{#N/A,#N/A,TRUE,"7d";#N/A,#N/A,TRUE,"7g";#N/A,#N/A,TRUE,"7i"}</definedName>
    <definedName name="wrn.MAT." localSheetId="13" hidden="1">{#N/A,#N/A,TRUE,"7d";#N/A,#N/A,TRUE,"7g";#N/A,#N/A,TRUE,"7i"}</definedName>
    <definedName name="wrn.MAT." localSheetId="14" hidden="1">{#N/A,#N/A,TRUE,"7d";#N/A,#N/A,TRUE,"7g";#N/A,#N/A,TRUE,"7i"}</definedName>
    <definedName name="wrn.MAT." hidden="1">{#N/A,#N/A,TRUE,"7d";#N/A,#N/A,TRUE,"7g";#N/A,#N/A,TRUE,"7i"}</definedName>
    <definedName name="wrn.PO._.CAPACITY." localSheetId="12"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2"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2" hidden="1">{#N/A,#N/A,FALSE,"CALENDAR";#N/A,#N/A,FALSE,"PAY-ROLL";#N/A,#N/A,FALSE,"VOLUMI ";#N/A,#N/A,FALSE,"MFG 1A";#N/A,#N/A,FALSE,"MFG 1B";#N/A,#N/A,FALSE,"MFG 4";#N/A,#N/A,FALSE,"MFG 4-C";#N/A,#N/A,FALSE,"MFG 3 ";#N/A,#N/A,FALSE,"MFG 6";#N/A,#N/A,FALSE,"MFG 6-A";#N/A,#N/A,FALSE,"MAIN EVENTS"}</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2" hidden="1">{#N/A,#N/A,FALSE,"CALENDAR";#N/A,#N/A,FALSE,"PAY-ROLL";#N/A,#N/A,FALSE,"VOLUMI";#N/A,#N/A,FALSE,"FABBISOGNO";#N/A,#N/A,FALSE,"CAPACITY"}</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2" hidden="1">{#N/A,#N/A,FALSE,"MFG 3 ";#N/A,#N/A,FALSE,"RID TEMPI";#N/A,#N/A,FALSE,"MFG 4";#N/A,#N/A,FALSE,"MFG 4-C";#N/A,#N/A,FALSE,"MFG 6";#N/A,#N/A,FALSE,"MFG 6-A";#N/A,#N/A,FALSE,"MFG 1A";#N/A,#N/A,FALSE,"MFG 1B";#N/A,#N/A,FALSE,"MAIN EVENTS";#N/A,#N/A,FALSE,"CONFRONTO"}</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2" hidden="1">{#N/A,#N/A,TRUE,"Total";#N/A,#N/A,TRUE,"Crop Harvesting";#N/A,#N/A,TRUE,"Hay &amp; Forage";#N/A,#N/A,TRUE,"CROP PRODUCTION";#N/A,#N/A,TRUE,"TRACTOR";#N/A,#N/A,TRUE,"Crawlers &amp; Dozers";#N/A,#N/A,TRUE,"TLB";#N/A,#N/A,TRUE,"Excavators";#N/A,#N/A,TRUE,"Loaders and Graders ";#N/A,#N/A,TRUE,"Skid Steer Loaders"}</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2" hidden="1">{#N/A,#N/A,TRUE,"7d";#N/A,#N/A,TRUE,"7g";#N/A,#N/A,TRUE,"7i"}</definedName>
    <definedName name="z" localSheetId="13" hidden="1">{#N/A,#N/A,TRUE,"7d";#N/A,#N/A,TRUE,"7g";#N/A,#N/A,TRUE,"7i"}</definedName>
    <definedName name="z" localSheetId="14"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33" l="1"/>
  <c r="E129" i="33"/>
  <c r="D129" i="33"/>
  <c r="C108" i="33"/>
  <c r="E101" i="33"/>
  <c r="D102" i="33"/>
  <c r="C102" i="33"/>
  <c r="C129" i="33" l="1"/>
  <c r="I53" i="33"/>
  <c r="K53" i="33"/>
  <c r="L53" i="33"/>
  <c r="L54" i="33"/>
  <c r="K54" i="33"/>
  <c r="I54" i="33"/>
  <c r="L55" i="33" l="1"/>
  <c r="L67" i="33" s="1"/>
  <c r="K55" i="33"/>
  <c r="K67" i="33" s="1"/>
  <c r="I55" i="33"/>
  <c r="I67" i="33" s="1"/>
  <c r="C78" i="33" l="1"/>
  <c r="C8" i="33"/>
  <c r="C8" i="27"/>
  <c r="AU36" i="32" l="1"/>
  <c r="AU35" i="32"/>
  <c r="AU34" i="32"/>
  <c r="AU33" i="32"/>
  <c r="AU32" i="32"/>
  <c r="AU31" i="32"/>
  <c r="AU30" i="32"/>
  <c r="AU29" i="32"/>
  <c r="AU28" i="32"/>
  <c r="AU24" i="32"/>
  <c r="AU23" i="32"/>
  <c r="AU17" i="32" s="1"/>
  <c r="AU22" i="32"/>
  <c r="AU21" i="32"/>
  <c r="AU20" i="32"/>
  <c r="AU19" i="32"/>
  <c r="AU18" i="32"/>
  <c r="AU16" i="32"/>
  <c r="AU15" i="32"/>
  <c r="AU14" i="32"/>
  <c r="AU13" i="32"/>
  <c r="AU12" i="32"/>
  <c r="AU11" i="32"/>
  <c r="AU10" i="32"/>
  <c r="AU24" i="31"/>
  <c r="AU23" i="31"/>
  <c r="AU22" i="31"/>
  <c r="AU20" i="31"/>
  <c r="AU19" i="31"/>
  <c r="AU18" i="31"/>
  <c r="AU17" i="31"/>
  <c r="AU16" i="31"/>
  <c r="AU14" i="31"/>
  <c r="AU13" i="31"/>
  <c r="AU12" i="31"/>
  <c r="AU11" i="31"/>
  <c r="AU9" i="31" s="1"/>
  <c r="AU10" i="31"/>
  <c r="AK27" i="32"/>
  <c r="AK9" i="32"/>
  <c r="AK17" i="32"/>
  <c r="AK9" i="31"/>
  <c r="AK15" i="31"/>
  <c r="AU27" i="32" l="1"/>
  <c r="AU15" i="31"/>
  <c r="AU26" i="31" s="1"/>
  <c r="AU9" i="32"/>
  <c r="AU25" i="32" s="1"/>
  <c r="AU38" i="32" s="1"/>
  <c r="AK25" i="32"/>
  <c r="AK38" i="32" s="1"/>
  <c r="AK26" i="31"/>
  <c r="AK13" i="17" l="1"/>
  <c r="AK19" i="13" s="1"/>
  <c r="AK16" i="16" l="1"/>
  <c r="AK13" i="13" s="1"/>
  <c r="AK9" i="17" l="1"/>
  <c r="AK21" i="17" l="1"/>
  <c r="AK18" i="13"/>
  <c r="AK9" i="14"/>
  <c r="AK19" i="14"/>
  <c r="AK24" i="14" l="1"/>
  <c r="AK9" i="13" s="1"/>
  <c r="AK24" i="13" l="1"/>
  <c r="AK12" i="13"/>
  <c r="AK17" i="13"/>
  <c r="AN54" i="30" l="1"/>
  <c r="AO54" i="30" s="1"/>
  <c r="AP54" i="30" s="1"/>
  <c r="AQ54" i="30" s="1"/>
  <c r="AR54" i="30" s="1"/>
  <c r="AS54" i="30" s="1"/>
  <c r="AT54" i="30" s="1"/>
  <c r="AU54" i="30" s="1"/>
  <c r="AK45" i="30" l="1"/>
  <c r="AK32" i="30"/>
  <c r="AK41" i="30"/>
  <c r="E75" i="37"/>
  <c r="C72" i="37" s="1"/>
  <c r="F75" i="37"/>
  <c r="G75" i="37"/>
  <c r="H75" i="37"/>
  <c r="I75" i="37"/>
  <c r="J75" i="37"/>
  <c r="K75" i="37"/>
  <c r="L75" i="37"/>
  <c r="M75" i="37"/>
  <c r="N75" i="37"/>
  <c r="C85" i="37"/>
  <c r="E88" i="37"/>
  <c r="F88" i="37"/>
  <c r="F98" i="37" s="1"/>
  <c r="F97" i="37" s="1"/>
  <c r="G88" i="37"/>
  <c r="H88" i="37"/>
  <c r="I88" i="37"/>
  <c r="J88" i="37"/>
  <c r="K88" i="37"/>
  <c r="L88" i="37"/>
  <c r="L14" i="37" s="1"/>
  <c r="M88" i="37"/>
  <c r="N88" i="37"/>
  <c r="N14" i="37" s="1"/>
  <c r="E91" i="37"/>
  <c r="F91" i="37"/>
  <c r="G91" i="37"/>
  <c r="G94" i="37" s="1"/>
  <c r="G99" i="37" s="1"/>
  <c r="H91" i="37"/>
  <c r="H20" i="37" s="1"/>
  <c r="I91" i="37"/>
  <c r="I20" i="37" s="1"/>
  <c r="J91" i="37"/>
  <c r="J20" i="37" s="1"/>
  <c r="K91" i="37"/>
  <c r="L91" i="37"/>
  <c r="L20" i="37" s="1"/>
  <c r="M91" i="37"/>
  <c r="N91" i="37"/>
  <c r="E94" i="37"/>
  <c r="E99" i="37" s="1"/>
  <c r="M94" i="37"/>
  <c r="M99" i="37" s="1"/>
  <c r="E98" i="37"/>
  <c r="E97" i="37" s="1"/>
  <c r="G98" i="37"/>
  <c r="G97" i="37" s="1"/>
  <c r="H98" i="37"/>
  <c r="H97" i="37" s="1"/>
  <c r="I98" i="37"/>
  <c r="I97" i="37" s="1"/>
  <c r="M98" i="37"/>
  <c r="M97" i="37" s="1"/>
  <c r="E105" i="37"/>
  <c r="F105" i="37"/>
  <c r="F40" i="37" s="1"/>
  <c r="G105" i="37"/>
  <c r="G40" i="37" s="1"/>
  <c r="H105" i="37"/>
  <c r="H40" i="37" s="1"/>
  <c r="I105" i="37"/>
  <c r="I40" i="37" s="1"/>
  <c r="J105" i="37"/>
  <c r="K105" i="37"/>
  <c r="K40" i="37" s="1"/>
  <c r="L105" i="37"/>
  <c r="L40" i="37" s="1"/>
  <c r="M105" i="37"/>
  <c r="M40" i="37" s="1"/>
  <c r="N105" i="37"/>
  <c r="N40" i="37" s="1"/>
  <c r="C112" i="37"/>
  <c r="E115" i="37"/>
  <c r="E121" i="37" s="1"/>
  <c r="E126" i="37" s="1"/>
  <c r="F115" i="37"/>
  <c r="F121" i="37" s="1"/>
  <c r="F126" i="37" s="1"/>
  <c r="G115" i="37"/>
  <c r="G125" i="37" s="1"/>
  <c r="G124" i="37" s="1"/>
  <c r="H115" i="37"/>
  <c r="H15" i="37" s="1"/>
  <c r="I115" i="37"/>
  <c r="J115" i="37"/>
  <c r="K115" i="37"/>
  <c r="L115" i="37"/>
  <c r="M115" i="37"/>
  <c r="N115" i="37"/>
  <c r="N15" i="37" s="1"/>
  <c r="E118" i="37"/>
  <c r="F118" i="37"/>
  <c r="F21" i="37" s="1"/>
  <c r="F37" i="37" s="1"/>
  <c r="G118" i="37"/>
  <c r="G21" i="37" s="1"/>
  <c r="H118" i="37"/>
  <c r="H21" i="37" s="1"/>
  <c r="I118" i="37"/>
  <c r="I21" i="37" s="1"/>
  <c r="J118" i="37"/>
  <c r="K118" i="37"/>
  <c r="K21" i="37" s="1"/>
  <c r="L118" i="37"/>
  <c r="L21" i="37" s="1"/>
  <c r="M118" i="37"/>
  <c r="N118" i="37"/>
  <c r="N21" i="37" s="1"/>
  <c r="G121" i="37"/>
  <c r="G126" i="37" s="1"/>
  <c r="M121" i="37"/>
  <c r="M126" i="37" s="1"/>
  <c r="F125" i="37"/>
  <c r="F124" i="37" s="1"/>
  <c r="I125" i="37"/>
  <c r="I124" i="37" s="1"/>
  <c r="J125" i="37"/>
  <c r="J124" i="37" s="1"/>
  <c r="M125" i="37"/>
  <c r="M124" i="37" s="1"/>
  <c r="N125" i="37"/>
  <c r="N124" i="37" s="1"/>
  <c r="J132" i="37"/>
  <c r="J41" i="37" s="1"/>
  <c r="E133" i="37"/>
  <c r="E132" i="37" s="1"/>
  <c r="E41" i="37" s="1"/>
  <c r="F133" i="37"/>
  <c r="F132" i="37" s="1"/>
  <c r="F41" i="37" s="1"/>
  <c r="G133" i="37"/>
  <c r="G132" i="37" s="1"/>
  <c r="G41" i="37" s="1"/>
  <c r="H133" i="37"/>
  <c r="H132" i="37" s="1"/>
  <c r="H41" i="37" s="1"/>
  <c r="I133" i="37"/>
  <c r="I132" i="37" s="1"/>
  <c r="I41" i="37" s="1"/>
  <c r="J133" i="37"/>
  <c r="K133" i="37"/>
  <c r="K132" i="37" s="1"/>
  <c r="K41" i="37" s="1"/>
  <c r="L133" i="37"/>
  <c r="L132" i="37" s="1"/>
  <c r="L41" i="37" s="1"/>
  <c r="M133" i="37"/>
  <c r="M132" i="37" s="1"/>
  <c r="M41" i="37" s="1"/>
  <c r="N133" i="37"/>
  <c r="N132" i="37" s="1"/>
  <c r="N41" i="37" s="1"/>
  <c r="E65" i="37"/>
  <c r="E69" i="37"/>
  <c r="E61" i="37"/>
  <c r="F61" i="37"/>
  <c r="G61" i="37"/>
  <c r="H61" i="37"/>
  <c r="I61" i="37"/>
  <c r="J61" i="37"/>
  <c r="K61" i="37"/>
  <c r="L61" i="37"/>
  <c r="L66" i="37" s="1"/>
  <c r="M61" i="37"/>
  <c r="N61" i="37"/>
  <c r="G54" i="37"/>
  <c r="G68" i="37" s="1"/>
  <c r="E55" i="37"/>
  <c r="E54" i="37" s="1"/>
  <c r="F55" i="37"/>
  <c r="F54" i="37" s="1"/>
  <c r="G55" i="37"/>
  <c r="H55" i="37"/>
  <c r="H12" i="37" s="1"/>
  <c r="I55" i="37"/>
  <c r="I54" i="37" s="1"/>
  <c r="J55" i="37"/>
  <c r="J54" i="37" s="1"/>
  <c r="J66" i="37" s="1"/>
  <c r="K55" i="37"/>
  <c r="K54" i="37" s="1"/>
  <c r="K66" i="37" s="1"/>
  <c r="L55" i="37"/>
  <c r="L54" i="37" s="1"/>
  <c r="M55" i="37"/>
  <c r="M54" i="37" s="1"/>
  <c r="M69" i="37" s="1"/>
  <c r="N55" i="37"/>
  <c r="N54" i="37" s="1"/>
  <c r="C51" i="37"/>
  <c r="J40" i="37"/>
  <c r="E18" i="37"/>
  <c r="E17" i="37" s="1"/>
  <c r="F18" i="37"/>
  <c r="G18" i="37"/>
  <c r="H18" i="37"/>
  <c r="I18" i="37"/>
  <c r="J18" i="37"/>
  <c r="K18" i="37"/>
  <c r="L18" i="37"/>
  <c r="M18" i="37"/>
  <c r="N18" i="37"/>
  <c r="E19" i="37"/>
  <c r="F19" i="37"/>
  <c r="G19" i="37"/>
  <c r="H19" i="37"/>
  <c r="I19" i="37"/>
  <c r="J19" i="37"/>
  <c r="K19" i="37"/>
  <c r="L19" i="37"/>
  <c r="M19" i="37"/>
  <c r="N19" i="37"/>
  <c r="E20" i="37"/>
  <c r="F20" i="37"/>
  <c r="K20" i="37"/>
  <c r="M20" i="37"/>
  <c r="N20" i="37"/>
  <c r="N37" i="37" s="1"/>
  <c r="E21" i="37"/>
  <c r="J21" i="37"/>
  <c r="M21" i="37"/>
  <c r="E12" i="37"/>
  <c r="G12" i="37"/>
  <c r="L12" i="37"/>
  <c r="M12" i="37"/>
  <c r="N12" i="37"/>
  <c r="E13" i="37"/>
  <c r="F13" i="37"/>
  <c r="G13" i="37"/>
  <c r="H13" i="37"/>
  <c r="I13" i="37"/>
  <c r="J13" i="37"/>
  <c r="K13" i="37"/>
  <c r="L13" i="37"/>
  <c r="M13" i="37"/>
  <c r="N13" i="37"/>
  <c r="E14" i="37"/>
  <c r="F14" i="37"/>
  <c r="G14" i="37"/>
  <c r="H14" i="37"/>
  <c r="K14" i="37"/>
  <c r="M14" i="37"/>
  <c r="E15" i="37"/>
  <c r="F15" i="37"/>
  <c r="G15" i="37"/>
  <c r="I15" i="37"/>
  <c r="M15" i="37"/>
  <c r="F6" i="37"/>
  <c r="G6" i="37" s="1"/>
  <c r="E7" i="37"/>
  <c r="E96" i="37" s="1"/>
  <c r="C8" i="37"/>
  <c r="AK33" i="18"/>
  <c r="AK27" i="18"/>
  <c r="AK11" i="18"/>
  <c r="AK14" i="18"/>
  <c r="AK19" i="18"/>
  <c r="AK37" i="18"/>
  <c r="AK36" i="18" s="1"/>
  <c r="N11" i="37" l="1"/>
  <c r="N28" i="37"/>
  <c r="I37" i="37"/>
  <c r="G66" i="37"/>
  <c r="E11" i="37"/>
  <c r="E27" i="37" s="1"/>
  <c r="N17" i="37"/>
  <c r="F17" i="37"/>
  <c r="H37" i="37"/>
  <c r="E125" i="37"/>
  <c r="E124" i="37" s="1"/>
  <c r="N98" i="37"/>
  <c r="N97" i="37" s="1"/>
  <c r="N94" i="37"/>
  <c r="N99" i="37" s="1"/>
  <c r="N121" i="37"/>
  <c r="N126" i="37" s="1"/>
  <c r="L98" i="37"/>
  <c r="L97" i="37" s="1"/>
  <c r="L94" i="37"/>
  <c r="L99" i="37" s="1"/>
  <c r="F7" i="37"/>
  <c r="F10" i="37" s="1"/>
  <c r="H121" i="37"/>
  <c r="H126" i="37" s="1"/>
  <c r="F94" i="37"/>
  <c r="F99" i="37" s="1"/>
  <c r="I94" i="37"/>
  <c r="I99" i="37" s="1"/>
  <c r="H11" i="37"/>
  <c r="I66" i="37"/>
  <c r="H125" i="37"/>
  <c r="H124" i="37" s="1"/>
  <c r="C128" i="37" s="1"/>
  <c r="G11" i="37"/>
  <c r="G27" i="37" s="1"/>
  <c r="J12" i="37"/>
  <c r="H27" i="37"/>
  <c r="H26" i="37" s="1"/>
  <c r="H54" i="37"/>
  <c r="H66" i="37"/>
  <c r="AK14" i="30"/>
  <c r="AK13" i="30"/>
  <c r="F67" i="37"/>
  <c r="F68" i="37"/>
  <c r="F69" i="37"/>
  <c r="N67" i="37"/>
  <c r="N69" i="37"/>
  <c r="N68" i="37"/>
  <c r="G7" i="37"/>
  <c r="H6" i="37"/>
  <c r="J98" i="37"/>
  <c r="J97" i="37" s="1"/>
  <c r="J94" i="37"/>
  <c r="J99" i="37" s="1"/>
  <c r="C129" i="37"/>
  <c r="M37" i="37"/>
  <c r="M11" i="37"/>
  <c r="M17" i="37"/>
  <c r="E68" i="37"/>
  <c r="E67" i="37"/>
  <c r="N66" i="37"/>
  <c r="F66" i="37"/>
  <c r="L125" i="37"/>
  <c r="L124" i="37" s="1"/>
  <c r="L15" i="37"/>
  <c r="L11" i="37" s="1"/>
  <c r="L121" i="37"/>
  <c r="L126" i="37" s="1"/>
  <c r="J14" i="37"/>
  <c r="G20" i="37"/>
  <c r="L17" i="37"/>
  <c r="K37" i="37"/>
  <c r="L67" i="37"/>
  <c r="L68" i="37"/>
  <c r="M66" i="37"/>
  <c r="E66" i="37"/>
  <c r="K125" i="37"/>
  <c r="K124" i="37" s="1"/>
  <c r="K15" i="37"/>
  <c r="K121" i="37"/>
  <c r="K126" i="37" s="1"/>
  <c r="F87" i="37"/>
  <c r="F96" i="37"/>
  <c r="F25" i="37"/>
  <c r="F131" i="37"/>
  <c r="F36" i="37"/>
  <c r="F74" i="37"/>
  <c r="F53" i="37"/>
  <c r="E131" i="37"/>
  <c r="E36" i="37"/>
  <c r="E104" i="37"/>
  <c r="E10" i="37"/>
  <c r="E53" i="37"/>
  <c r="E74" i="37"/>
  <c r="I14" i="37"/>
  <c r="L37" i="37"/>
  <c r="K17" i="37"/>
  <c r="J37" i="37"/>
  <c r="K67" i="37"/>
  <c r="K69" i="37"/>
  <c r="K68" i="37"/>
  <c r="H30" i="37"/>
  <c r="J15" i="37"/>
  <c r="J121" i="37"/>
  <c r="J126" i="37" s="1"/>
  <c r="G17" i="37"/>
  <c r="E123" i="37"/>
  <c r="I17" i="37"/>
  <c r="J17" i="37"/>
  <c r="E25" i="37"/>
  <c r="J68" i="37"/>
  <c r="J69" i="37"/>
  <c r="G69" i="37"/>
  <c r="G67" i="37"/>
  <c r="J67" i="37"/>
  <c r="I121" i="37"/>
  <c r="I126" i="37" s="1"/>
  <c r="H29" i="37"/>
  <c r="E87" i="37"/>
  <c r="C102" i="37"/>
  <c r="H94" i="37"/>
  <c r="H99" i="37" s="1"/>
  <c r="M67" i="37"/>
  <c r="M68" i="37"/>
  <c r="H28" i="37"/>
  <c r="F12" i="37"/>
  <c r="F11" i="37" s="1"/>
  <c r="F29" i="37" s="1"/>
  <c r="N29" i="37"/>
  <c r="H17" i="37"/>
  <c r="H23" i="37" s="1"/>
  <c r="H31" i="37" s="1"/>
  <c r="E29" i="37"/>
  <c r="I68" i="37"/>
  <c r="I69" i="37"/>
  <c r="L69" i="37"/>
  <c r="I67" i="37"/>
  <c r="F123" i="37"/>
  <c r="N30" i="37"/>
  <c r="E114" i="37"/>
  <c r="K98" i="37"/>
  <c r="K97" i="37" s="1"/>
  <c r="K94" i="37"/>
  <c r="K99" i="37" s="1"/>
  <c r="K12" i="37"/>
  <c r="K11" i="37" s="1"/>
  <c r="K27" i="37" s="1"/>
  <c r="I12" i="37"/>
  <c r="E40" i="37"/>
  <c r="E37" i="37" s="1"/>
  <c r="AK24" i="18"/>
  <c r="AK10" i="18"/>
  <c r="AK18" i="18"/>
  <c r="AK9" i="18" s="1"/>
  <c r="AK40" i="18" s="1"/>
  <c r="G30" i="37" l="1"/>
  <c r="E30" i="37"/>
  <c r="G29" i="37"/>
  <c r="G23" i="37"/>
  <c r="G31" i="37" s="1"/>
  <c r="J11" i="37"/>
  <c r="J29" i="37" s="1"/>
  <c r="G28" i="37"/>
  <c r="F65" i="37"/>
  <c r="F114" i="37"/>
  <c r="F104" i="37"/>
  <c r="E28" i="37"/>
  <c r="E26" i="37" s="1"/>
  <c r="N26" i="37"/>
  <c r="I11" i="37"/>
  <c r="E23" i="37"/>
  <c r="E31" i="37" s="1"/>
  <c r="C101" i="37"/>
  <c r="H69" i="37"/>
  <c r="H67" i="37"/>
  <c r="H68" i="37"/>
  <c r="N27" i="37"/>
  <c r="N23" i="37"/>
  <c r="N31" i="37" s="1"/>
  <c r="AK20" i="30"/>
  <c r="AK40" i="30" s="1"/>
  <c r="AK50" i="30" s="1"/>
  <c r="AK29" i="30"/>
  <c r="AK37" i="30" s="1"/>
  <c r="L23" i="37"/>
  <c r="L31" i="37" s="1"/>
  <c r="L27" i="37"/>
  <c r="L28" i="37"/>
  <c r="L29" i="37"/>
  <c r="L30" i="37"/>
  <c r="J28" i="37"/>
  <c r="J23" i="37"/>
  <c r="J31" i="37" s="1"/>
  <c r="J30" i="37"/>
  <c r="J27" i="37"/>
  <c r="M27" i="37"/>
  <c r="M28" i="37"/>
  <c r="M23" i="37"/>
  <c r="M31" i="37" s="1"/>
  <c r="I23" i="37"/>
  <c r="I31" i="37" s="1"/>
  <c r="I27" i="37"/>
  <c r="I30" i="37"/>
  <c r="M30" i="37"/>
  <c r="I29" i="37"/>
  <c r="F27" i="37"/>
  <c r="F23" i="37"/>
  <c r="F31" i="37" s="1"/>
  <c r="F28" i="37"/>
  <c r="I28" i="37"/>
  <c r="C71" i="37"/>
  <c r="G26" i="37"/>
  <c r="K28" i="37"/>
  <c r="K26" i="37" s="1"/>
  <c r="K23" i="37"/>
  <c r="K31" i="37" s="1"/>
  <c r="K29" i="37"/>
  <c r="K30" i="37"/>
  <c r="I6" i="37"/>
  <c r="H7" i="37"/>
  <c r="M29" i="37"/>
  <c r="F30" i="37"/>
  <c r="G114" i="37"/>
  <c r="G123" i="37"/>
  <c r="G65" i="37"/>
  <c r="G53" i="37"/>
  <c r="G87" i="37"/>
  <c r="G96" i="37"/>
  <c r="G25" i="37"/>
  <c r="G131" i="37"/>
  <c r="G104" i="37"/>
  <c r="G36" i="37"/>
  <c r="G10" i="37"/>
  <c r="G74" i="37"/>
  <c r="G37" i="37"/>
  <c r="C34" i="37" s="1"/>
  <c r="J26" i="37" l="1"/>
  <c r="AK22" i="30"/>
  <c r="AK52" i="30"/>
  <c r="AK24" i="30"/>
  <c r="AK26" i="30" s="1"/>
  <c r="AK55" i="30" s="1"/>
  <c r="AK59" i="30" s="1"/>
  <c r="F26" i="37"/>
  <c r="M26" i="37"/>
  <c r="I26" i="37"/>
  <c r="L26" i="37"/>
  <c r="J6" i="37"/>
  <c r="I7" i="37"/>
  <c r="H114" i="37"/>
  <c r="H123" i="37"/>
  <c r="H65" i="37"/>
  <c r="H36" i="37"/>
  <c r="H87" i="37"/>
  <c r="H96" i="37"/>
  <c r="H25" i="37"/>
  <c r="H131" i="37"/>
  <c r="H104" i="37"/>
  <c r="H74" i="37"/>
  <c r="H10" i="37"/>
  <c r="H53" i="37"/>
  <c r="K6" i="37" l="1"/>
  <c r="J7" i="37"/>
  <c r="I114" i="37"/>
  <c r="I123" i="37"/>
  <c r="I65" i="37"/>
  <c r="I87" i="37"/>
  <c r="I96" i="37"/>
  <c r="I25" i="37"/>
  <c r="I131" i="37"/>
  <c r="I74" i="37"/>
  <c r="I53" i="37"/>
  <c r="I36" i="37"/>
  <c r="I104" i="37"/>
  <c r="I10" i="37"/>
  <c r="C33" i="37"/>
  <c r="J25" i="37" l="1"/>
  <c r="J96" i="37"/>
  <c r="J87" i="37"/>
  <c r="J114" i="37"/>
  <c r="J123" i="37"/>
  <c r="J65" i="37"/>
  <c r="J36" i="37"/>
  <c r="J10" i="37"/>
  <c r="J53" i="37"/>
  <c r="J74" i="37"/>
  <c r="J104" i="37"/>
  <c r="J131" i="37"/>
  <c r="L6" i="37"/>
  <c r="K7" i="37"/>
  <c r="K74" i="37" l="1"/>
  <c r="K53" i="37"/>
  <c r="K114" i="37"/>
  <c r="K123" i="37"/>
  <c r="K65" i="37"/>
  <c r="K131" i="37"/>
  <c r="K36" i="37"/>
  <c r="K10" i="37"/>
  <c r="K87" i="37"/>
  <c r="K25" i="37"/>
  <c r="K96" i="37"/>
  <c r="K104" i="37"/>
  <c r="L7" i="37"/>
  <c r="M6" i="37"/>
  <c r="L104" i="37" l="1"/>
  <c r="L36" i="37"/>
  <c r="L10" i="37"/>
  <c r="L53" i="37"/>
  <c r="L74" i="37"/>
  <c r="L87" i="37"/>
  <c r="L96" i="37"/>
  <c r="L123" i="37"/>
  <c r="L131" i="37"/>
  <c r="L65" i="37"/>
  <c r="L114" i="37"/>
  <c r="L25" i="37"/>
  <c r="M7" i="37"/>
  <c r="N6" i="37"/>
  <c r="N7" i="37" s="1"/>
  <c r="N87" i="37" l="1"/>
  <c r="N96" i="37"/>
  <c r="N25" i="37"/>
  <c r="N131" i="37"/>
  <c r="N104" i="37"/>
  <c r="N36" i="37"/>
  <c r="N10" i="37"/>
  <c r="N74" i="37"/>
  <c r="N53" i="37"/>
  <c r="N123" i="37"/>
  <c r="N65" i="37"/>
  <c r="N114" i="37"/>
  <c r="M131" i="37"/>
  <c r="M104" i="37"/>
  <c r="M36" i="37"/>
  <c r="M10" i="37"/>
  <c r="M74" i="37"/>
  <c r="M53" i="37"/>
  <c r="M87" i="37"/>
  <c r="M96" i="37"/>
  <c r="M123" i="37"/>
  <c r="M65" i="37"/>
  <c r="M114" i="37"/>
  <c r="M25" i="37"/>
  <c r="C33" i="25" l="1"/>
  <c r="C8" i="25"/>
  <c r="I53" i="25" l="1"/>
  <c r="I52" i="25"/>
  <c r="H53" i="25"/>
  <c r="H52" i="25"/>
  <c r="AK17" i="15" l="1"/>
  <c r="AK10" i="13" l="1"/>
  <c r="AK11" i="13" s="1"/>
  <c r="AK16" i="13" s="1"/>
  <c r="AK20" i="13" l="1"/>
  <c r="AK22" i="13" l="1"/>
  <c r="AS36" i="32"/>
  <c r="AJ11" i="18" l="1"/>
  <c r="AJ45" i="30" l="1"/>
  <c r="AJ41" i="30"/>
  <c r="AJ32" i="30"/>
  <c r="AJ14" i="30"/>
  <c r="AJ13" i="30"/>
  <c r="AJ29" i="30" s="1"/>
  <c r="AJ20" i="30" l="1"/>
  <c r="AJ22" i="30" s="1"/>
  <c r="AJ24" i="30" s="1"/>
  <c r="AJ26" i="30" s="1"/>
  <c r="AJ55" i="30" s="1"/>
  <c r="AJ59" i="30" s="1"/>
  <c r="AJ37" i="30"/>
  <c r="AJ24" i="13"/>
  <c r="AJ40" i="30" l="1"/>
  <c r="AJ50" i="30" s="1"/>
  <c r="AJ52" i="30" s="1"/>
  <c r="AJ19" i="14" l="1"/>
  <c r="AT36" i="32" l="1"/>
  <c r="AT35" i="32"/>
  <c r="AT34" i="32"/>
  <c r="AT33" i="32"/>
  <c r="AT32" i="32"/>
  <c r="AT31" i="32"/>
  <c r="AT30" i="32"/>
  <c r="AT29" i="32"/>
  <c r="AT28" i="32"/>
  <c r="AT24" i="32"/>
  <c r="AT23" i="32"/>
  <c r="AT22" i="32"/>
  <c r="AT21" i="32"/>
  <c r="AT20" i="32"/>
  <c r="AT19" i="32"/>
  <c r="AT18" i="32"/>
  <c r="AT16" i="32"/>
  <c r="AT15" i="32"/>
  <c r="AT14" i="32"/>
  <c r="AT13" i="32"/>
  <c r="AT12" i="32"/>
  <c r="AT11" i="32"/>
  <c r="AT10" i="32"/>
  <c r="AT24" i="31"/>
  <c r="AT22" i="31"/>
  <c r="AT20" i="31"/>
  <c r="AT19" i="31"/>
  <c r="AT17" i="31"/>
  <c r="AT16" i="31"/>
  <c r="AT14" i="31"/>
  <c r="AT13" i="31"/>
  <c r="AT12" i="31"/>
  <c r="AT11" i="31"/>
  <c r="AT23" i="31"/>
  <c r="AT10" i="31"/>
  <c r="AJ27" i="32" l="1"/>
  <c r="AJ17" i="32"/>
  <c r="AJ9" i="32"/>
  <c r="AJ15" i="31"/>
  <c r="AT18" i="31"/>
  <c r="AJ9" i="31"/>
  <c r="AJ13" i="17"/>
  <c r="AJ19" i="13" s="1"/>
  <c r="AJ9" i="17"/>
  <c r="AJ18" i="13" s="1"/>
  <c r="AJ16" i="16"/>
  <c r="AJ13" i="13" s="1"/>
  <c r="AJ12" i="13" s="1"/>
  <c r="AJ17" i="13" l="1"/>
  <c r="AJ25" i="32"/>
  <c r="AJ38" i="32" s="1"/>
  <c r="AJ21" i="17"/>
  <c r="AJ26" i="31"/>
  <c r="AJ9" i="14" l="1"/>
  <c r="AJ24" i="14" s="1"/>
  <c r="AJ9" i="13" s="1"/>
  <c r="AJ37" i="18" l="1"/>
  <c r="AJ36" i="18" s="1"/>
  <c r="AJ33" i="18"/>
  <c r="AJ27" i="18"/>
  <c r="AJ24" i="18"/>
  <c r="AJ19" i="18"/>
  <c r="AJ18" i="18" l="1"/>
  <c r="C12" i="25" l="1"/>
  <c r="E100" i="33" l="1"/>
  <c r="E99" i="33"/>
  <c r="E98" i="33"/>
  <c r="E97" i="33"/>
  <c r="E96" i="33"/>
  <c r="E95" i="33"/>
  <c r="E94" i="33"/>
  <c r="E93" i="33"/>
  <c r="E92" i="33"/>
  <c r="E91" i="33"/>
  <c r="E90" i="33"/>
  <c r="E89" i="33"/>
  <c r="E88" i="33"/>
  <c r="E87" i="33"/>
  <c r="E86" i="33"/>
  <c r="E85" i="33"/>
  <c r="E84" i="33"/>
  <c r="E83" i="33"/>
  <c r="E82" i="33"/>
  <c r="E81" i="33"/>
  <c r="E102" i="33" l="1"/>
  <c r="AT9" i="32"/>
  <c r="AT17" i="32"/>
  <c r="AT9" i="31"/>
  <c r="AT27" i="32"/>
  <c r="AT15" i="31"/>
  <c r="AT25" i="32" l="1"/>
  <c r="AT38" i="32" s="1"/>
  <c r="AT26"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M28" i="32"/>
  <c r="AN28" i="32"/>
  <c r="AO28" i="32"/>
  <c r="AP28" i="32"/>
  <c r="AQ28" i="32"/>
  <c r="AR28" i="32"/>
  <c r="AS28" i="32"/>
  <c r="AM29" i="32"/>
  <c r="AN29" i="32"/>
  <c r="AO29" i="32"/>
  <c r="AP29" i="32"/>
  <c r="AQ29" i="32"/>
  <c r="AR29" i="32"/>
  <c r="AS29" i="32"/>
  <c r="AM30" i="32"/>
  <c r="AN30" i="32"/>
  <c r="AO30" i="32"/>
  <c r="AP30" i="32"/>
  <c r="AQ30" i="32"/>
  <c r="AR30" i="32"/>
  <c r="AS30" i="32"/>
  <c r="AM31" i="32"/>
  <c r="AN31" i="32"/>
  <c r="AO31" i="32"/>
  <c r="AP31" i="32"/>
  <c r="AQ31" i="32"/>
  <c r="AR31" i="32"/>
  <c r="AS31" i="32"/>
  <c r="AM32" i="32"/>
  <c r="AN32" i="32"/>
  <c r="AO32" i="32"/>
  <c r="AP32" i="32"/>
  <c r="AQ32" i="32"/>
  <c r="AR32" i="32"/>
  <c r="AS32" i="32"/>
  <c r="AM33" i="32"/>
  <c r="AN33" i="32"/>
  <c r="AO33" i="32"/>
  <c r="AP33" i="32"/>
  <c r="AQ33" i="32"/>
  <c r="AR33" i="32"/>
  <c r="AS33" i="32"/>
  <c r="AM34" i="32"/>
  <c r="AN34" i="32"/>
  <c r="AO34" i="32"/>
  <c r="AP34" i="32"/>
  <c r="AQ34" i="32"/>
  <c r="AR34" i="32"/>
  <c r="AM35" i="32"/>
  <c r="AN35" i="32"/>
  <c r="AO35" i="32"/>
  <c r="AP35" i="32"/>
  <c r="AQ35" i="32"/>
  <c r="AR35" i="32"/>
  <c r="AS35" i="32"/>
  <c r="AM36" i="32"/>
  <c r="AN36" i="32"/>
  <c r="AO36" i="32"/>
  <c r="AP36" i="32"/>
  <c r="AQ36" i="32"/>
  <c r="AR36" i="32"/>
  <c r="G6" i="32"/>
  <c r="G7" i="32" s="1"/>
  <c r="G8" i="32" s="1"/>
  <c r="E7" i="32"/>
  <c r="F7" i="32"/>
  <c r="F8" i="32" s="1"/>
  <c r="AN8" i="32"/>
  <c r="AO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M10" i="32"/>
  <c r="AN10" i="32"/>
  <c r="AO10" i="32"/>
  <c r="AP10" i="32"/>
  <c r="AQ10" i="32"/>
  <c r="AR10" i="32"/>
  <c r="AS10" i="32"/>
  <c r="AM11" i="32"/>
  <c r="AN11" i="32"/>
  <c r="AO11" i="32"/>
  <c r="AP11" i="32"/>
  <c r="AQ11" i="32"/>
  <c r="AR11" i="32"/>
  <c r="AS11" i="32"/>
  <c r="AM12" i="32"/>
  <c r="AN12" i="32"/>
  <c r="AO12" i="32"/>
  <c r="AP12" i="32"/>
  <c r="AQ12" i="32"/>
  <c r="AR12" i="32"/>
  <c r="AS12" i="32"/>
  <c r="AM13" i="32"/>
  <c r="AN13" i="32"/>
  <c r="AO13" i="32"/>
  <c r="AP13" i="32"/>
  <c r="AQ13" i="32"/>
  <c r="AR13" i="32"/>
  <c r="AS13" i="32"/>
  <c r="AM14" i="32"/>
  <c r="AN14" i="32"/>
  <c r="AO14" i="32"/>
  <c r="AP14" i="32"/>
  <c r="AQ14" i="32"/>
  <c r="AR14" i="32"/>
  <c r="AS14" i="32"/>
  <c r="AM15" i="32"/>
  <c r="AN15" i="32"/>
  <c r="AO15" i="32"/>
  <c r="AP15" i="32"/>
  <c r="AQ15" i="32"/>
  <c r="AR15" i="32"/>
  <c r="AS15" i="32"/>
  <c r="AM16" i="32"/>
  <c r="AN16" i="32"/>
  <c r="AO16" i="32"/>
  <c r="AP16" i="32"/>
  <c r="AQ16" i="32"/>
  <c r="AR16" i="32"/>
  <c r="AS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M18" i="32"/>
  <c r="AN18" i="32"/>
  <c r="AO18" i="32"/>
  <c r="AP18" i="32"/>
  <c r="AQ18" i="32"/>
  <c r="AR18" i="32"/>
  <c r="AS18" i="32"/>
  <c r="AM19" i="32"/>
  <c r="AN19" i="32"/>
  <c r="AO19" i="32"/>
  <c r="AP19" i="32"/>
  <c r="AQ19" i="32"/>
  <c r="AR19" i="32"/>
  <c r="AS19" i="32"/>
  <c r="AM20" i="32"/>
  <c r="AN20" i="32"/>
  <c r="AO20" i="32"/>
  <c r="AP20" i="32"/>
  <c r="AQ20" i="32"/>
  <c r="AR20" i="32"/>
  <c r="AS20" i="32"/>
  <c r="AM21" i="32"/>
  <c r="AN21" i="32"/>
  <c r="AO21" i="32"/>
  <c r="AP21" i="32"/>
  <c r="AQ21" i="32"/>
  <c r="AR21" i="32"/>
  <c r="AS21" i="32"/>
  <c r="AM22" i="32"/>
  <c r="AN22" i="32"/>
  <c r="AO22" i="32"/>
  <c r="AP22" i="32"/>
  <c r="AQ22" i="32"/>
  <c r="AR22" i="32"/>
  <c r="AS22" i="32"/>
  <c r="AM23" i="32"/>
  <c r="AN23" i="32"/>
  <c r="AO23" i="32"/>
  <c r="AP23" i="32"/>
  <c r="AQ23" i="32"/>
  <c r="AR23" i="32"/>
  <c r="AS23" i="32"/>
  <c r="AM24" i="32"/>
  <c r="AN24" i="32"/>
  <c r="AO24" i="32"/>
  <c r="AP24" i="32"/>
  <c r="AQ24" i="32"/>
  <c r="AR24" i="32"/>
  <c r="AS24" i="32"/>
  <c r="E25" i="32"/>
  <c r="F25" i="32"/>
  <c r="F38" i="32" s="1"/>
  <c r="AM22" i="31"/>
  <c r="AN22" i="31"/>
  <c r="AO22" i="31"/>
  <c r="AP22" i="31"/>
  <c r="AQ22" i="31"/>
  <c r="AR22" i="31"/>
  <c r="AS22" i="31"/>
  <c r="AM23" i="31"/>
  <c r="AN23" i="31"/>
  <c r="AO23" i="31"/>
  <c r="AP23" i="31"/>
  <c r="AQ23" i="31"/>
  <c r="AR23" i="31"/>
  <c r="AS23" i="31"/>
  <c r="AM24" i="31"/>
  <c r="AN24" i="31"/>
  <c r="AO24" i="31"/>
  <c r="AP24" i="31"/>
  <c r="AQ24" i="31"/>
  <c r="AR24" i="31"/>
  <c r="AS24" i="31"/>
  <c r="G6" i="31"/>
  <c r="H6" i="31" s="1"/>
  <c r="E7" i="31"/>
  <c r="F7" i="31"/>
  <c r="F8" i="31" s="1"/>
  <c r="AN8" i="31"/>
  <c r="AO8" i="31" s="1"/>
  <c r="AP8" i="31" s="1"/>
  <c r="AQ8" i="31" s="1"/>
  <c r="AR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M10" i="31"/>
  <c r="AN10" i="31"/>
  <c r="AO10" i="31"/>
  <c r="AP10" i="31"/>
  <c r="AQ10" i="31"/>
  <c r="AR10" i="31"/>
  <c r="AS10" i="31"/>
  <c r="AM11" i="31"/>
  <c r="AN11" i="31"/>
  <c r="AO11" i="31"/>
  <c r="AP11" i="31"/>
  <c r="AQ11" i="31"/>
  <c r="AR11" i="31"/>
  <c r="AS11" i="31"/>
  <c r="AM12" i="31"/>
  <c r="AN12" i="31"/>
  <c r="AO12" i="31"/>
  <c r="AP12" i="31"/>
  <c r="AQ12" i="31"/>
  <c r="AR12" i="31"/>
  <c r="AS12" i="31"/>
  <c r="AM13" i="31"/>
  <c r="AN13" i="31"/>
  <c r="AO13" i="31"/>
  <c r="AP13" i="31"/>
  <c r="AQ13" i="31"/>
  <c r="AR13" i="31"/>
  <c r="AS13" i="31"/>
  <c r="AM14" i="31"/>
  <c r="AN14" i="31"/>
  <c r="AO14" i="31"/>
  <c r="AP14" i="31"/>
  <c r="AQ14" i="31"/>
  <c r="AR14" i="31"/>
  <c r="AS14"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M16" i="31"/>
  <c r="AN16" i="31"/>
  <c r="AO16" i="31"/>
  <c r="AP16" i="31"/>
  <c r="AQ16" i="31"/>
  <c r="AR16" i="31"/>
  <c r="AS16" i="31"/>
  <c r="AM17" i="31"/>
  <c r="AN17" i="31"/>
  <c r="AO17" i="31"/>
  <c r="AP17" i="31"/>
  <c r="AQ17" i="31"/>
  <c r="AR17" i="31"/>
  <c r="AS17" i="31"/>
  <c r="AM18" i="31"/>
  <c r="AN18" i="31"/>
  <c r="AO18" i="31"/>
  <c r="AP18" i="31"/>
  <c r="AQ18" i="31"/>
  <c r="AR18" i="31"/>
  <c r="AS18" i="31"/>
  <c r="AM19" i="31"/>
  <c r="AN19" i="31"/>
  <c r="AO19" i="31"/>
  <c r="AP19" i="31"/>
  <c r="AQ19" i="31"/>
  <c r="AR19" i="31"/>
  <c r="AS19" i="31"/>
  <c r="AM20" i="31"/>
  <c r="AN20" i="31"/>
  <c r="AO20" i="31"/>
  <c r="AP20" i="31"/>
  <c r="AQ20" i="31"/>
  <c r="AR20" i="31"/>
  <c r="AS20" i="31"/>
  <c r="S25" i="32" l="1"/>
  <c r="AI25" i="32"/>
  <c r="E38" i="32"/>
  <c r="T25" i="32"/>
  <c r="L26" i="31"/>
  <c r="T26" i="31"/>
  <c r="AR9" i="31"/>
  <c r="AS9" i="31"/>
  <c r="AD25" i="32"/>
  <c r="AD38" i="32" s="1"/>
  <c r="N25" i="32"/>
  <c r="N38" i="32" s="1"/>
  <c r="AP9" i="31"/>
  <c r="AO9" i="31"/>
  <c r="AN9" i="31"/>
  <c r="AC25" i="32"/>
  <c r="AC38" i="32" s="1"/>
  <c r="M25" i="32"/>
  <c r="M38" i="32" s="1"/>
  <c r="X38" i="32"/>
  <c r="P38" i="32"/>
  <c r="H38" i="32"/>
  <c r="AR17" i="32"/>
  <c r="AR9" i="32"/>
  <c r="AQ9" i="31"/>
  <c r="AD26" i="31"/>
  <c r="N26" i="31"/>
  <c r="U25" i="32"/>
  <c r="U38" i="32" s="1"/>
  <c r="AQ15" i="31"/>
  <c r="AB26" i="31"/>
  <c r="AS15" i="31"/>
  <c r="AM9" i="31"/>
  <c r="V26" i="31"/>
  <c r="F26" i="31"/>
  <c r="V25" i="32"/>
  <c r="V38" i="32" s="1"/>
  <c r="AR15" i="31"/>
  <c r="AC26" i="31"/>
  <c r="U26" i="31"/>
  <c r="M26" i="31"/>
  <c r="E26" i="31"/>
  <c r="AP15" i="31"/>
  <c r="AI26" i="31"/>
  <c r="AA26" i="31"/>
  <c r="S26" i="31"/>
  <c r="K26" i="31"/>
  <c r="Z25" i="32"/>
  <c r="Z38" i="32" s="1"/>
  <c r="J25" i="32"/>
  <c r="J38" i="32" s="1"/>
  <c r="AQ17" i="32"/>
  <c r="AQ9" i="32"/>
  <c r="AP17" i="32"/>
  <c r="AE25" i="32"/>
  <c r="AE38" i="32" s="1"/>
  <c r="O25" i="32"/>
  <c r="O38" i="32" s="1"/>
  <c r="AH26" i="31"/>
  <c r="J26" i="31"/>
  <c r="AO17" i="32"/>
  <c r="AS9" i="32"/>
  <c r="AN9" i="32"/>
  <c r="AP27" i="32"/>
  <c r="AM15" i="31"/>
  <c r="AF26" i="31"/>
  <c r="X26" i="31"/>
  <c r="P26" i="31"/>
  <c r="H26" i="31"/>
  <c r="AM17" i="32"/>
  <c r="AO27" i="32"/>
  <c r="AH25" i="32"/>
  <c r="AH38" i="32" s="1"/>
  <c r="R25" i="32"/>
  <c r="R38" i="32" s="1"/>
  <c r="Y25" i="32"/>
  <c r="Y38" i="32" s="1"/>
  <c r="Q25" i="32"/>
  <c r="Q38" i="32" s="1"/>
  <c r="I25" i="32"/>
  <c r="I38" i="32" s="1"/>
  <c r="L38" i="32"/>
  <c r="AP9" i="32"/>
  <c r="W25" i="32"/>
  <c r="W38" i="32" s="1"/>
  <c r="G25" i="32"/>
  <c r="G38" i="32" s="1"/>
  <c r="AR27" i="32"/>
  <c r="AO15" i="31"/>
  <c r="Z26" i="31"/>
  <c r="R26" i="31"/>
  <c r="AO9" i="32"/>
  <c r="AQ27" i="32"/>
  <c r="AN15" i="31"/>
  <c r="AG26" i="31"/>
  <c r="Y26" i="31"/>
  <c r="Q26" i="31"/>
  <c r="I26" i="31"/>
  <c r="AN17" i="32"/>
  <c r="AE26" i="31"/>
  <c r="W26" i="31"/>
  <c r="O26" i="31"/>
  <c r="G26" i="31"/>
  <c r="G7" i="31"/>
  <c r="G8" i="31" s="1"/>
  <c r="AI38" i="32"/>
  <c r="AA38" i="32"/>
  <c r="S38" i="32"/>
  <c r="K38" i="32"/>
  <c r="AM9" i="32"/>
  <c r="AN27" i="32"/>
  <c r="AG25" i="32"/>
  <c r="AG38" i="32" s="1"/>
  <c r="AS17" i="32"/>
  <c r="AM27" i="32"/>
  <c r="AB38" i="32"/>
  <c r="T38" i="32"/>
  <c r="AP8" i="32"/>
  <c r="I6" i="31"/>
  <c r="H7" i="31"/>
  <c r="H8" i="31" s="1"/>
  <c r="E8" i="31"/>
  <c r="AS8" i="31"/>
  <c r="AT8" i="31" s="1"/>
  <c r="AU8" i="31" s="1"/>
  <c r="H6" i="32"/>
  <c r="E8" i="32"/>
  <c r="AS26" i="31" l="1"/>
  <c r="AR26" i="31"/>
  <c r="AO26" i="31"/>
  <c r="AP26" i="31"/>
  <c r="AQ26" i="31"/>
  <c r="AP25" i="32"/>
  <c r="AP38" i="32" s="1"/>
  <c r="AS25" i="32"/>
  <c r="AR25" i="32"/>
  <c r="AR38" i="32" s="1"/>
  <c r="AN26" i="31"/>
  <c r="AM25" i="32"/>
  <c r="AM26" i="31"/>
  <c r="AO25" i="32"/>
  <c r="AO38" i="32" s="1"/>
  <c r="AQ25" i="32"/>
  <c r="AQ38" i="32" s="1"/>
  <c r="AN25" i="32"/>
  <c r="AN38" i="32" s="1"/>
  <c r="I7" i="31"/>
  <c r="I8" i="31" s="1"/>
  <c r="J6" i="31"/>
  <c r="I6" i="32"/>
  <c r="H7" i="32"/>
  <c r="AQ8" i="32"/>
  <c r="H8" i="32" l="1"/>
  <c r="J7" i="31"/>
  <c r="K6" i="31"/>
  <c r="AR8" i="32"/>
  <c r="J6" i="32"/>
  <c r="I7" i="32"/>
  <c r="I8" i="32" s="1"/>
  <c r="K7" i="31" l="1"/>
  <c r="K8" i="31" s="1"/>
  <c r="L6" i="31"/>
  <c r="AS8" i="32"/>
  <c r="AT8" i="32" s="1"/>
  <c r="AU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K7" i="31" l="1"/>
  <c r="AK8" i="31"/>
  <c r="AJ7" i="31"/>
  <c r="AJ8" i="31" s="1"/>
  <c r="AI7" i="31"/>
  <c r="AI8" i="31" s="1"/>
  <c r="AH7" i="32"/>
  <c r="AH8" i="32" s="1"/>
  <c r="AI6" i="32"/>
  <c r="AJ6" i="32" s="1"/>
  <c r="AJ7" i="32" l="1"/>
  <c r="AJ8" i="32" s="1"/>
  <c r="AK6" i="32"/>
  <c r="AI7" i="32"/>
  <c r="AK7" i="32" l="1"/>
  <c r="AK8" i="32"/>
  <c r="AM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N39" i="30"/>
  <c r="AO39" i="30" s="1"/>
  <c r="AP39" i="30" s="1"/>
  <c r="AQ39" i="30" s="1"/>
  <c r="AR39" i="30" s="1"/>
  <c r="AS39" i="30" s="1"/>
  <c r="AT39" i="30" s="1"/>
  <c r="AU39" i="30" s="1"/>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N8" i="30"/>
  <c r="AO8" i="30" s="1"/>
  <c r="AP8" i="30" s="1"/>
  <c r="AQ8" i="30" s="1"/>
  <c r="AR8" i="30" s="1"/>
  <c r="AS8" i="30" s="1"/>
  <c r="AT8" i="30" s="1"/>
  <c r="AU8" i="30" s="1"/>
  <c r="AN28" i="30"/>
  <c r="AO28" i="30" s="1"/>
  <c r="AP28" i="30" s="1"/>
  <c r="AQ28" i="30" s="1"/>
  <c r="AR28" i="30" s="1"/>
  <c r="AS28" i="30" s="1"/>
  <c r="AT28" i="30" s="1"/>
  <c r="AU2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AI13" i="30" l="1"/>
  <c r="AH13" i="30"/>
  <c r="AG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AF13" i="30"/>
  <c r="AN9" i="30"/>
  <c r="E7" i="30"/>
  <c r="F6" i="30"/>
  <c r="E54" i="30" l="1"/>
  <c r="E9" i="30"/>
  <c r="AF29" i="30"/>
  <c r="AF37" i="30" s="1"/>
  <c r="AF20" i="30"/>
  <c r="AF40" i="30" s="1"/>
  <c r="AF50" i="30" s="1"/>
  <c r="F7" i="30"/>
  <c r="F54" i="30" s="1"/>
  <c r="E39" i="30"/>
  <c r="E28" i="30"/>
  <c r="E8" i="30"/>
  <c r="E29" i="30"/>
  <c r="E37" i="30" s="1"/>
  <c r="E20" i="30"/>
  <c r="E40" i="30" s="1"/>
  <c r="E50" i="30" s="1"/>
  <c r="M29" i="30"/>
  <c r="M37" i="30" s="1"/>
  <c r="M20" i="30"/>
  <c r="M40" i="30" s="1"/>
  <c r="M50" i="30" s="1"/>
  <c r="U29" i="30"/>
  <c r="U37" i="30" s="1"/>
  <c r="U20" i="30"/>
  <c r="U40" i="30" s="1"/>
  <c r="U50" i="30" s="1"/>
  <c r="AC29" i="30"/>
  <c r="AC37" i="30" s="1"/>
  <c r="AC20" i="30"/>
  <c r="AC40" i="30" s="1"/>
  <c r="AC50" i="30" s="1"/>
  <c r="F29" i="30"/>
  <c r="F37" i="30" s="1"/>
  <c r="F20" i="30"/>
  <c r="F40" i="30" s="1"/>
  <c r="F50" i="30" s="1"/>
  <c r="N29" i="30"/>
  <c r="N37" i="30" s="1"/>
  <c r="N20" i="30"/>
  <c r="N40" i="30" s="1"/>
  <c r="N50" i="30" s="1"/>
  <c r="V29" i="30"/>
  <c r="V37" i="30" s="1"/>
  <c r="V20" i="30"/>
  <c r="V40" i="30" s="1"/>
  <c r="V50" i="30" s="1"/>
  <c r="AD29" i="30"/>
  <c r="AD37" i="30" s="1"/>
  <c r="AD20" i="30"/>
  <c r="AD40" i="30" s="1"/>
  <c r="AD50" i="30" s="1"/>
  <c r="T29" i="30"/>
  <c r="T37" i="30" s="1"/>
  <c r="T20" i="30"/>
  <c r="G29" i="30"/>
  <c r="G37" i="30" s="1"/>
  <c r="G20" i="30"/>
  <c r="G40" i="30" s="1"/>
  <c r="G50" i="30" s="1"/>
  <c r="O29" i="30"/>
  <c r="O37" i="30" s="1"/>
  <c r="O20" i="30"/>
  <c r="O40" i="30" s="1"/>
  <c r="O50" i="30" s="1"/>
  <c r="W29" i="30"/>
  <c r="W37" i="30" s="1"/>
  <c r="W20" i="30"/>
  <c r="W40" i="30" s="1"/>
  <c r="W50" i="30" s="1"/>
  <c r="AE29" i="30"/>
  <c r="AE37" i="30" s="1"/>
  <c r="AE20" i="30"/>
  <c r="AE40" i="30" s="1"/>
  <c r="AE50" i="30" s="1"/>
  <c r="AB29" i="30"/>
  <c r="AB37" i="30" s="1"/>
  <c r="AB20" i="30"/>
  <c r="AB40" i="30" s="1"/>
  <c r="AB50" i="30" s="1"/>
  <c r="H29" i="30"/>
  <c r="H37" i="30" s="1"/>
  <c r="H20" i="30"/>
  <c r="H40" i="30" s="1"/>
  <c r="H50" i="30" s="1"/>
  <c r="P29" i="30"/>
  <c r="P37" i="30" s="1"/>
  <c r="P20" i="30"/>
  <c r="P40" i="30" s="1"/>
  <c r="P50" i="30" s="1"/>
  <c r="X29" i="30"/>
  <c r="X37" i="30" s="1"/>
  <c r="X20" i="30"/>
  <c r="X40" i="30" s="1"/>
  <c r="X50" i="30" s="1"/>
  <c r="AO9" i="30"/>
  <c r="I29" i="30"/>
  <c r="I37" i="30" s="1"/>
  <c r="I20" i="30"/>
  <c r="I40" i="30" s="1"/>
  <c r="I50" i="30" s="1"/>
  <c r="Q29" i="30"/>
  <c r="Q37" i="30" s="1"/>
  <c r="Q20" i="30"/>
  <c r="Q40" i="30" s="1"/>
  <c r="Q50" i="30" s="1"/>
  <c r="Y29" i="30"/>
  <c r="Y37" i="30" s="1"/>
  <c r="Y20" i="30"/>
  <c r="Y40" i="30" s="1"/>
  <c r="Y50" i="30" s="1"/>
  <c r="AG29" i="30"/>
  <c r="AG37" i="30" s="1"/>
  <c r="AG20" i="30"/>
  <c r="AG40" i="30" s="1"/>
  <c r="AG50" i="30" s="1"/>
  <c r="J29" i="30"/>
  <c r="J37" i="30" s="1"/>
  <c r="J20" i="30"/>
  <c r="J40" i="30" s="1"/>
  <c r="J50" i="30" s="1"/>
  <c r="R29" i="30"/>
  <c r="R37" i="30" s="1"/>
  <c r="R20" i="30"/>
  <c r="R40" i="30" s="1"/>
  <c r="R50" i="30" s="1"/>
  <c r="Z29" i="30"/>
  <c r="Z37" i="30" s="1"/>
  <c r="Z20" i="30"/>
  <c r="Z40" i="30" s="1"/>
  <c r="Z50" i="30" s="1"/>
  <c r="AH29" i="30"/>
  <c r="AH37" i="30" s="1"/>
  <c r="AH20" i="30"/>
  <c r="AH40" i="30" s="1"/>
  <c r="L29" i="30"/>
  <c r="L37" i="30" s="1"/>
  <c r="L20" i="30"/>
  <c r="L40" i="30" s="1"/>
  <c r="L50" i="30" s="1"/>
  <c r="K29" i="30"/>
  <c r="K37" i="30" s="1"/>
  <c r="K20" i="30"/>
  <c r="K40" i="30" s="1"/>
  <c r="K50" i="30" s="1"/>
  <c r="S29" i="30"/>
  <c r="S37" i="30" s="1"/>
  <c r="S20" i="30"/>
  <c r="S40" i="30" s="1"/>
  <c r="S50" i="30" s="1"/>
  <c r="AA29" i="30"/>
  <c r="AA37" i="30" s="1"/>
  <c r="AA20" i="30"/>
  <c r="AA40" i="30" s="1"/>
  <c r="AA50" i="30" s="1"/>
  <c r="AI29" i="30"/>
  <c r="AI37" i="30" s="1"/>
  <c r="AI20" i="30"/>
  <c r="G6" i="30"/>
  <c r="AF52" i="30" l="1"/>
  <c r="AI40" i="30"/>
  <c r="AI50" i="30" s="1"/>
  <c r="AI52" i="30" s="1"/>
  <c r="W52" i="30"/>
  <c r="AG52" i="30"/>
  <c r="F9" i="30"/>
  <c r="P52" i="30"/>
  <c r="G52" i="30"/>
  <c r="O52" i="30"/>
  <c r="H52" i="30"/>
  <c r="K52" i="30"/>
  <c r="R52" i="30"/>
  <c r="Q52" i="30"/>
  <c r="L52" i="30"/>
  <c r="J52" i="30"/>
  <c r="I52" i="30"/>
  <c r="V52" i="30"/>
  <c r="U52" i="30"/>
  <c r="N52" i="30"/>
  <c r="M52" i="30"/>
  <c r="S52" i="30"/>
  <c r="F52" i="30"/>
  <c r="E52" i="30"/>
  <c r="X52" i="30"/>
  <c r="Y52" i="30"/>
  <c r="Z52" i="30"/>
  <c r="AA52" i="30"/>
  <c r="AB52" i="30"/>
  <c r="AC52" i="30"/>
  <c r="AE52" i="30"/>
  <c r="AD52" i="30"/>
  <c r="F39" i="30"/>
  <c r="T40" i="30"/>
  <c r="T50" i="30" s="1"/>
  <c r="H22" i="30"/>
  <c r="H24" i="30" s="1"/>
  <c r="H26" i="30" s="1"/>
  <c r="H55" i="30" s="1"/>
  <c r="H59" i="30" s="1"/>
  <c r="L22" i="30"/>
  <c r="L24" i="30" s="1"/>
  <c r="L26" i="30" s="1"/>
  <c r="L55" i="30" s="1"/>
  <c r="L59" i="30" s="1"/>
  <c r="J22" i="30"/>
  <c r="J24" i="30" s="1"/>
  <c r="J26" i="30" s="1"/>
  <c r="J55" i="30" s="1"/>
  <c r="J59" i="30" s="1"/>
  <c r="I22" i="30"/>
  <c r="I24" i="30" s="1"/>
  <c r="I26" i="30" s="1"/>
  <c r="I55" i="30" s="1"/>
  <c r="I59" i="30" s="1"/>
  <c r="V22" i="30"/>
  <c r="V24" i="30" s="1"/>
  <c r="V26" i="30" s="1"/>
  <c r="V55" i="30" s="1"/>
  <c r="V59" i="30" s="1"/>
  <c r="U22" i="30"/>
  <c r="U24" i="30" s="1"/>
  <c r="U26" i="30" s="1"/>
  <c r="U55" i="30" s="1"/>
  <c r="U59" i="30" s="1"/>
  <c r="G22" i="30"/>
  <c r="G24" i="30" s="1"/>
  <c r="G26" i="30" s="1"/>
  <c r="G55" i="30" s="1"/>
  <c r="G59" i="30" s="1"/>
  <c r="AB22" i="30"/>
  <c r="AB24" i="30" s="1"/>
  <c r="AB26" i="30" s="1"/>
  <c r="AB55" i="30" s="1"/>
  <c r="AB59" i="30" s="1"/>
  <c r="AA22" i="30"/>
  <c r="AA24" i="30" s="1"/>
  <c r="AA26" i="30" s="1"/>
  <c r="AA55" i="30" s="1"/>
  <c r="AA59" i="30" s="1"/>
  <c r="AH22" i="30"/>
  <c r="AH24" i="30" s="1"/>
  <c r="AH26" i="30" s="1"/>
  <c r="AH55" i="30" s="1"/>
  <c r="AH59" i="30" s="1"/>
  <c r="AG22" i="30"/>
  <c r="AG24" i="30" s="1"/>
  <c r="AG26" i="30" s="1"/>
  <c r="AG55" i="30" s="1"/>
  <c r="AG59" i="30" s="1"/>
  <c r="N22" i="30"/>
  <c r="N24" i="30" s="1"/>
  <c r="N26" i="30" s="1"/>
  <c r="N55" i="30" s="1"/>
  <c r="N59" i="30" s="1"/>
  <c r="M22" i="30"/>
  <c r="M24" i="30" s="1"/>
  <c r="M26" i="30" s="1"/>
  <c r="M55" i="30" s="1"/>
  <c r="M59" i="30" s="1"/>
  <c r="AI22" i="30"/>
  <c r="AI24" i="30" s="1"/>
  <c r="AI26" i="30" s="1"/>
  <c r="AI55" i="30" s="1"/>
  <c r="AI59" i="30" s="1"/>
  <c r="X22" i="30"/>
  <c r="X24" i="30" s="1"/>
  <c r="X26" i="30" s="1"/>
  <c r="X55" i="30" s="1"/>
  <c r="X59" i="30" s="1"/>
  <c r="AE22" i="30"/>
  <c r="AE24" i="30" s="1"/>
  <c r="AE26" i="30" s="1"/>
  <c r="AE55" i="30" s="1"/>
  <c r="AE59" i="30" s="1"/>
  <c r="AF22" i="30"/>
  <c r="AF24" i="30" s="1"/>
  <c r="AF26" i="30" s="1"/>
  <c r="AF55" i="30" s="1"/>
  <c r="AF59" i="30" s="1"/>
  <c r="S22" i="30"/>
  <c r="S24" i="30" s="1"/>
  <c r="S26" i="30" s="1"/>
  <c r="S55" i="30" s="1"/>
  <c r="S59" i="30" s="1"/>
  <c r="Z22" i="30"/>
  <c r="Z24" i="30" s="1"/>
  <c r="Z26" i="30" s="1"/>
  <c r="Z55" i="30" s="1"/>
  <c r="Z59" i="30" s="1"/>
  <c r="Y22" i="30"/>
  <c r="Y24" i="30" s="1"/>
  <c r="Y26" i="30" s="1"/>
  <c r="Y55" i="30" s="1"/>
  <c r="Y59" i="30" s="1"/>
  <c r="F22" i="30"/>
  <c r="F24" i="30" s="1"/>
  <c r="F26" i="30" s="1"/>
  <c r="F55" i="30" s="1"/>
  <c r="F59" i="30" s="1"/>
  <c r="E22" i="30"/>
  <c r="E24" i="30" s="1"/>
  <c r="E26" i="30" s="1"/>
  <c r="E55" i="30" s="1"/>
  <c r="E59" i="30" s="1"/>
  <c r="O22" i="30"/>
  <c r="O24" i="30" s="1"/>
  <c r="O26" i="30" s="1"/>
  <c r="O55" i="30" s="1"/>
  <c r="O59" i="30" s="1"/>
  <c r="P22" i="30"/>
  <c r="P24" i="30" s="1"/>
  <c r="P26" i="30" s="1"/>
  <c r="P55" i="30" s="1"/>
  <c r="P59" i="30" s="1"/>
  <c r="W22" i="30"/>
  <c r="W24" i="30" s="1"/>
  <c r="W26" i="30" s="1"/>
  <c r="W55" i="30" s="1"/>
  <c r="W59" i="30" s="1"/>
  <c r="K22" i="30"/>
  <c r="K24" i="30" s="1"/>
  <c r="K26" i="30" s="1"/>
  <c r="K55" i="30" s="1"/>
  <c r="K59" i="30" s="1"/>
  <c r="R22" i="30"/>
  <c r="R24" i="30" s="1"/>
  <c r="R26" i="30" s="1"/>
  <c r="R55" i="30" s="1"/>
  <c r="R59" i="30" s="1"/>
  <c r="Q22" i="30"/>
  <c r="Q24" i="30" s="1"/>
  <c r="Q26" i="30" s="1"/>
  <c r="Q55" i="30" s="1"/>
  <c r="Q59" i="30" s="1"/>
  <c r="AD22" i="30"/>
  <c r="AD24" i="30" s="1"/>
  <c r="AD26" i="30" s="1"/>
  <c r="AD55" i="30" s="1"/>
  <c r="AD59" i="30" s="1"/>
  <c r="AC22" i="30"/>
  <c r="AC24" i="30" s="1"/>
  <c r="AC26" i="30" s="1"/>
  <c r="AC55" i="30" s="1"/>
  <c r="AC59" i="30" s="1"/>
  <c r="AP9" i="30"/>
  <c r="F28" i="30"/>
  <c r="F8" i="30"/>
  <c r="T22" i="30"/>
  <c r="T24" i="30" s="1"/>
  <c r="T26" i="30" s="1"/>
  <c r="T55" i="30" s="1"/>
  <c r="T59" i="30" s="1"/>
  <c r="G7" i="30"/>
  <c r="H6" i="30"/>
  <c r="G54" i="30" l="1"/>
  <c r="T52" i="30"/>
  <c r="G28" i="30"/>
  <c r="G8" i="30"/>
  <c r="AQ9" i="30"/>
  <c r="G39" i="30"/>
  <c r="G9" i="30"/>
  <c r="H7" i="30"/>
  <c r="H9" i="30" s="1"/>
  <c r="I6" i="30"/>
  <c r="H54" i="30" l="1"/>
  <c r="H8" i="30"/>
  <c r="H28" i="30"/>
  <c r="H39" i="30"/>
  <c r="AR9" i="30"/>
  <c r="I7" i="30"/>
  <c r="J6" i="30"/>
  <c r="I54" i="30" l="1"/>
  <c r="AS9" i="30"/>
  <c r="I39" i="30"/>
  <c r="I28" i="30"/>
  <c r="I8" i="30"/>
  <c r="I9" i="30"/>
  <c r="K6" i="30"/>
  <c r="J7" i="30"/>
  <c r="AT9" i="30" l="1"/>
  <c r="J54" i="30"/>
  <c r="J8" i="30"/>
  <c r="J28" i="30"/>
  <c r="J39" i="30"/>
  <c r="L6" i="30"/>
  <c r="K7" i="30"/>
  <c r="J9" i="30"/>
  <c r="K54" i="30" l="1"/>
  <c r="AU9" i="30"/>
  <c r="L54" i="30"/>
  <c r="K8" i="30"/>
  <c r="K39" i="30"/>
  <c r="K28" i="30"/>
  <c r="M6" i="30"/>
  <c r="L7" i="30"/>
  <c r="K9" i="30"/>
  <c r="L39" i="30" l="1"/>
  <c r="L8" i="30"/>
  <c r="L28" i="30"/>
  <c r="L9" i="30"/>
  <c r="M7" i="30"/>
  <c r="N6" i="30"/>
  <c r="M54" i="30" l="1"/>
  <c r="M28" i="30"/>
  <c r="M8" i="30"/>
  <c r="M9" i="30"/>
  <c r="M39" i="30"/>
  <c r="N7" i="30"/>
  <c r="O6" i="30"/>
  <c r="N54" i="30" l="1"/>
  <c r="N9" i="30"/>
  <c r="N28" i="30"/>
  <c r="N39" i="30"/>
  <c r="N8" i="30"/>
  <c r="O7" i="30"/>
  <c r="P6" i="30"/>
  <c r="O54" i="30" l="1"/>
  <c r="P54" i="30"/>
  <c r="O39" i="30"/>
  <c r="O9" i="30"/>
  <c r="O28" i="30"/>
  <c r="O8" i="30"/>
  <c r="P7" i="30"/>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c r="Z54" i="30" l="1"/>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H54" i="30"/>
  <c r="AJ7" i="30"/>
  <c r="AJ8" i="30" s="1"/>
  <c r="AH8" i="30"/>
  <c r="AH39" i="30"/>
  <c r="AH28" i="30"/>
  <c r="AI7" i="30"/>
  <c r="AI54" i="30" s="1"/>
  <c r="AK6" i="30" l="1"/>
  <c r="AJ54" i="30"/>
  <c r="AJ9" i="30"/>
  <c r="AJ28" i="30"/>
  <c r="AJ39" i="30"/>
  <c r="AI8" i="30"/>
  <c r="AI39" i="30"/>
  <c r="AI28" i="30"/>
  <c r="AI9" i="30"/>
  <c r="AK7" i="30" l="1"/>
  <c r="AK28" i="30"/>
  <c r="AN57" i="30" l="1"/>
  <c r="AO58" i="30"/>
  <c r="AP58" i="30"/>
  <c r="AN58" i="30"/>
  <c r="AM57" i="30"/>
  <c r="AO57" i="30"/>
  <c r="AM58" i="30"/>
  <c r="AQ57" i="30"/>
  <c r="AP57" i="30"/>
  <c r="AR58" i="30"/>
  <c r="AT58" i="30"/>
  <c r="AS57" i="30"/>
  <c r="AQ58" i="30"/>
  <c r="AR57" i="30"/>
  <c r="AU16" i="30"/>
  <c r="AU58" i="30"/>
  <c r="AT57" i="30"/>
  <c r="AU29" i="30"/>
  <c r="AU19" i="30"/>
  <c r="AU25" i="30"/>
  <c r="AU22" i="30"/>
  <c r="AU35" i="30"/>
  <c r="AU56" i="30"/>
  <c r="AU26" i="30"/>
  <c r="AU33" i="30"/>
  <c r="AU34" i="30"/>
  <c r="AU36" i="30"/>
  <c r="AU23" i="30"/>
  <c r="AU21" i="30"/>
  <c r="AU14" i="30"/>
  <c r="AU12" i="30"/>
  <c r="AU40" i="30"/>
  <c r="AU20" i="30"/>
  <c r="AU41" i="30"/>
  <c r="AU13" i="30"/>
  <c r="AU11" i="30"/>
  <c r="AS58" i="30"/>
  <c r="AU32" i="30"/>
  <c r="AU42" i="30"/>
  <c r="AU59" i="30"/>
  <c r="AU50" i="30"/>
  <c r="AU49" i="30"/>
  <c r="AU57" i="30"/>
  <c r="AU15" i="30"/>
  <c r="AU10" i="30"/>
  <c r="AU43" i="30"/>
  <c r="AU18" i="30"/>
  <c r="AU17" i="30"/>
  <c r="AU30" i="30"/>
  <c r="AU37" i="30"/>
  <c r="AU45" i="30"/>
  <c r="AU55" i="30"/>
  <c r="AU47" i="30"/>
  <c r="AU46" i="30"/>
  <c r="AU24" i="30"/>
  <c r="AU48" i="30"/>
  <c r="AK9" i="30"/>
  <c r="AO56" i="30"/>
  <c r="AM59" i="30"/>
  <c r="AM56" i="30"/>
  <c r="AT59" i="30"/>
  <c r="AM55" i="30"/>
  <c r="AT55" i="30"/>
  <c r="AN55" i="30"/>
  <c r="AN56" i="30"/>
  <c r="AP56" i="30"/>
  <c r="AP55" i="30"/>
  <c r="AP59" i="30"/>
  <c r="AT56" i="30"/>
  <c r="AQ56" i="30"/>
  <c r="AQ55" i="30"/>
  <c r="AR55" i="30"/>
  <c r="AN59" i="30"/>
  <c r="AS59" i="30"/>
  <c r="AR59" i="30"/>
  <c r="AQ59" i="30"/>
  <c r="AO55" i="30"/>
  <c r="AR56" i="30"/>
  <c r="AO59" i="30"/>
  <c r="AS55" i="30"/>
  <c r="AS56" i="30"/>
  <c r="AT43" i="30"/>
  <c r="AN43" i="30"/>
  <c r="AO48" i="30"/>
  <c r="AT46" i="30"/>
  <c r="AN45" i="30"/>
  <c r="AP48" i="30"/>
  <c r="AQ46" i="30"/>
  <c r="AS46" i="30"/>
  <c r="AR50" i="30"/>
  <c r="AT36" i="30"/>
  <c r="AP40" i="30"/>
  <c r="AP35" i="30"/>
  <c r="AR35" i="30"/>
  <c r="AO30" i="30"/>
  <c r="AM32" i="30"/>
  <c r="AP33" i="30"/>
  <c r="AQ33" i="30"/>
  <c r="AS32" i="30"/>
  <c r="AO25" i="30"/>
  <c r="AO23" i="30"/>
  <c r="AO18" i="30"/>
  <c r="AO20" i="30"/>
  <c r="AT12" i="30"/>
  <c r="AQ25" i="30"/>
  <c r="AP18" i="30"/>
  <c r="AO22" i="30"/>
  <c r="AQ17" i="30"/>
  <c r="AR25" i="30"/>
  <c r="AS18" i="30"/>
  <c r="AQ15" i="30"/>
  <c r="AT14" i="30"/>
  <c r="AN15" i="30"/>
  <c r="AO10" i="30"/>
  <c r="AP10" i="30"/>
  <c r="AS13" i="30"/>
  <c r="AS11" i="30"/>
  <c r="AT42" i="30"/>
  <c r="AR41" i="30"/>
  <c r="AP36" i="30"/>
  <c r="AO33" i="30"/>
  <c r="AM12" i="30"/>
  <c r="AR19" i="30"/>
  <c r="AR22" i="30"/>
  <c r="AP16" i="30"/>
  <c r="AN49" i="30"/>
  <c r="AT41" i="30"/>
  <c r="AN48" i="30"/>
  <c r="AT49" i="30"/>
  <c r="AQ41" i="30"/>
  <c r="AO42" i="30"/>
  <c r="AP46" i="30"/>
  <c r="AR43" i="30"/>
  <c r="AR45" i="30"/>
  <c r="AN35" i="30"/>
  <c r="AO35" i="30"/>
  <c r="AQ36" i="30"/>
  <c r="AR40" i="30"/>
  <c r="AN33" i="30"/>
  <c r="AP30" i="30"/>
  <c r="AN30" i="30"/>
  <c r="AR29" i="30"/>
  <c r="AS34" i="30"/>
  <c r="AM22" i="30"/>
  <c r="AP21" i="30"/>
  <c r="AM23" i="30"/>
  <c r="AT18" i="30"/>
  <c r="AO24" i="30"/>
  <c r="AO21" i="30"/>
  <c r="AP12" i="30"/>
  <c r="AR26" i="30"/>
  <c r="AR24" i="30"/>
  <c r="AS21" i="30"/>
  <c r="AS20" i="30"/>
  <c r="AR10" i="30"/>
  <c r="AP14" i="30"/>
  <c r="AT16" i="30"/>
  <c r="AO14" i="30"/>
  <c r="AM15" i="30"/>
  <c r="AM10" i="30"/>
  <c r="AN46" i="30"/>
  <c r="AS47" i="30"/>
  <c r="AT37" i="30"/>
  <c r="AT34" i="30"/>
  <c r="AO29" i="30"/>
  <c r="AN23" i="30"/>
  <c r="AN21" i="30"/>
  <c r="AS26" i="30"/>
  <c r="AN16" i="30"/>
  <c r="AR13" i="30"/>
  <c r="AM43" i="30"/>
  <c r="AM50" i="30"/>
  <c r="AS37" i="30"/>
  <c r="AO34" i="30"/>
  <c r="AO26" i="30"/>
  <c r="AQ26" i="30"/>
  <c r="AQ20" i="30"/>
  <c r="AQ14" i="30"/>
  <c r="AM11" i="30"/>
  <c r="AN47" i="30"/>
  <c r="AQ50" i="30"/>
  <c r="AO37" i="30"/>
  <c r="AN34" i="30"/>
  <c r="AN12" i="30"/>
  <c r="AN24" i="30"/>
  <c r="AR18" i="30"/>
  <c r="AT10" i="30"/>
  <c r="AK8" i="30"/>
  <c r="AO49" i="30"/>
  <c r="AM46" i="30"/>
  <c r="AO41" i="30"/>
  <c r="AP47" i="30"/>
  <c r="AP41" i="30"/>
  <c r="AR49" i="30"/>
  <c r="AR42" i="30"/>
  <c r="AR46" i="30"/>
  <c r="AS49" i="30"/>
  <c r="AN37" i="30"/>
  <c r="AN40" i="30"/>
  <c r="AQ40" i="30"/>
  <c r="AS35" i="30"/>
  <c r="AN32" i="30"/>
  <c r="AT29" i="30"/>
  <c r="AP34" i="30"/>
  <c r="AS33" i="30"/>
  <c r="AR32" i="30"/>
  <c r="AT25" i="30"/>
  <c r="AT17" i="30"/>
  <c r="AO17" i="30"/>
  <c r="AN25" i="30"/>
  <c r="AM20" i="30"/>
  <c r="AQ19" i="30"/>
  <c r="AQ12" i="30"/>
  <c r="AQ21" i="30"/>
  <c r="AR23" i="30"/>
  <c r="AR20" i="30"/>
  <c r="AS19" i="30"/>
  <c r="AQ13" i="30"/>
  <c r="AP15" i="30"/>
  <c r="AQ16" i="30"/>
  <c r="AM14" i="30"/>
  <c r="AO13" i="30"/>
  <c r="AN10" i="30"/>
  <c r="AP43" i="30"/>
  <c r="AS45" i="30"/>
  <c r="AQ35" i="30"/>
  <c r="AR33" i="30"/>
  <c r="AN20" i="30"/>
  <c r="AP23" i="30"/>
  <c r="AT13" i="30"/>
  <c r="AS10" i="30"/>
  <c r="AO46" i="30"/>
  <c r="AQ42" i="30"/>
  <c r="AN36" i="30"/>
  <c r="AT30" i="30"/>
  <c r="AR34" i="30"/>
  <c r="AM17" i="30"/>
  <c r="AT24" i="30"/>
  <c r="AQ22" i="30"/>
  <c r="AO15" i="30"/>
  <c r="AM49" i="30"/>
  <c r="AO47" i="30"/>
  <c r="AQ48" i="30"/>
  <c r="AQ37" i="30"/>
  <c r="AR30" i="30"/>
  <c r="AT26" i="30"/>
  <c r="AQ23" i="30"/>
  <c r="AS24" i="30"/>
  <c r="AN11" i="30"/>
  <c r="AK39" i="30"/>
  <c r="AM48" i="30"/>
  <c r="AM45" i="30"/>
  <c r="AN42" i="30"/>
  <c r="AN41" i="30"/>
  <c r="AO45" i="30"/>
  <c r="AR47" i="30"/>
  <c r="AQ47" i="30"/>
  <c r="AS41" i="30"/>
  <c r="AS48" i="30"/>
  <c r="AM35" i="30"/>
  <c r="AO36" i="30"/>
  <c r="AS40" i="30"/>
  <c r="AS36" i="30"/>
  <c r="AM30" i="30"/>
  <c r="AN29" i="30"/>
  <c r="AQ32" i="30"/>
  <c r="AQ29" i="30"/>
  <c r="AS29" i="30"/>
  <c r="AT23" i="30"/>
  <c r="AN22" i="30"/>
  <c r="AT19" i="30"/>
  <c r="AT21" i="30"/>
  <c r="AM25" i="30"/>
  <c r="AP20" i="30"/>
  <c r="AP26" i="30"/>
  <c r="AQ18" i="30"/>
  <c r="AM26" i="30"/>
  <c r="AS22" i="30"/>
  <c r="AS12" i="30"/>
  <c r="AM13" i="30"/>
  <c r="AT11" i="30"/>
  <c r="AR16" i="30"/>
  <c r="AQ11" i="30"/>
  <c r="AP13" i="30"/>
  <c r="AS16" i="30"/>
  <c r="AM42" i="30"/>
  <c r="AS50" i="30"/>
  <c r="AS52" i="30" s="1"/>
  <c r="AO40" i="30"/>
  <c r="AO32" i="30"/>
  <c r="AT20" i="30"/>
  <c r="AM18" i="30"/>
  <c r="AR12" i="30"/>
  <c r="AR14" i="30"/>
  <c r="AO16" i="30"/>
  <c r="AP50" i="30"/>
  <c r="AS42" i="30"/>
  <c r="AP37" i="30"/>
  <c r="AM34" i="30"/>
  <c r="AO12" i="30"/>
  <c r="AN19" i="30"/>
  <c r="AS15" i="30"/>
  <c r="AM41" i="30"/>
  <c r="AM47" i="30"/>
  <c r="AO43" i="30"/>
  <c r="AO50" i="30"/>
  <c r="AQ43" i="30"/>
  <c r="AQ45" i="30"/>
  <c r="AP49" i="30"/>
  <c r="AR48" i="30"/>
  <c r="AS43" i="30"/>
  <c r="AT35" i="30"/>
  <c r="AT40" i="30"/>
  <c r="AR36" i="30"/>
  <c r="AR37" i="30"/>
  <c r="AT33" i="30"/>
  <c r="AM33" i="30"/>
  <c r="AP32" i="30"/>
  <c r="AQ30" i="30"/>
  <c r="AS30" i="30"/>
  <c r="AM19" i="30"/>
  <c r="AN17" i="30"/>
  <c r="AP19" i="30"/>
  <c r="AP22" i="30"/>
  <c r="AN18" i="30"/>
  <c r="AQ24" i="30"/>
  <c r="AN26" i="30"/>
  <c r="AP24" i="30"/>
  <c r="AR17" i="30"/>
  <c r="AS25" i="30"/>
  <c r="AS23" i="30"/>
  <c r="AN13" i="30"/>
  <c r="AM16" i="30"/>
  <c r="AQ10" i="30"/>
  <c r="AT15" i="30"/>
  <c r="AR15" i="30"/>
  <c r="AR11" i="30"/>
  <c r="AT48" i="30"/>
  <c r="AP42" i="30"/>
  <c r="AM37" i="30"/>
  <c r="AM29" i="30"/>
  <c r="AT22" i="30"/>
  <c r="AM21" i="30"/>
  <c r="AS17" i="30"/>
  <c r="AT47" i="30"/>
  <c r="AQ49" i="30"/>
  <c r="AM36" i="30"/>
  <c r="AP29" i="30"/>
  <c r="AO19" i="30"/>
  <c r="AP17" i="30"/>
  <c r="AR21" i="30"/>
  <c r="AN14" i="30"/>
  <c r="AP11" i="30"/>
  <c r="AN50" i="30"/>
  <c r="AP45" i="30"/>
  <c r="AM40" i="30"/>
  <c r="AT32" i="30"/>
  <c r="AQ34" i="30"/>
  <c r="AP25" i="30"/>
  <c r="AM24" i="30"/>
  <c r="AS14" i="30"/>
  <c r="AO11" i="30"/>
  <c r="AK54" i="30"/>
  <c r="I18" i="25"/>
  <c r="F18" i="25"/>
  <c r="K54" i="25"/>
  <c r="I17" i="25" s="1"/>
  <c r="L54" i="25"/>
  <c r="H54" i="25"/>
  <c r="I54" i="25"/>
  <c r="J54" i="25"/>
  <c r="F17" i="25" s="1"/>
  <c r="AU52" i="30" l="1"/>
  <c r="AP52" i="30"/>
  <c r="AQ52" i="30"/>
  <c r="AM52" i="30"/>
  <c r="AN52" i="30"/>
  <c r="AR52" i="30"/>
  <c r="AO52" i="30"/>
  <c r="L46" i="25"/>
  <c r="K46" i="25"/>
  <c r="J46" i="25"/>
  <c r="I46" i="25"/>
  <c r="H46" i="25"/>
  <c r="L51" i="25"/>
  <c r="K51" i="25"/>
  <c r="J51" i="25"/>
  <c r="I51" i="25"/>
  <c r="H51" i="25"/>
  <c r="K45" i="25" l="1"/>
  <c r="I16" i="25" s="1"/>
  <c r="L45" i="25"/>
  <c r="J45" i="25"/>
  <c r="F16" i="25" s="1"/>
  <c r="H45" i="25"/>
  <c r="I45" i="25"/>
  <c r="K41" i="25"/>
  <c r="K38" i="25"/>
  <c r="L41" i="25"/>
  <c r="J41" i="25"/>
  <c r="I41" i="25"/>
  <c r="H41" i="25"/>
  <c r="H38" i="25"/>
  <c r="I38" i="25"/>
  <c r="L38" i="25"/>
  <c r="L37" i="25" l="1"/>
  <c r="L36" i="25" s="1"/>
  <c r="K37" i="25"/>
  <c r="K36" i="25" s="1"/>
  <c r="I37" i="25"/>
  <c r="I36" i="25" s="1"/>
  <c r="H37" i="25"/>
  <c r="H36" i="25" s="1"/>
  <c r="J38" i="25"/>
  <c r="J37" i="25" s="1"/>
  <c r="J36" i="25" l="1"/>
  <c r="F15" i="25"/>
  <c r="F22" i="25" s="1"/>
  <c r="I15" i="25"/>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19" i="14" l="1"/>
  <c r="AH19" i="14" l="1"/>
  <c r="AG19" i="14" l="1"/>
  <c r="AE19" i="14" l="1"/>
  <c r="AF19" i="14"/>
  <c r="AC19" i="14"/>
  <c r="AD19" i="14" l="1"/>
  <c r="O9" i="14" l="1"/>
  <c r="E24" i="13" l="1"/>
  <c r="F24" i="13"/>
  <c r="E9" i="14"/>
  <c r="F9" i="14"/>
  <c r="E9" i="17" l="1"/>
  <c r="E18" i="13" s="1"/>
  <c r="F9" i="17"/>
  <c r="F18" i="13" s="1"/>
  <c r="G9" i="17"/>
  <c r="G18" i="13" s="1"/>
  <c r="H9" i="17"/>
  <c r="H18" i="13" s="1"/>
  <c r="E13" i="17"/>
  <c r="E19" i="13" s="1"/>
  <c r="F13" i="17"/>
  <c r="G13" i="17"/>
  <c r="H13" i="17"/>
  <c r="H19" i="13" s="1"/>
  <c r="E16" i="16"/>
  <c r="F16" i="16"/>
  <c r="G16" i="16"/>
  <c r="G13" i="13" s="1"/>
  <c r="H16" i="16"/>
  <c r="H13" i="13" s="1"/>
  <c r="E17" i="15"/>
  <c r="E10" i="13" s="1"/>
  <c r="F17" i="15"/>
  <c r="F10" i="13" s="1"/>
  <c r="G17" i="15"/>
  <c r="G10" i="13" s="1"/>
  <c r="H17" i="15"/>
  <c r="H10" i="13" s="1"/>
  <c r="G21" i="17" l="1"/>
  <c r="G19" i="13"/>
  <c r="F21" i="17"/>
  <c r="F19" i="13"/>
  <c r="F17" i="13" s="1"/>
  <c r="E13" i="13"/>
  <c r="E12" i="13" s="1"/>
  <c r="F13" i="13"/>
  <c r="F12" i="13" s="1"/>
  <c r="E17" i="13"/>
  <c r="H21" i="17"/>
  <c r="E21" i="17"/>
  <c r="AI37" i="18" l="1"/>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R36"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N8" i="18"/>
  <c r="E7" i="18"/>
  <c r="E8" i="18" s="1"/>
  <c r="F6" i="18"/>
  <c r="G6" i="18" s="1"/>
  <c r="AC10" i="18" l="1"/>
  <c r="V10" i="18"/>
  <c r="G10" i="18"/>
  <c r="O10" i="18"/>
  <c r="W10" i="18"/>
  <c r="AE10" i="18"/>
  <c r="F10" i="18"/>
  <c r="F9" i="18" s="1"/>
  <c r="F40" i="18" s="1"/>
  <c r="P10" i="18"/>
  <c r="X10" i="18"/>
  <c r="H10" i="18"/>
  <c r="E10" i="18"/>
  <c r="M10" i="18"/>
  <c r="U10" i="18"/>
  <c r="AF10" i="18"/>
  <c r="AF18" i="18"/>
  <c r="Y18" i="18"/>
  <c r="L10" i="18"/>
  <c r="T10" i="18"/>
  <c r="AB10" i="18"/>
  <c r="N10" i="18"/>
  <c r="N9" i="18" s="1"/>
  <c r="N40" i="18" s="1"/>
  <c r="AD10" i="18"/>
  <c r="AD9" i="18" s="1"/>
  <c r="AD40" i="18" s="1"/>
  <c r="Z18" i="18"/>
  <c r="AH18" i="18"/>
  <c r="AB18" i="18"/>
  <c r="G18" i="18"/>
  <c r="O18" i="18"/>
  <c r="W18" i="18"/>
  <c r="AE18" i="18"/>
  <c r="Y10" i="18"/>
  <c r="K18" i="18"/>
  <c r="S18" i="18"/>
  <c r="AA18" i="18"/>
  <c r="AI18" i="18"/>
  <c r="L18" i="18"/>
  <c r="T18" i="18"/>
  <c r="I10" i="18"/>
  <c r="I9" i="18" s="1"/>
  <c r="I40" i="18" s="1"/>
  <c r="Q10" i="18"/>
  <c r="Q9" i="18" s="1"/>
  <c r="Q40" i="18" s="1"/>
  <c r="AG10" i="18"/>
  <c r="AG9" i="18" s="1"/>
  <c r="AG40" i="18" s="1"/>
  <c r="J10" i="18"/>
  <c r="J9" i="18" s="1"/>
  <c r="J40" i="18" s="1"/>
  <c r="R10" i="18"/>
  <c r="R9" i="18" s="1"/>
  <c r="R40" i="18" s="1"/>
  <c r="Z10" i="18"/>
  <c r="AH10" i="18"/>
  <c r="AI10" i="18"/>
  <c r="P18" i="18"/>
  <c r="M18" i="18"/>
  <c r="U18" i="18"/>
  <c r="AC18" i="18"/>
  <c r="AC9" i="18" s="1"/>
  <c r="AC40" i="18" s="1"/>
  <c r="V9" i="18"/>
  <c r="V40" i="18" s="1"/>
  <c r="H18" i="18"/>
  <c r="X18" i="18"/>
  <c r="K10" i="18"/>
  <c r="S10" i="18"/>
  <c r="AA10" i="18"/>
  <c r="AO8" i="18"/>
  <c r="H6" i="18"/>
  <c r="G7" i="18"/>
  <c r="G8" i="18" s="1"/>
  <c r="E18" i="18"/>
  <c r="F7" i="18"/>
  <c r="I9" i="14"/>
  <c r="G9" i="18" l="1"/>
  <c r="G40" i="18" s="1"/>
  <c r="H9" i="18"/>
  <c r="H40" i="18" s="1"/>
  <c r="P9" i="18"/>
  <c r="P40" i="18" s="1"/>
  <c r="X9" i="18"/>
  <c r="X40" i="18" s="1"/>
  <c r="AE9" i="18"/>
  <c r="AE40" i="18" s="1"/>
  <c r="W9" i="18"/>
  <c r="W40" i="18" s="1"/>
  <c r="L9" i="18"/>
  <c r="L40" i="18" s="1"/>
  <c r="O9" i="18"/>
  <c r="O40" i="18" s="1"/>
  <c r="Z9" i="18"/>
  <c r="Z40" i="18" s="1"/>
  <c r="AF9" i="18"/>
  <c r="AF40" i="18" s="1"/>
  <c r="T9" i="18"/>
  <c r="T40" i="18" s="1"/>
  <c r="S9" i="18"/>
  <c r="S40" i="18" s="1"/>
  <c r="K9" i="18"/>
  <c r="K40" i="18" s="1"/>
  <c r="U9" i="18"/>
  <c r="U40" i="18" s="1"/>
  <c r="M9" i="18"/>
  <c r="M40" i="18" s="1"/>
  <c r="AB9" i="18"/>
  <c r="AB40" i="18" s="1"/>
  <c r="Y9" i="18"/>
  <c r="Y40" i="18" s="1"/>
  <c r="AA9" i="18"/>
  <c r="AA40" i="18" s="1"/>
  <c r="AH9" i="18"/>
  <c r="AH40" i="18" s="1"/>
  <c r="AI9" i="18"/>
  <c r="AI40" i="18" s="1"/>
  <c r="I6" i="18"/>
  <c r="H7" i="18"/>
  <c r="F8" i="18"/>
  <c r="AP8" i="18"/>
  <c r="E9" i="18"/>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N8" i="17"/>
  <c r="E7" i="17"/>
  <c r="F6" i="17"/>
  <c r="AI16" i="16"/>
  <c r="AI13" i="13" s="1"/>
  <c r="AH16" i="16"/>
  <c r="AG16" i="16"/>
  <c r="AF16" i="16"/>
  <c r="AE16" i="16"/>
  <c r="AD16" i="16"/>
  <c r="AC16" i="16"/>
  <c r="AB16" i="16"/>
  <c r="AA16" i="16"/>
  <c r="Z16" i="16"/>
  <c r="Y16" i="16"/>
  <c r="X16" i="16"/>
  <c r="X13" i="13" s="1"/>
  <c r="W16" i="16"/>
  <c r="W13" i="13" s="1"/>
  <c r="V16" i="16"/>
  <c r="U16" i="16"/>
  <c r="T16" i="16"/>
  <c r="S16" i="16"/>
  <c r="R16" i="16"/>
  <c r="Q16" i="16"/>
  <c r="P16" i="16"/>
  <c r="P13" i="13" s="1"/>
  <c r="P12" i="13" s="1"/>
  <c r="O16" i="16"/>
  <c r="O13" i="13" s="1"/>
  <c r="O12" i="13" s="1"/>
  <c r="N16" i="16"/>
  <c r="N13" i="13" s="1"/>
  <c r="N12" i="13" s="1"/>
  <c r="M16" i="16"/>
  <c r="L16" i="16"/>
  <c r="L13" i="13" s="1"/>
  <c r="K16" i="16"/>
  <c r="K13" i="13" s="1"/>
  <c r="J16" i="16"/>
  <c r="I16" i="16"/>
  <c r="AN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N8" i="15"/>
  <c r="E7" i="15"/>
  <c r="F6" i="15"/>
  <c r="G6" i="15" s="1"/>
  <c r="AI9" i="14"/>
  <c r="AI24" i="14" s="1"/>
  <c r="AI9" i="13" s="1"/>
  <c r="AH9" i="14"/>
  <c r="AH24" i="14" s="1"/>
  <c r="AH9" i="13" s="1"/>
  <c r="AG9" i="14"/>
  <c r="AG24" i="14" s="1"/>
  <c r="AF9" i="14"/>
  <c r="AF24" i="14" s="1"/>
  <c r="AE9" i="14"/>
  <c r="AD9" i="14"/>
  <c r="AD24" i="14" s="1"/>
  <c r="AC9" i="14"/>
  <c r="AC24" i="14" s="1"/>
  <c r="AB9" i="14"/>
  <c r="AB24" i="14" s="1"/>
  <c r="AA9" i="14"/>
  <c r="AA24" i="14" s="1"/>
  <c r="Z9" i="14"/>
  <c r="Z24" i="14" s="1"/>
  <c r="Z9" i="13" s="1"/>
  <c r="Y9" i="14"/>
  <c r="Y24" i="14" s="1"/>
  <c r="X9" i="14"/>
  <c r="X24" i="14" s="1"/>
  <c r="X9" i="13" s="1"/>
  <c r="W9" i="14"/>
  <c r="W24" i="14" s="1"/>
  <c r="W9" i="13" s="1"/>
  <c r="V9" i="14"/>
  <c r="V24" i="14" s="1"/>
  <c r="V9" i="13" s="1"/>
  <c r="U9" i="14"/>
  <c r="U24" i="14" s="1"/>
  <c r="T9" i="14"/>
  <c r="T24" i="14" s="1"/>
  <c r="T9" i="13" s="1"/>
  <c r="S9" i="14"/>
  <c r="S24" i="14" s="1"/>
  <c r="S9" i="13" s="1"/>
  <c r="R9" i="14"/>
  <c r="R24" i="14" s="1"/>
  <c r="R9" i="13" s="1"/>
  <c r="Q9" i="14"/>
  <c r="Q24" i="14" s="1"/>
  <c r="P9" i="14"/>
  <c r="P24" i="14" s="1"/>
  <c r="P9" i="13" s="1"/>
  <c r="O24" i="14"/>
  <c r="N9" i="14"/>
  <c r="N24" i="14" s="1"/>
  <c r="N9" i="13" s="1"/>
  <c r="M9" i="14"/>
  <c r="M24" i="14" s="1"/>
  <c r="L9" i="14"/>
  <c r="L24" i="14" s="1"/>
  <c r="L9" i="13" s="1"/>
  <c r="K9" i="14"/>
  <c r="K24" i="14" s="1"/>
  <c r="K9" i="13" s="1"/>
  <c r="J9" i="14"/>
  <c r="J24" i="14" s="1"/>
  <c r="J9" i="13" s="1"/>
  <c r="H9" i="14"/>
  <c r="H24" i="14" s="1"/>
  <c r="G9" i="14"/>
  <c r="G24" i="14" s="1"/>
  <c r="I24" i="14"/>
  <c r="AN8" i="14"/>
  <c r="E7" i="14"/>
  <c r="F6" i="14"/>
  <c r="G6" i="14" s="1"/>
  <c r="F7" i="17" l="1"/>
  <c r="F8" i="17" s="1"/>
  <c r="AI10" i="13"/>
  <c r="AH10" i="13"/>
  <c r="AG9" i="13"/>
  <c r="AG10" i="13"/>
  <c r="AF9" i="13"/>
  <c r="AF11" i="13" s="1"/>
  <c r="AE10" i="13"/>
  <c r="AD9" i="13"/>
  <c r="AC10" i="13"/>
  <c r="AA10" i="13"/>
  <c r="Z10" i="13"/>
  <c r="Y9" i="13"/>
  <c r="Y10" i="13"/>
  <c r="AG13" i="13"/>
  <c r="AG12" i="13" s="1"/>
  <c r="Z13" i="13"/>
  <c r="Z12" i="13" s="1"/>
  <c r="AI12" i="13"/>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W12" i="13"/>
  <c r="U13" i="13"/>
  <c r="U12" i="13" s="1"/>
  <c r="U9" i="13"/>
  <c r="Q10" i="13"/>
  <c r="AI11" i="13"/>
  <c r="Q13" i="13"/>
  <c r="Q12" i="13" s="1"/>
  <c r="S13" i="13"/>
  <c r="S12" i="13" s="1"/>
  <c r="R13" i="13"/>
  <c r="R12" i="13" s="1"/>
  <c r="T13" i="13"/>
  <c r="T12" i="13" s="1"/>
  <c r="T19" i="13"/>
  <c r="T18" i="13"/>
  <c r="Q17" i="13"/>
  <c r="T10" i="13"/>
  <c r="T11" i="13" s="1"/>
  <c r="Q9" i="13"/>
  <c r="AH11" i="13"/>
  <c r="Y17" i="13"/>
  <c r="S17" i="13"/>
  <c r="R17" i="13"/>
  <c r="Z11" i="13"/>
  <c r="R11" i="13"/>
  <c r="X17" i="13"/>
  <c r="AF17" i="13"/>
  <c r="AG17" i="13"/>
  <c r="W11" i="13"/>
  <c r="X11" i="13"/>
  <c r="S11" i="13"/>
  <c r="P17" i="13"/>
  <c r="P11" i="13"/>
  <c r="P16" i="13" s="1"/>
  <c r="O17" i="13"/>
  <c r="M9" i="13"/>
  <c r="O9" i="13"/>
  <c r="O11" i="13" s="1"/>
  <c r="O16" i="13" s="1"/>
  <c r="N17" i="13"/>
  <c r="N10" i="13"/>
  <c r="N11" i="13" s="1"/>
  <c r="N16" i="13" s="1"/>
  <c r="M13" i="13"/>
  <c r="M10" i="13"/>
  <c r="I13" i="13"/>
  <c r="I12" i="13" s="1"/>
  <c r="J13" i="13"/>
  <c r="J12" i="13" s="1"/>
  <c r="I10" i="13"/>
  <c r="K11" i="13"/>
  <c r="J11" i="13"/>
  <c r="F24" i="14"/>
  <c r="F9" i="13" s="1"/>
  <c r="F11" i="13" s="1"/>
  <c r="F16" i="13" s="1"/>
  <c r="F20" i="13" s="1"/>
  <c r="F22" i="13" s="1"/>
  <c r="G12" i="13"/>
  <c r="E8" i="16"/>
  <c r="H8" i="18"/>
  <c r="AQ8" i="18"/>
  <c r="E40" i="18"/>
  <c r="I7" i="18"/>
  <c r="I8" i="18" s="1"/>
  <c r="J6" i="18"/>
  <c r="L12" i="13"/>
  <c r="E8" i="17"/>
  <c r="AO8" i="17"/>
  <c r="AO8" i="16"/>
  <c r="E8" i="15"/>
  <c r="AO8" i="15"/>
  <c r="AO8" i="14"/>
  <c r="E8" i="14"/>
  <c r="I17" i="13"/>
  <c r="L11" i="13"/>
  <c r="K17" i="13"/>
  <c r="Q21" i="17"/>
  <c r="R21" i="17"/>
  <c r="Z21" i="17"/>
  <c r="AH21" i="17"/>
  <c r="AI21" i="17"/>
  <c r="Y21" i="17"/>
  <c r="AG21" i="17"/>
  <c r="L17" i="13"/>
  <c r="J21" i="17"/>
  <c r="J17" i="13"/>
  <c r="I9" i="13"/>
  <c r="K21" i="17"/>
  <c r="I21" i="17"/>
  <c r="P21" i="17"/>
  <c r="X21" i="17"/>
  <c r="AF21" i="17"/>
  <c r="O21" i="17"/>
  <c r="W21" i="17"/>
  <c r="AE21" i="17"/>
  <c r="M21" i="17"/>
  <c r="U21" i="17"/>
  <c r="AC21" i="17"/>
  <c r="L21" i="17"/>
  <c r="T21" i="17"/>
  <c r="AB21" i="17"/>
  <c r="S21" i="17"/>
  <c r="AA21" i="17"/>
  <c r="E24" i="14"/>
  <c r="G24" i="13"/>
  <c r="N21" i="17"/>
  <c r="V21" i="17"/>
  <c r="AD21" i="17"/>
  <c r="G6" i="17"/>
  <c r="G7" i="16"/>
  <c r="G8" i="16" s="1"/>
  <c r="H6" i="16"/>
  <c r="F7" i="16"/>
  <c r="F8" i="16" s="1"/>
  <c r="F7" i="15"/>
  <c r="F8" i="15" s="1"/>
  <c r="G7" i="15"/>
  <c r="G8" i="15" s="1"/>
  <c r="H6" i="15"/>
  <c r="G7" i="14"/>
  <c r="G8" i="14" s="1"/>
  <c r="H6" i="14"/>
  <c r="F7" i="14"/>
  <c r="F8" i="14" s="1"/>
  <c r="G7" i="17" l="1"/>
  <c r="AG11" i="13"/>
  <c r="AC11" i="13"/>
  <c r="Y11" i="13"/>
  <c r="Y16" i="13" s="1"/>
  <c r="Y20" i="13" s="1"/>
  <c r="AA11" i="13"/>
  <c r="AA16" i="13" s="1"/>
  <c r="AA20" i="13" s="1"/>
  <c r="AA22" i="13" s="1"/>
  <c r="Q11" i="13"/>
  <c r="Q16" i="13" s="1"/>
  <c r="Q20" i="13" s="1"/>
  <c r="Z16" i="13"/>
  <c r="Z20" i="13" s="1"/>
  <c r="Z22" i="13" s="1"/>
  <c r="AF16" i="13"/>
  <c r="AF20" i="13" s="1"/>
  <c r="AF22" i="13" s="1"/>
  <c r="M11" i="13"/>
  <c r="AH16" i="13"/>
  <c r="AH20" i="13" s="1"/>
  <c r="AH22" i="13" s="1"/>
  <c r="AC16" i="13"/>
  <c r="AC20" i="13" s="1"/>
  <c r="AG16" i="13"/>
  <c r="AG20"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O20" i="13"/>
  <c r="O22" i="13" s="1"/>
  <c r="P20" i="13"/>
  <c r="P22" i="13" s="1"/>
  <c r="N20" i="13"/>
  <c r="N22" i="13" s="1"/>
  <c r="E9" i="13"/>
  <c r="E11" i="13" s="1"/>
  <c r="E16" i="13" s="1"/>
  <c r="E20" i="13" s="1"/>
  <c r="E22" i="13" s="1"/>
  <c r="H12" i="13"/>
  <c r="G9" i="13"/>
  <c r="G11" i="13" s="1"/>
  <c r="G16" i="13" s="1"/>
  <c r="K12" i="13"/>
  <c r="K16" i="13" s="1"/>
  <c r="K20" i="13" s="1"/>
  <c r="K22" i="13" s="1"/>
  <c r="L16" i="13"/>
  <c r="L20" i="13" s="1"/>
  <c r="L22" i="13" s="1"/>
  <c r="M12" i="13"/>
  <c r="AP8" i="15"/>
  <c r="M17" i="13"/>
  <c r="J16" i="13"/>
  <c r="J20" i="13" s="1"/>
  <c r="J22" i="13" s="1"/>
  <c r="J7" i="18"/>
  <c r="J8" i="18" s="1"/>
  <c r="K6" i="18"/>
  <c r="AR8" i="18"/>
  <c r="AP8" i="17"/>
  <c r="AP8" i="16"/>
  <c r="AP8" i="14"/>
  <c r="H9" i="13"/>
  <c r="H11" i="13" s="1"/>
  <c r="I11" i="13"/>
  <c r="H17" i="13"/>
  <c r="G17" i="13"/>
  <c r="G8" i="17"/>
  <c r="H6" i="17"/>
  <c r="H7" i="16"/>
  <c r="I6" i="16"/>
  <c r="H7" i="15"/>
  <c r="I6" i="15"/>
  <c r="I6" i="14"/>
  <c r="H7" i="14"/>
  <c r="H7" i="17" l="1"/>
  <c r="AQ8" i="15"/>
  <c r="AR8" i="15" s="1"/>
  <c r="M16" i="13"/>
  <c r="M20" i="13" s="1"/>
  <c r="T20" i="13"/>
  <c r="T22" i="13" s="1"/>
  <c r="G20" i="13"/>
  <c r="G22" i="13" s="1"/>
  <c r="H8" i="15"/>
  <c r="Q22" i="13"/>
  <c r="I16" i="13"/>
  <c r="Y22" i="13"/>
  <c r="H8" i="14"/>
  <c r="AC22" i="13"/>
  <c r="H16" i="13"/>
  <c r="H20" i="13" s="1"/>
  <c r="H22" i="13" s="1"/>
  <c r="AS8" i="18"/>
  <c r="AT8" i="18" s="1"/>
  <c r="AU8" i="18" s="1"/>
  <c r="L6" i="18"/>
  <c r="K7" i="18"/>
  <c r="AQ8" i="17"/>
  <c r="H8" i="16"/>
  <c r="AQ8" i="16"/>
  <c r="AQ8" i="14"/>
  <c r="I6" i="17"/>
  <c r="J6" i="16"/>
  <c r="I7" i="16"/>
  <c r="J6" i="15"/>
  <c r="I7" i="15"/>
  <c r="J6" i="14"/>
  <c r="I7" i="14"/>
  <c r="J6" i="17" l="1"/>
  <c r="H8" i="17"/>
  <c r="I20" i="13"/>
  <c r="M22" i="13"/>
  <c r="AG22" i="13"/>
  <c r="U22" i="13"/>
  <c r="L7" i="18"/>
  <c r="L8" i="18" s="1"/>
  <c r="M6" i="18"/>
  <c r="K8" i="18"/>
  <c r="AR8" i="17"/>
  <c r="I8" i="16"/>
  <c r="AR8" i="16"/>
  <c r="I8" i="15"/>
  <c r="I8" i="14"/>
  <c r="AR8" i="14"/>
  <c r="I7" i="17"/>
  <c r="K6" i="17"/>
  <c r="J7" i="17"/>
  <c r="J8" i="17" s="1"/>
  <c r="K6" i="16"/>
  <c r="J7" i="16"/>
  <c r="AS8" i="15"/>
  <c r="AT8" i="15" s="1"/>
  <c r="AU8" i="15" s="1"/>
  <c r="K6" i="15"/>
  <c r="J7" i="15"/>
  <c r="K6" i="14"/>
  <c r="J7" i="14"/>
  <c r="J8" i="14" l="1"/>
  <c r="I22" i="13"/>
  <c r="N6" i="18"/>
  <c r="M7" i="18"/>
  <c r="I8" i="17"/>
  <c r="AS8" i="17"/>
  <c r="AT8" i="17" s="1"/>
  <c r="AU8" i="17" s="1"/>
  <c r="AS8" i="16"/>
  <c r="AT8" i="16" s="1"/>
  <c r="AU8" i="16" s="1"/>
  <c r="J8" i="16"/>
  <c r="J8" i="15"/>
  <c r="AS8" i="14"/>
  <c r="AT8" i="14" s="1"/>
  <c r="AU8" i="14" s="1"/>
  <c r="L6" i="17"/>
  <c r="K7" i="17"/>
  <c r="L6" i="16"/>
  <c r="K7" i="16"/>
  <c r="L6" i="15"/>
  <c r="K7" i="15"/>
  <c r="K7" i="14"/>
  <c r="K8" i="14" s="1"/>
  <c r="L6" i="14"/>
  <c r="M8" i="18" l="1"/>
  <c r="O6" i="18"/>
  <c r="N7" i="18"/>
  <c r="K8" i="17"/>
  <c r="K8" i="16"/>
  <c r="K8" i="15"/>
  <c r="M6" i="17"/>
  <c r="L7" i="17"/>
  <c r="M6" i="16"/>
  <c r="L7" i="16"/>
  <c r="M6" i="15"/>
  <c r="L7" i="15"/>
  <c r="L7" i="14"/>
  <c r="M6" i="14"/>
  <c r="N8" i="18" l="1"/>
  <c r="P6" i="18"/>
  <c r="O7" i="18"/>
  <c r="L8" i="17"/>
  <c r="L8" i="16"/>
  <c r="L8" i="15"/>
  <c r="L8" i="14"/>
  <c r="N6" i="17"/>
  <c r="M7" i="17"/>
  <c r="N6" i="16"/>
  <c r="M7" i="16"/>
  <c r="N6" i="15"/>
  <c r="M7" i="15"/>
  <c r="N6" i="14"/>
  <c r="M7" i="14"/>
  <c r="Q6" i="18" l="1"/>
  <c r="P7" i="18"/>
  <c r="O8" i="18"/>
  <c r="M8" i="17"/>
  <c r="M8" i="16"/>
  <c r="M8" i="15"/>
  <c r="M8" i="14"/>
  <c r="N7" i="17"/>
  <c r="O6" i="17"/>
  <c r="O6" i="16"/>
  <c r="N7" i="16"/>
  <c r="O6" i="15"/>
  <c r="N7" i="15"/>
  <c r="O6" i="14"/>
  <c r="N7" i="14"/>
  <c r="P8" i="18" l="1"/>
  <c r="Q7" i="18"/>
  <c r="R6" i="18"/>
  <c r="N8" i="17"/>
  <c r="N8" i="16"/>
  <c r="N8" i="15"/>
  <c r="N8" i="14"/>
  <c r="O7" i="17"/>
  <c r="P6" i="17"/>
  <c r="O7" i="16"/>
  <c r="P6" i="16"/>
  <c r="O7" i="15"/>
  <c r="P6" i="15"/>
  <c r="P6" i="14"/>
  <c r="O7" i="14"/>
  <c r="Q8" i="18" l="1"/>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G6" i="17"/>
  <c r="AF7" i="17"/>
  <c r="AF8" i="17" s="1"/>
  <c r="AF7" i="16"/>
  <c r="AF8" i="16" s="1"/>
  <c r="AG6" i="16"/>
  <c r="AF7" i="15"/>
  <c r="AF8" i="15" s="1"/>
  <c r="AG6" i="15"/>
  <c r="AG6" i="14"/>
  <c r="AF7" i="14"/>
  <c r="AF8" i="14" s="1"/>
  <c r="AJ7" i="18" l="1"/>
  <c r="AJ8" i="18" s="1"/>
  <c r="AK6" i="18"/>
  <c r="AI7" i="18"/>
  <c r="AI8" i="18" s="1"/>
  <c r="AH6" i="17"/>
  <c r="AG7" i="17"/>
  <c r="AG8" i="17" s="1"/>
  <c r="AH6" i="16"/>
  <c r="AG7" i="16"/>
  <c r="AG8" i="16" s="1"/>
  <c r="AH6" i="15"/>
  <c r="AG7" i="15"/>
  <c r="AG8" i="15" s="1"/>
  <c r="AH6" i="14"/>
  <c r="AG7" i="14"/>
  <c r="AG8" i="14" s="1"/>
  <c r="AK7" i="18" l="1"/>
  <c r="AK8" i="18"/>
  <c r="AO14" i="18"/>
  <c r="AT29" i="18"/>
  <c r="AN22" i="18"/>
  <c r="AM26" i="18"/>
  <c r="AN13" i="18"/>
  <c r="AN10" i="18"/>
  <c r="AN26" i="18"/>
  <c r="AM21" i="18"/>
  <c r="AN38" i="18"/>
  <c r="AN14" i="18"/>
  <c r="AM29" i="18"/>
  <c r="AN28" i="18"/>
  <c r="AN15" i="18"/>
  <c r="AM23" i="18"/>
  <c r="AN23" i="18"/>
  <c r="AT25" i="18"/>
  <c r="AT30" i="18"/>
  <c r="AN31" i="18"/>
  <c r="AM28" i="18"/>
  <c r="AM11" i="18"/>
  <c r="AM30" i="18"/>
  <c r="AM20" i="18"/>
  <c r="AM27" i="18"/>
  <c r="AM13" i="18"/>
  <c r="AT13" i="18"/>
  <c r="AT11" i="18"/>
  <c r="AN33" i="18"/>
  <c r="AT34" i="18"/>
  <c r="AT28" i="18"/>
  <c r="AT33" i="18"/>
  <c r="AT24" i="18"/>
  <c r="AN27" i="18"/>
  <c r="AT32" i="18"/>
  <c r="AO32" i="18"/>
  <c r="AM31" i="18"/>
  <c r="AN17" i="18"/>
  <c r="AO18" i="18"/>
  <c r="AM33" i="18"/>
  <c r="AN25" i="18"/>
  <c r="AM25" i="18"/>
  <c r="AN40" i="18"/>
  <c r="AT21" i="18"/>
  <c r="AN11" i="18"/>
  <c r="AN9" i="18"/>
  <c r="AM24" i="18"/>
  <c r="AO21" i="18"/>
  <c r="AN20" i="18"/>
  <c r="AO37" i="18"/>
  <c r="AM36" i="18"/>
  <c r="AT31" i="18"/>
  <c r="AO12" i="18"/>
  <c r="AO40" i="18"/>
  <c r="AT23" i="18"/>
  <c r="AO34" i="18"/>
  <c r="AO24" i="18"/>
  <c r="AN32" i="18"/>
  <c r="AO19" i="18"/>
  <c r="AO13" i="18"/>
  <c r="AN29" i="18"/>
  <c r="AT37" i="18"/>
  <c r="AM17" i="18"/>
  <c r="AN34" i="18"/>
  <c r="AT15" i="18"/>
  <c r="AO29" i="18"/>
  <c r="AT22" i="18"/>
  <c r="AM16" i="18"/>
  <c r="AN18" i="18"/>
  <c r="AT19" i="18"/>
  <c r="AO15" i="18"/>
  <c r="AM15" i="18"/>
  <c r="AN21" i="18"/>
  <c r="AM34" i="18"/>
  <c r="AT27" i="18"/>
  <c r="AQ28" i="18"/>
  <c r="AR23" i="18"/>
  <c r="AM32" i="18"/>
  <c r="AN24" i="18"/>
  <c r="AO22" i="18"/>
  <c r="AM37" i="18"/>
  <c r="AT38" i="18"/>
  <c r="AP27" i="18"/>
  <c r="AN12" i="18"/>
  <c r="AP32" i="18"/>
  <c r="AM10" i="18"/>
  <c r="AM19" i="18"/>
  <c r="AM12" i="18"/>
  <c r="AM40" i="18"/>
  <c r="AP12" i="18"/>
  <c r="AM38" i="18"/>
  <c r="AO28" i="18"/>
  <c r="AT20" i="18"/>
  <c r="AN19" i="18"/>
  <c r="AN30" i="18"/>
  <c r="AP16" i="18"/>
  <c r="AN16" i="18"/>
  <c r="AO20" i="18"/>
  <c r="AM14" i="18"/>
  <c r="AO26" i="18"/>
  <c r="AP19" i="18"/>
  <c r="AO36" i="18"/>
  <c r="AO10" i="18"/>
  <c r="AP13" i="18"/>
  <c r="AO17" i="18"/>
  <c r="AO25" i="18"/>
  <c r="AP21" i="18"/>
  <c r="AO31" i="18"/>
  <c r="AP20" i="18"/>
  <c r="AP30" i="18"/>
  <c r="AM9" i="18"/>
  <c r="AP14" i="18"/>
  <c r="AT26" i="18"/>
  <c r="AN36" i="18"/>
  <c r="AT18" i="18"/>
  <c r="AP25" i="18"/>
  <c r="AR14" i="18"/>
  <c r="AN37" i="18"/>
  <c r="AM18" i="18"/>
  <c r="AP31" i="18"/>
  <c r="AP34" i="18"/>
  <c r="AP33" i="18"/>
  <c r="AP9" i="18"/>
  <c r="AO23" i="18"/>
  <c r="AP17" i="18"/>
  <c r="AO9" i="18"/>
  <c r="AO27" i="18"/>
  <c r="AP37" i="18"/>
  <c r="AO16" i="18"/>
  <c r="AP23" i="18"/>
  <c r="AT17" i="18"/>
  <c r="AP29" i="18"/>
  <c r="AO30" i="18"/>
  <c r="AT36" i="18"/>
  <c r="AP24" i="18"/>
  <c r="AO11" i="18"/>
  <c r="AP22" i="18"/>
  <c r="AO38" i="18"/>
  <c r="AM22" i="18"/>
  <c r="AR9" i="18"/>
  <c r="AQ25" i="18"/>
  <c r="AQ40" i="18"/>
  <c r="AR37" i="18"/>
  <c r="AR13" i="18"/>
  <c r="AR19" i="18"/>
  <c r="AQ36" i="18"/>
  <c r="AQ34" i="18"/>
  <c r="AS12" i="18"/>
  <c r="AR18" i="18"/>
  <c r="AR16" i="18"/>
  <c r="AO33" i="18"/>
  <c r="AQ22" i="18"/>
  <c r="AQ18" i="18"/>
  <c r="AP36" i="18"/>
  <c r="AQ33" i="18"/>
  <c r="AQ15" i="18"/>
  <c r="AP28" i="18"/>
  <c r="AR40" i="18"/>
  <c r="AQ37" i="18"/>
  <c r="AR30" i="18"/>
  <c r="AQ11" i="18"/>
  <c r="AP26" i="18"/>
  <c r="AQ31" i="18"/>
  <c r="AQ26" i="18"/>
  <c r="AP11" i="18"/>
  <c r="AP18" i="18"/>
  <c r="AP40" i="18"/>
  <c r="AR36" i="18"/>
  <c r="AP10" i="18"/>
  <c r="AQ27" i="18"/>
  <c r="AQ9" i="18"/>
  <c r="AQ38" i="18"/>
  <c r="AP15" i="18"/>
  <c r="AR17" i="18"/>
  <c r="AQ32" i="18"/>
  <c r="AQ14" i="18"/>
  <c r="AQ10" i="18"/>
  <c r="AQ20" i="18"/>
  <c r="AR32" i="18"/>
  <c r="AQ29" i="18"/>
  <c r="AQ19" i="18"/>
  <c r="AR29" i="18"/>
  <c r="AQ16" i="18"/>
  <c r="AQ24" i="18"/>
  <c r="AP38" i="18"/>
  <c r="AR12" i="18"/>
  <c r="AQ13" i="18"/>
  <c r="AS30" i="18"/>
  <c r="AQ12" i="18"/>
  <c r="AS31" i="18"/>
  <c r="AR10" i="18"/>
  <c r="AQ23" i="18"/>
  <c r="AR15" i="18"/>
  <c r="AS9" i="18"/>
  <c r="AS29" i="18"/>
  <c r="AR20" i="18"/>
  <c r="AQ17" i="18"/>
  <c r="AR26" i="18"/>
  <c r="AQ21" i="18"/>
  <c r="AR38" i="18"/>
  <c r="AS26" i="18"/>
  <c r="AR28" i="18"/>
  <c r="AR31" i="18"/>
  <c r="AQ30" i="18"/>
  <c r="AR22" i="18"/>
  <c r="AS16" i="18"/>
  <c r="AR24" i="18"/>
  <c r="AS11" i="18"/>
  <c r="AR25" i="18"/>
  <c r="AS25" i="18"/>
  <c r="AS19" i="18"/>
  <c r="AS34" i="18"/>
  <c r="AS22" i="18"/>
  <c r="AS28" i="18"/>
  <c r="AS14" i="18"/>
  <c r="AS23" i="18"/>
  <c r="AR21" i="18"/>
  <c r="AS38" i="18"/>
  <c r="AS10" i="18"/>
  <c r="AS17" i="18"/>
  <c r="AS20" i="18"/>
  <c r="AR33" i="18"/>
  <c r="AR11" i="18"/>
  <c r="AS24" i="18"/>
  <c r="AR34" i="18"/>
  <c r="AS40" i="18"/>
  <c r="AR27" i="18"/>
  <c r="AS37" i="18"/>
  <c r="AS13" i="18"/>
  <c r="AS21" i="18"/>
  <c r="AS15" i="18"/>
  <c r="AS18" i="18"/>
  <c r="AS36" i="18"/>
  <c r="AS33" i="18"/>
  <c r="AS32" i="18"/>
  <c r="AS27" i="18"/>
  <c r="AI6" i="17"/>
  <c r="AH7" i="17"/>
  <c r="AH8" i="17" s="1"/>
  <c r="AI6" i="16"/>
  <c r="AJ6" i="16" s="1"/>
  <c r="AH7" i="16"/>
  <c r="AH8" i="16" s="1"/>
  <c r="AI6" i="15"/>
  <c r="AJ6" i="15" s="1"/>
  <c r="AH7" i="15"/>
  <c r="AH8" i="15" s="1"/>
  <c r="AI6" i="14"/>
  <c r="AJ6" i="14" s="1"/>
  <c r="AK6" i="14" s="1"/>
  <c r="AH7" i="14"/>
  <c r="AH8" i="14" s="1"/>
  <c r="AJ7" i="15" l="1"/>
  <c r="AJ8" i="15" s="1"/>
  <c r="AK6" i="15"/>
  <c r="AU26" i="18"/>
  <c r="AU12" i="18"/>
  <c r="AU31" i="18"/>
  <c r="AU19" i="18"/>
  <c r="AU15" i="18"/>
  <c r="AU25" i="18"/>
  <c r="AU17" i="18"/>
  <c r="AU22" i="18"/>
  <c r="AU32" i="18"/>
  <c r="AU10" i="18"/>
  <c r="AU27" i="18"/>
  <c r="AU18" i="18"/>
  <c r="AU28" i="18"/>
  <c r="AU40" i="18"/>
  <c r="AU16" i="18"/>
  <c r="AU20" i="18"/>
  <c r="AU36" i="18"/>
  <c r="AU37" i="18"/>
  <c r="AU24" i="18"/>
  <c r="AU11" i="18"/>
  <c r="AU34" i="18"/>
  <c r="AU23" i="18"/>
  <c r="AU30" i="18"/>
  <c r="AU9" i="18"/>
  <c r="AU13" i="18"/>
  <c r="AU29" i="18"/>
  <c r="AU21" i="18"/>
  <c r="AU33" i="18"/>
  <c r="AU38" i="18"/>
  <c r="AU14" i="18"/>
  <c r="AJ7" i="16"/>
  <c r="AJ8" i="16" s="1"/>
  <c r="AK6" i="16"/>
  <c r="AJ6" i="17"/>
  <c r="AK7" i="14"/>
  <c r="AK8" i="14"/>
  <c r="AJ7" i="17"/>
  <c r="AJ8" i="17" s="1"/>
  <c r="AJ7" i="14"/>
  <c r="AJ8" i="14" s="1"/>
  <c r="AI7" i="14"/>
  <c r="AI7" i="17"/>
  <c r="AI8" i="17" s="1"/>
  <c r="AI7" i="16"/>
  <c r="AI7" i="15"/>
  <c r="AU22" i="14" l="1"/>
  <c r="AU19" i="14"/>
  <c r="AU10" i="14"/>
  <c r="AU11" i="14"/>
  <c r="AU20" i="14"/>
  <c r="AU16" i="14"/>
  <c r="AU14" i="14"/>
  <c r="AU12" i="14"/>
  <c r="AU13" i="14"/>
  <c r="AU9" i="14"/>
  <c r="AU17" i="14"/>
  <c r="AU24" i="14"/>
  <c r="AU18" i="14"/>
  <c r="AU21" i="14"/>
  <c r="AK7" i="15"/>
  <c r="AK8" i="15"/>
  <c r="AK7" i="16"/>
  <c r="AK8" i="16"/>
  <c r="AK6" i="17"/>
  <c r="AT11" i="14"/>
  <c r="AT10" i="14"/>
  <c r="AN11" i="14"/>
  <c r="AM22" i="14"/>
  <c r="AT21" i="14"/>
  <c r="AT19" i="14"/>
  <c r="AN14" i="14"/>
  <c r="AM19" i="14"/>
  <c r="AM18" i="14"/>
  <c r="AM20" i="14"/>
  <c r="AN18" i="14"/>
  <c r="AN19" i="14"/>
  <c r="AT22" i="14"/>
  <c r="AT20" i="14"/>
  <c r="AM13" i="14"/>
  <c r="AN16" i="14"/>
  <c r="AM11" i="14"/>
  <c r="AN13" i="14"/>
  <c r="AN17" i="14"/>
  <c r="AN10" i="14"/>
  <c r="AT14" i="14"/>
  <c r="AT16" i="14"/>
  <c r="AM12" i="14"/>
  <c r="AT13" i="14"/>
  <c r="AM10" i="14"/>
  <c r="AN21" i="14"/>
  <c r="AM17" i="14"/>
  <c r="AN20" i="14"/>
  <c r="AT17" i="14"/>
  <c r="AM21" i="14"/>
  <c r="AM16" i="14"/>
  <c r="AN12" i="14"/>
  <c r="AT12" i="14"/>
  <c r="AM14" i="14"/>
  <c r="AN22" i="14"/>
  <c r="AT18" i="14"/>
  <c r="AO13" i="14"/>
  <c r="AO14" i="14"/>
  <c r="AO16" i="14"/>
  <c r="AO19" i="14"/>
  <c r="AO12" i="14"/>
  <c r="AO17" i="14"/>
  <c r="AO10" i="14"/>
  <c r="AO11" i="14"/>
  <c r="AO21" i="14"/>
  <c r="AO22" i="14"/>
  <c r="AO18" i="14"/>
  <c r="AO20" i="14"/>
  <c r="AP11" i="14"/>
  <c r="AP10" i="14"/>
  <c r="AP18" i="14"/>
  <c r="AP17" i="14"/>
  <c r="AP13" i="14"/>
  <c r="AP19" i="14"/>
  <c r="AP12" i="14"/>
  <c r="AP16" i="14"/>
  <c r="AP20" i="14"/>
  <c r="AP21" i="14"/>
  <c r="AP22" i="14"/>
  <c r="AP14" i="14"/>
  <c r="AQ11" i="14"/>
  <c r="AQ20" i="14"/>
  <c r="AQ10" i="14"/>
  <c r="AQ14" i="14"/>
  <c r="AQ19" i="14"/>
  <c r="AQ22" i="14"/>
  <c r="AQ16" i="14"/>
  <c r="AQ18" i="14"/>
  <c r="AQ12" i="14"/>
  <c r="AS17" i="14"/>
  <c r="AQ17" i="14"/>
  <c r="AR21" i="14"/>
  <c r="AR16" i="14"/>
  <c r="AR19" i="14"/>
  <c r="AR12" i="14"/>
  <c r="AR14" i="14"/>
  <c r="AQ13" i="14"/>
  <c r="AR20" i="14"/>
  <c r="AR11" i="14"/>
  <c r="AR17" i="14"/>
  <c r="AR13" i="14"/>
  <c r="AR22" i="14"/>
  <c r="AR18" i="14"/>
  <c r="AR10" i="14"/>
  <c r="AQ21" i="14"/>
  <c r="AS21" i="14"/>
  <c r="AS10" i="14"/>
  <c r="AS20" i="14"/>
  <c r="AS19" i="14"/>
  <c r="AS18" i="14"/>
  <c r="AS22" i="14"/>
  <c r="AS16" i="14"/>
  <c r="AS14" i="14"/>
  <c r="AS11" i="14"/>
  <c r="AS13" i="14"/>
  <c r="AS12" i="14"/>
  <c r="AI8" i="16"/>
  <c r="AM14" i="15"/>
  <c r="AO14" i="15"/>
  <c r="AN14" i="15"/>
  <c r="AP14" i="15"/>
  <c r="AN12" i="15"/>
  <c r="AM12" i="15"/>
  <c r="AT12" i="15"/>
  <c r="AS12" i="15"/>
  <c r="AT9" i="16"/>
  <c r="AM12" i="16"/>
  <c r="AN10" i="16"/>
  <c r="AN13" i="16"/>
  <c r="AM13" i="16"/>
  <c r="AM14" i="16"/>
  <c r="AT14" i="16"/>
  <c r="AN12" i="16"/>
  <c r="AN9" i="16"/>
  <c r="AM9" i="16"/>
  <c r="AN11" i="16"/>
  <c r="AO14" i="16"/>
  <c r="AT13" i="16"/>
  <c r="AO9" i="16"/>
  <c r="AT16" i="16"/>
  <c r="AN16" i="16"/>
  <c r="AM11" i="16"/>
  <c r="AN14" i="16"/>
  <c r="AO16" i="16"/>
  <c r="AO11" i="16"/>
  <c r="AO12" i="16"/>
  <c r="AT10" i="16"/>
  <c r="AP13" i="16"/>
  <c r="AT12" i="16"/>
  <c r="AM10" i="16"/>
  <c r="AR9" i="16"/>
  <c r="AP14" i="16"/>
  <c r="AP9" i="16"/>
  <c r="AQ16" i="16"/>
  <c r="AM16" i="16"/>
  <c r="AP11" i="16"/>
  <c r="AO13" i="16"/>
  <c r="AO10" i="16"/>
  <c r="AT11" i="16"/>
  <c r="AS13" i="16"/>
  <c r="AQ12" i="16"/>
  <c r="AP12" i="16"/>
  <c r="AQ11" i="16"/>
  <c r="AQ14" i="16"/>
  <c r="AQ10" i="16"/>
  <c r="AP16" i="16"/>
  <c r="AP10" i="16"/>
  <c r="AQ13" i="16"/>
  <c r="AR10" i="16"/>
  <c r="AR13" i="16"/>
  <c r="AR12" i="16"/>
  <c r="AR16" i="16"/>
  <c r="AS14" i="16"/>
  <c r="AQ9" i="16"/>
  <c r="AR14" i="16"/>
  <c r="AS9" i="16"/>
  <c r="AR11" i="16"/>
  <c r="AS12" i="16"/>
  <c r="AS16" i="16"/>
  <c r="AS11" i="16"/>
  <c r="AS10" i="16"/>
  <c r="AN17" i="15"/>
  <c r="AM13" i="15"/>
  <c r="AN13" i="15"/>
  <c r="AO10" i="15"/>
  <c r="AN11" i="15"/>
  <c r="AM11" i="15"/>
  <c r="AT9" i="15"/>
  <c r="AM9" i="15"/>
  <c r="AO11" i="15"/>
  <c r="AT11" i="15"/>
  <c r="AQ15" i="15"/>
  <c r="AN15" i="15"/>
  <c r="AQ13" i="15"/>
  <c r="AP11" i="15"/>
  <c r="AP10" i="15"/>
  <c r="AQ10" i="15"/>
  <c r="AQ17" i="15"/>
  <c r="AS13" i="15"/>
  <c r="AS11" i="15"/>
  <c r="AR9" i="15"/>
  <c r="AS15" i="15"/>
  <c r="AS9" i="15"/>
  <c r="AT24" i="14"/>
  <c r="AM24" i="14"/>
  <c r="AN9" i="14"/>
  <c r="AO24" i="14"/>
  <c r="AT9" i="14"/>
  <c r="AN24" i="14"/>
  <c r="AP9" i="14"/>
  <c r="AP24" i="14"/>
  <c r="AO9" i="14"/>
  <c r="AR24" i="14"/>
  <c r="AQ24" i="14"/>
  <c r="AR9" i="14"/>
  <c r="AQ9" i="14"/>
  <c r="AS9" i="14"/>
  <c r="AI8" i="15"/>
  <c r="AI8" i="14"/>
  <c r="AM9" i="14"/>
  <c r="AU9" i="15" l="1"/>
  <c r="AU12" i="15"/>
  <c r="AU10" i="15"/>
  <c r="AU13" i="15"/>
  <c r="AU14" i="15"/>
  <c r="AU15" i="15"/>
  <c r="AU17" i="15"/>
  <c r="AU11" i="15"/>
  <c r="AP17" i="15"/>
  <c r="AM15" i="15"/>
  <c r="AO12" i="15"/>
  <c r="AQ9" i="15"/>
  <c r="AO17" i="15"/>
  <c r="AM10" i="15"/>
  <c r="AT13" i="15"/>
  <c r="AR15" i="15"/>
  <c r="AQ11" i="15"/>
  <c r="AR11" i="15"/>
  <c r="AN10" i="15"/>
  <c r="AN9" i="15"/>
  <c r="AP12" i="15"/>
  <c r="AQ14" i="15"/>
  <c r="AR10" i="15"/>
  <c r="AM17" i="15"/>
  <c r="AO9" i="15"/>
  <c r="AT10" i="15"/>
  <c r="AO15" i="15"/>
  <c r="AR12" i="15"/>
  <c r="AR14" i="15"/>
  <c r="AP15" i="15"/>
  <c r="AP13" i="15"/>
  <c r="AP9" i="15"/>
  <c r="AT15" i="15"/>
  <c r="AO13" i="15"/>
  <c r="AQ12" i="15"/>
  <c r="AS14" i="15"/>
  <c r="AU9" i="16"/>
  <c r="AU16" i="16"/>
  <c r="AU11" i="16"/>
  <c r="AU13" i="16"/>
  <c r="AU12" i="16"/>
  <c r="AU14" i="16"/>
  <c r="AU10" i="16"/>
  <c r="AK7" i="17"/>
  <c r="AK8" i="17"/>
  <c r="AN8" i="13"/>
  <c r="E7" i="13"/>
  <c r="F6" i="13"/>
  <c r="AU19" i="17" l="1"/>
  <c r="AU21" i="17"/>
  <c r="AU9" i="17"/>
  <c r="AU13" i="17"/>
  <c r="AU14" i="17"/>
  <c r="AU16" i="17"/>
  <c r="AU11" i="17"/>
  <c r="AU18" i="17"/>
  <c r="AU10" i="17"/>
  <c r="AU17" i="17"/>
  <c r="AU15" i="17"/>
  <c r="AN18" i="17"/>
  <c r="AT17" i="17"/>
  <c r="AM17" i="17"/>
  <c r="AT11" i="17"/>
  <c r="AO13" i="17"/>
  <c r="AQ13" i="17"/>
  <c r="AO9" i="17"/>
  <c r="AP19" i="17"/>
  <c r="AQ17" i="17"/>
  <c r="AR11" i="17"/>
  <c r="AS17" i="17"/>
  <c r="AN11" i="17"/>
  <c r="AM18" i="17"/>
  <c r="AT9" i="17"/>
  <c r="AM13" i="17"/>
  <c r="AQ18" i="17"/>
  <c r="AS14" i="17"/>
  <c r="AQ10" i="17"/>
  <c r="AQ19" i="17"/>
  <c r="AP11" i="17"/>
  <c r="AS9" i="17"/>
  <c r="AS19" i="17"/>
  <c r="AP14" i="17"/>
  <c r="AP18" i="17"/>
  <c r="AM9" i="17"/>
  <c r="AR19" i="17"/>
  <c r="AS10" i="17"/>
  <c r="AS11" i="17"/>
  <c r="AO14" i="17"/>
  <c r="AP9" i="17"/>
  <c r="AR9" i="17"/>
  <c r="AS13" i="17"/>
  <c r="AM19" i="17"/>
  <c r="AO21" i="17"/>
  <c r="AP17" i="17"/>
  <c r="AS21" i="17"/>
  <c r="AT18" i="17"/>
  <c r="AO10" i="17"/>
  <c r="AQ15" i="17"/>
  <c r="AP13" i="17"/>
  <c r="AO15" i="17"/>
  <c r="AR16" i="17"/>
  <c r="AT15" i="17"/>
  <c r="AO16" i="17"/>
  <c r="AR21" i="17"/>
  <c r="AN16" i="17"/>
  <c r="AM10" i="17"/>
  <c r="AN13" i="17"/>
  <c r="AN9" i="17"/>
  <c r="AO19" i="17"/>
  <c r="AP21" i="17"/>
  <c r="AS16" i="17"/>
  <c r="AN15" i="17"/>
  <c r="AO11" i="17"/>
  <c r="AR17" i="17"/>
  <c r="AT16" i="17"/>
  <c r="AT13" i="17"/>
  <c r="AM21" i="17"/>
  <c r="AR15" i="17"/>
  <c r="AQ16" i="17"/>
  <c r="AS15" i="17"/>
  <c r="AT10" i="17"/>
  <c r="AQ21" i="17"/>
  <c r="AS18" i="17"/>
  <c r="AM15" i="17"/>
  <c r="AQ11" i="17"/>
  <c r="AT14" i="17"/>
  <c r="AO18" i="17"/>
  <c r="AP10" i="17"/>
  <c r="AN21" i="17"/>
  <c r="AN19" i="17"/>
  <c r="AP15" i="17"/>
  <c r="AR13" i="17"/>
  <c r="AM16" i="17"/>
  <c r="AN10" i="17"/>
  <c r="AP16" i="17"/>
  <c r="AT21" i="17"/>
  <c r="AQ9" i="17"/>
  <c r="AT19" i="17"/>
  <c r="AR18" i="17"/>
  <c r="AR14" i="17"/>
  <c r="AN17" i="17"/>
  <c r="AM14" i="17"/>
  <c r="AM11" i="17"/>
  <c r="AO17" i="17"/>
  <c r="AR10" i="17"/>
  <c r="AN14" i="17"/>
  <c r="AQ14" i="17"/>
  <c r="G6" i="13"/>
  <c r="G7" i="13" s="1"/>
  <c r="E8" i="13"/>
  <c r="AO8" i="13"/>
  <c r="F7" i="13"/>
  <c r="H6" i="13" l="1"/>
  <c r="H7" i="13" s="1"/>
  <c r="F8" i="13"/>
  <c r="G8" i="13"/>
  <c r="AP8" i="13"/>
  <c r="I6" i="13" l="1"/>
  <c r="J6" i="13" s="1"/>
  <c r="H8" i="13"/>
  <c r="AQ8" i="13"/>
  <c r="I7" i="13" l="1"/>
  <c r="I8" i="13" s="1"/>
  <c r="AR8" i="13"/>
  <c r="K6" i="13"/>
  <c r="J7" i="13"/>
  <c r="J8" i="13" s="1"/>
  <c r="AS8" i="13" l="1"/>
  <c r="AT8" i="13" s="1"/>
  <c r="AU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I7" i="13"/>
  <c r="AI8" i="13" s="1"/>
  <c r="AK7" i="13" l="1"/>
  <c r="AK8" i="13" s="1"/>
  <c r="AN14" i="13"/>
  <c r="AN13" i="13"/>
  <c r="AM11" i="13"/>
  <c r="AN9" i="13"/>
  <c r="AT15" i="13"/>
  <c r="AM18" i="13"/>
  <c r="AM17" i="13"/>
  <c r="AM16" i="13"/>
  <c r="AT19" i="13"/>
  <c r="AM10" i="13"/>
  <c r="AO26" i="13"/>
  <c r="AT21" i="13"/>
  <c r="AT25" i="13"/>
  <c r="AM24" i="13"/>
  <c r="AM12" i="13"/>
  <c r="AM15" i="13"/>
  <c r="AN19" i="13"/>
  <c r="AO10" i="13"/>
  <c r="AN15" i="13"/>
  <c r="AN17" i="13"/>
  <c r="AM25" i="13"/>
  <c r="AN16" i="13"/>
  <c r="AM26" i="13"/>
  <c r="AN26" i="13"/>
  <c r="AN21" i="13"/>
  <c r="AO9" i="13"/>
  <c r="AM22" i="13"/>
  <c r="AT24" i="13"/>
  <c r="AT9" i="13"/>
  <c r="AN11" i="13"/>
  <c r="AN10" i="13"/>
  <c r="AM19" i="13"/>
  <c r="AT14" i="13"/>
  <c r="AT12" i="13"/>
  <c r="AO22" i="13"/>
  <c r="AN20" i="13"/>
  <c r="AN18" i="13"/>
  <c r="AM20" i="13"/>
  <c r="AO12" i="13"/>
  <c r="AO19" i="13"/>
  <c r="AO17" i="13"/>
  <c r="AP17" i="13"/>
  <c r="AT17" i="13"/>
  <c r="AM14" i="13"/>
  <c r="AO21" i="13"/>
  <c r="AP20" i="13"/>
  <c r="AN22" i="13"/>
  <c r="AN24" i="13"/>
  <c r="AM13" i="13"/>
  <c r="AO20" i="13"/>
  <c r="AM21" i="13"/>
  <c r="AO18" i="13"/>
  <c r="AT18" i="13"/>
  <c r="AN25" i="13"/>
  <c r="AN12" i="13"/>
  <c r="AO14" i="13"/>
  <c r="AP13" i="13"/>
  <c r="AP11" i="13"/>
  <c r="AP12" i="13"/>
  <c r="AP21" i="13"/>
  <c r="AO13" i="13"/>
  <c r="AT26" i="13"/>
  <c r="AP22" i="13"/>
  <c r="AO15" i="13"/>
  <c r="AO11" i="13"/>
  <c r="AT13" i="13"/>
  <c r="AQ17" i="13"/>
  <c r="AQ19" i="13"/>
  <c r="AO16" i="13"/>
  <c r="AP24" i="13"/>
  <c r="AQ9" i="13"/>
  <c r="AO24" i="13"/>
  <c r="AP18" i="13"/>
  <c r="AP16" i="13"/>
  <c r="AQ13" i="13"/>
  <c r="AP14" i="13"/>
  <c r="AP10" i="13"/>
  <c r="AP26" i="13"/>
  <c r="AO25" i="13"/>
  <c r="AP19" i="13"/>
  <c r="AQ10" i="13"/>
  <c r="AP15" i="13"/>
  <c r="AQ12" i="13"/>
  <c r="AP9" i="13"/>
  <c r="AQ22" i="13"/>
  <c r="AQ11" i="13"/>
  <c r="AR19" i="13"/>
  <c r="AQ26" i="13"/>
  <c r="AQ15" i="13"/>
  <c r="AP25" i="13"/>
  <c r="AR18" i="13"/>
  <c r="AR17" i="13"/>
  <c r="AS19" i="13"/>
  <c r="AS12" i="13"/>
  <c r="AQ18" i="13"/>
  <c r="AR21" i="13"/>
  <c r="AR12" i="13"/>
  <c r="AR9" i="13"/>
  <c r="AR13" i="13"/>
  <c r="AS13" i="13"/>
  <c r="AR25" i="13"/>
  <c r="AQ16" i="13"/>
  <c r="AQ14" i="13"/>
  <c r="AQ24" i="13"/>
  <c r="AR24" i="13"/>
  <c r="AQ20" i="13"/>
  <c r="AS17" i="13"/>
  <c r="AQ25" i="13"/>
  <c r="AQ21" i="13"/>
  <c r="AR26" i="13"/>
  <c r="AS26" i="13"/>
  <c r="AS25" i="13"/>
  <c r="AS24" i="13"/>
  <c r="AS14" i="13"/>
  <c r="AR14" i="13"/>
  <c r="AS15" i="13"/>
  <c r="AR15" i="13"/>
  <c r="AS21" i="13"/>
  <c r="AS18" i="13"/>
  <c r="AU13" i="13" l="1"/>
  <c r="AU20" i="13"/>
  <c r="AU12" i="13"/>
  <c r="AU22" i="13"/>
  <c r="AU16" i="13"/>
  <c r="AU24" i="13"/>
  <c r="AU18" i="13"/>
  <c r="AU21" i="13"/>
  <c r="AU25" i="13"/>
  <c r="AU9" i="13"/>
  <c r="AU14" i="13"/>
  <c r="AU10" i="13"/>
  <c r="AU11" i="13"/>
  <c r="AU15" i="13"/>
  <c r="AU17" i="13"/>
  <c r="AU19" i="13"/>
  <c r="AU26" i="13"/>
  <c r="AM9" i="13"/>
  <c r="AB17" i="15"/>
  <c r="AR13" i="15"/>
  <c r="AR17" i="15" l="1"/>
  <c r="AB10" i="13"/>
  <c r="AB11" i="13" l="1"/>
  <c r="AR10" i="13"/>
  <c r="AB16" i="13" l="1"/>
  <c r="AR11" i="13"/>
  <c r="AB20" i="13" l="1"/>
  <c r="AR16" i="13"/>
  <c r="AR20" i="13" l="1"/>
  <c r="AB22" i="13"/>
  <c r="AR22" i="13" l="1"/>
  <c r="AE24" i="14"/>
  <c r="AE9" i="13" l="1"/>
  <c r="AE11" i="13" s="1"/>
  <c r="AS24" i="14"/>
  <c r="AS9" i="13"/>
  <c r="AE16" i="13" l="1"/>
  <c r="AE20" i="13" l="1"/>
  <c r="AE22" i="13" l="1"/>
  <c r="AD17" i="15" l="1"/>
  <c r="AS10" i="15"/>
  <c r="AS17" i="15" l="1"/>
  <c r="AD10" i="13"/>
  <c r="AD11" i="13" l="1"/>
  <c r="AS10" i="13"/>
  <c r="AS11" i="13" l="1"/>
  <c r="AD16" i="13"/>
  <c r="AD20" i="13" l="1"/>
  <c r="AS16" i="13"/>
  <c r="AD22" i="13" l="1"/>
  <c r="AS20" i="13"/>
  <c r="AS22" i="13" l="1"/>
  <c r="AH45" i="30" l="1"/>
  <c r="AT45" i="30" s="1"/>
  <c r="AH50" i="30" l="1"/>
  <c r="AT50" i="30" s="1"/>
  <c r="AH52" i="30" l="1"/>
  <c r="AT52" i="30"/>
  <c r="AT12" i="18" l="1"/>
  <c r="AT16" i="18"/>
  <c r="AJ14" i="18"/>
  <c r="AJ10" i="18" s="1"/>
  <c r="AT14" i="18"/>
  <c r="AT10" i="18" l="1"/>
  <c r="AJ9" i="18"/>
  <c r="AJ40" i="18" l="1"/>
  <c r="AT40" i="18" s="1"/>
  <c r="AT9" i="18"/>
  <c r="AJ17" i="15" l="1"/>
  <c r="AT14" i="15"/>
  <c r="AT17" i="15" l="1"/>
  <c r="AJ10" i="13"/>
  <c r="AT10" i="13" l="1"/>
  <c r="AJ11" i="13"/>
  <c r="AJ16" i="13" l="1"/>
  <c r="AT11" i="13"/>
  <c r="AJ20" i="13" l="1"/>
  <c r="AT16" i="13"/>
  <c r="AJ22" i="13" l="1"/>
  <c r="AT22" i="13" s="1"/>
  <c r="AT20" i="13"/>
  <c r="AF27" i="32"/>
  <c r="AF38" i="32" s="1"/>
  <c r="AS34" i="32"/>
  <c r="AS27" i="32" s="1"/>
  <c r="AS3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039AC6AF-658B-4D56-9A1A-918DEFAA2366}">
      <text>
        <r>
          <rPr>
            <b/>
            <sz val="9"/>
            <color indexed="81"/>
            <rFont val="Tahoma"/>
            <family val="2"/>
          </rPr>
          <t xml:space="preserve">Investor Relations:
</t>
        </r>
        <r>
          <rPr>
            <sz val="9"/>
            <color indexed="81"/>
            <rFont val="Tahoma"/>
            <family val="2"/>
          </rPr>
          <t>Goodnight 1 reached full COD in Jan/24.</t>
        </r>
      </text>
    </comment>
  </commentList>
</comments>
</file>

<file path=xl/sharedStrings.xml><?xml version="1.0" encoding="utf-8"?>
<sst xmlns="http://schemas.openxmlformats.org/spreadsheetml/2006/main" count="2337" uniqueCount="899">
  <si>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</si>
  <si>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</si>
  <si>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</si>
  <si>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</si>
  <si>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</si>
  <si>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</si>
  <si>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</si>
  <si>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</si>
  <si>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</si>
  <si>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</si>
  <si>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</si>
  <si>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</si>
  <si>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</si>
  <si>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</si>
  <si>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</si>
  <si>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</si>
  <si>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</si>
  <si>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</si>
  <si>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</si>
  <si>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</si>
  <si>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</si>
  <si>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</si>
  <si>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</si>
  <si>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</si>
  <si>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</si>
  <si>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</si>
  <si>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P50¹
(MWavg)</t>
  </si>
  <si>
    <t>Assured
Energy²
(MWavg.)</t>
  </si>
  <si>
    <t>Delta Complex</t>
  </si>
  <si>
    <t>Delta Piauí and Maranhão</t>
  </si>
  <si>
    <t>Wind</t>
  </si>
  <si>
    <t>Bahia Complex</t>
  </si>
  <si>
    <t>Assuruá 1, 2, 3, 4 and 5³
Ventos da Bahia 1, 2 and 3⁴</t>
  </si>
  <si>
    <t>SE/CO Complex</t>
  </si>
  <si>
    <t>Pipoca, Serra das Agulhas, Indaiás
Gargaú and Pirapora⁵</t>
  </si>
  <si>
    <t>Wind, Solar and Hydro</t>
  </si>
  <si>
    <t>Chuí Complex</t>
  </si>
  <si>
    <t>Santa Vitória do Palmar and Hermenegildo</t>
  </si>
  <si>
    <t>Goodnight Complex</t>
  </si>
  <si>
    <t>n.a.</t>
  </si>
  <si>
    <t>Energy Platform</t>
  </si>
  <si>
    <t>-</t>
  </si>
  <si>
    <t>40 to 120</t>
  </si>
  <si>
    <t>Total</t>
  </si>
  <si>
    <t>Notes:</t>
  </si>
  <si>
    <t xml:space="preserve">² Does not consider grid and internal losses. </t>
  </si>
  <si>
    <t>³ Assuruá 4 reached full COD on February, 2023, and Assuruá 5 reached full COD on October, 2023.</t>
  </si>
  <si>
    <t>BR Operational Assets</t>
  </si>
  <si>
    <t>% Serena</t>
  </si>
  <si>
    <t>Location</t>
  </si>
  <si>
    <t>Power Connection
Point</t>
  </si>
  <si>
    <t>Type of 
Connection</t>
  </si>
  <si>
    <t>Plants</t>
  </si>
  <si>
    <t>Generator 
Units (UGs)</t>
  </si>
  <si>
    <t>Installed 
Capacity¹</t>
  </si>
  <si>
    <t>Gross Assured 
Energy
(MWavg.)¹</t>
  </si>
  <si>
    <t>Net Assured 
Energy
(MWavg)²</t>
  </si>
  <si>
    <t>Contracted Volume
(MWavg.)³</t>
  </si>
  <si>
    <t>Avg. Price³
(R$/MWh)</t>
  </si>
  <si>
    <t>Market</t>
  </si>
  <si>
    <t>Auction</t>
  </si>
  <si>
    <t>Auction 
Type</t>
  </si>
  <si>
    <t>Auction Notice</t>
  </si>
  <si>
    <t xml:space="preserve">Begin
PPA Supply⁴ </t>
  </si>
  <si>
    <t xml:space="preserve">End
PPA Supply⁴ </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</si>
  <si>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</si>
  <si>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</si>
  <si>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</si>
  <si>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</si>
  <si>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</si>
  <si>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</si>
  <si>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</si>
  <si>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</si>
  <si>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</si>
  <si>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</si>
  <si>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</si>
  <si>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</si>
  <si>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</si>
  <si>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</si>
  <si>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</si>
  <si>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</si>
  <si>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</si>
  <si>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</si>
  <si>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</si>
  <si>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</si>
  <si>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</si>
  <si>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</si>
  <si>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</si>
  <si>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</si>
  <si>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</si>
  <si>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</si>
  <si>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</si>
  <si>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</si>
  <si>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</si>
  <si>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</si>
  <si>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</si>
  <si>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</si>
  <si>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</si>
  <si>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</si>
  <si>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</si>
  <si>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</si>
  <si>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</si>
  <si>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</si>
  <si>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</si>
  <si>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</si>
  <si>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</si>
  <si>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</si>
  <si>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</si>
  <si>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</si>
  <si>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</si>
  <si>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</si>
  <si>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</si>
  <si>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</si>
  <si>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</si>
  <si>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</si>
  <si>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</si>
  <si>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</si>
  <si>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</si>
  <si>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</si>
  <si>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</si>
  <si>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</si>
  <si>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</si>
  <si>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</si>
  <si>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</si>
  <si>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</si>
  <si>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</si>
  <si>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</si>
  <si>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</si>
  <si>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</si>
  <si>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</si>
  <si>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</si>
  <si>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</si>
  <si>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</si>
  <si>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</si>
  <si>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</si>
  <si>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</si>
  <si>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</si>
  <si>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</si>
  <si>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</si>
  <si>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</si>
  <si>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</si>
  <si>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</si>
  <si>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</si>
  <si>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</si>
  <si>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</si>
  <si>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</si>
  <si>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</si>
  <si>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</si>
  <si>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</si>
  <si>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</si>
  <si>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</si>
  <si>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</si>
  <si>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</si>
  <si>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</si>
  <si>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</si>
  <si>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</si>
  <si>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</si>
  <si>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</si>
  <si>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</si>
  <si>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Serra da Agulhas</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</si>
  <si>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</si>
  <si>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</si>
  <si>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</si>
  <si>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</si>
  <si>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</si>
  <si>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</si>
  <si>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</si>
  <si>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</si>
  <si>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</si>
  <si>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</si>
  <si>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</si>
  <si>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</si>
  <si>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</si>
  <si>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</si>
  <si>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</si>
  <si>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</si>
  <si>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</si>
  <si>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</si>
  <si>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²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</si>
  <si>
    <t xml:space="preserve">⁴ For regulated contracts, considers the shortest start date for Begin and longest end date for End. </t>
  </si>
  <si>
    <t>Key Metrics </t>
  </si>
  <si>
    <t>On-going DG
(Building 
and NTP)</t>
  </si>
  <si>
    <t>Future DG
(Short-term 
pipeline)</t>
  </si>
  <si>
    <t>Goodnight 2
(Short-term 
Pipeline)</t>
  </si>
  <si>
    <t>Potential Capacity¹</t>
  </si>
  <si>
    <t>265.5 MW</t>
  </si>
  <si>
    <t>Load Factor (%)</t>
  </si>
  <si>
    <t>~31%
(First Year)</t>
  </si>
  <si>
    <t>29%-32%
(First Year)</t>
  </si>
  <si>
    <t>~52%</t>
  </si>
  <si>
    <t>40% - 60%</t>
  </si>
  <si>
    <t>28% - 33%</t>
  </si>
  <si>
    <t>Construction Start</t>
  </si>
  <si>
    <t>June 2023</t>
  </si>
  <si>
    <t>Full COD</t>
  </si>
  <si>
    <t>4Q23</t>
  </si>
  <si>
    <t>1Q25</t>
  </si>
  <si>
    <t>2Q25</t>
  </si>
  <si>
    <t>Serena's Share²</t>
  </si>
  <si>
    <t>Total CAPEX Estimate</t>
  </si>
  <si>
    <t>CAPEX Deployed²</t>
  </si>
  <si>
    <t>Funding</t>
  </si>
  <si>
    <t>All phases: ~60%
BNB, BNDES, SUDENE</t>
  </si>
  <si>
    <t>Full Year EBITDA Expectation³</t>
  </si>
  <si>
    <t xml:space="preserve">¹ May vary due to layout changes. </t>
  </si>
  <si>
    <t>³ First full year of the asset. In nominal terms.</t>
  </si>
  <si>
    <t>Date</t>
  </si>
  <si>
    <t>Year</t>
  </si>
  <si>
    <t>Energy Production (in GWh)</t>
  </si>
  <si>
    <t>BR Assets</t>
  </si>
  <si>
    <t>Delta 5 e 6</t>
  </si>
  <si>
    <t>Delta 7 e 8</t>
  </si>
  <si>
    <t>Assuruá 1 e 2</t>
  </si>
  <si>
    <t>Ventos da Bahia 1 e 2¹</t>
  </si>
  <si>
    <t>Ventos da Bahia 3¹</t>
  </si>
  <si>
    <t>Pirapora¹</t>
  </si>
  <si>
    <t>Pipoca²</t>
  </si>
  <si>
    <t>Serra das Agulhas</t>
  </si>
  <si>
    <t>Chuí</t>
  </si>
  <si>
    <t>US Assets</t>
  </si>
  <si>
    <t>Goodnight 1 (Development)</t>
  </si>
  <si>
    <t>Total Energy Production (BR + US)</t>
  </si>
  <si>
    <t>¹ Considers Company's proportional stake of 50%.</t>
  </si>
  <si>
    <t>² Considers 100% of Pipoca.</t>
  </si>
  <si>
    <t>Consolidated Energy Portfolio Distribution (MWm)</t>
  </si>
  <si>
    <t>Total Resources Under Management (A)</t>
  </si>
  <si>
    <t>Assured Energy (BR Portfolio)¹</t>
  </si>
  <si>
    <t>Purchase for Resale (BR Portfolio)</t>
  </si>
  <si>
    <t>Distributed Generation - P50 - Solar (BR)</t>
  </si>
  <si>
    <t>Certified P50 - Wind (US)</t>
  </si>
  <si>
    <t>Consolidated Contracted Energy Sales (B)</t>
  </si>
  <si>
    <t>Regulated Market PPAs (BR)</t>
  </si>
  <si>
    <t>Free Market PPAs (BR)²</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</si>
  <si>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</si>
  <si>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</si>
  <si>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</si>
  <si>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</si>
  <si>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</si>
  <si>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</si>
  <si>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</si>
  <si>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</si>
  <si>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</si>
  <si>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</si>
  <si>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</si>
  <si>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</si>
  <si>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Distributed Generation⁴</t>
  </si>
  <si>
    <t>Merchant Price - Goodnight 1⁵</t>
  </si>
  <si>
    <t>² Bilateral contracts includes traditional PPAs and self-production arrangements already closed (Delta 7 and 8, Chuí, Assuruá 4 and Assuruá 5).</t>
  </si>
  <si>
    <t>⁴ Does not consider the annual variation in tariffs.</t>
  </si>
  <si>
    <t>⁵ Considers an exchange rate of 4.95 USD/BRL.</t>
  </si>
  <si>
    <t>BR Energy Portfolio Distribution¹ (MWm)</t>
  </si>
  <si>
    <t>Assured Energy (BR Portfolio)</t>
  </si>
  <si>
    <t>Assured Energy - Wind (BR)</t>
  </si>
  <si>
    <t>Assured Energy - Hydro (BR)</t>
  </si>
  <si>
    <t>Assured Energy - Solar (BR)</t>
  </si>
  <si>
    <t>Purchase for Resale (BR)</t>
  </si>
  <si>
    <t>BR Contracted Energy Sales (B)</t>
  </si>
  <si>
    <t>BR Contracted Level (%)</t>
  </si>
  <si>
    <t>Regulated Market</t>
  </si>
  <si>
    <t>Free Market</t>
  </si>
  <si>
    <t>BR Average Sales Prices (R$/MWh)</t>
  </si>
  <si>
    <t>Average Sales Price³</t>
  </si>
  <si>
    <t>Regulated Market PPAs (BR)²</t>
  </si>
  <si>
    <t>Free Market PPAs (BR)</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</si>
  <si>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</si>
  <si>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</si>
  <si>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</si>
  <si>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</si>
  <si>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</si>
  <si>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Distributed Generation - Solar (BR)¹</t>
  </si>
  <si>
    <t>¹ Does not consider the annual variation in tariffs.</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</si>
  <si>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</si>
  <si>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</si>
  <si>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</si>
  <si>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</si>
  <si>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</si>
  <si>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</si>
  <si>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</si>
  <si>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</si>
  <si>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</si>
  <si>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</si>
  <si>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</si>
  <si>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</si>
  <si>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</si>
  <si>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</si>
  <si>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Operating and maintenance costs (ex-D&amp;A)</t>
  </si>
  <si>
    <t>O&amp;M</t>
  </si>
  <si>
    <t>Regulatory Charges</t>
  </si>
  <si>
    <t>Administrative, personnel and general expenses (ex-D&amp;A)</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</si>
  <si>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</si>
  <si>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</si>
  <si>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</si>
  <si>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</si>
  <si>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</si>
  <si>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</si>
  <si>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</si>
  <si>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</si>
  <si>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</si>
  <si>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</si>
  <si>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</si>
  <si>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</si>
  <si>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Pirapora (proportional to 50%)</t>
  </si>
  <si>
    <t>Ventos da Bahia 1, 2 and 3 (proportional to 50%)</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</si>
  <si>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</si>
  <si>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</si>
  <si>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</si>
  <si>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</si>
  <si>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</si>
  <si>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</si>
  <si>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</si>
  <si>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</si>
  <si>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</si>
  <si>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</si>
  <si>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</si>
  <si>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</si>
  <si>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</si>
  <si>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</si>
  <si>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</si>
  <si>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</si>
  <si>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</si>
  <si>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</si>
  <si>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</si>
  <si>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</si>
  <si>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</si>
  <si>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</si>
  <si>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</si>
  <si>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</si>
  <si>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Trading MTM</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</si>
  <si>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</si>
  <si>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</si>
  <si>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</si>
  <si>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</si>
  <si>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</si>
  <si>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</si>
  <si>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</si>
  <si>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</si>
  <si>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</si>
  <si>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</si>
  <si>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</si>
  <si>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</si>
  <si>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</si>
  <si>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Payroll and Benefits</t>
  </si>
  <si>
    <t>Professional Service (Consulting and Audit)</t>
  </si>
  <si>
    <t>Third-Party Service</t>
  </si>
  <si>
    <t>Publications and Advertising</t>
  </si>
  <si>
    <t>Net Financial Result (in million Reais)</t>
  </si>
  <si>
    <t>Interest on Marketable Securities</t>
  </si>
  <si>
    <t>Other Income</t>
  </si>
  <si>
    <t>Interest on Loans, Financing and Debentures</t>
  </si>
  <si>
    <t>Commission on Guarantee</t>
  </si>
  <si>
    <t>Transaction Costs</t>
  </si>
  <si>
    <t>Interest on Operating Leases</t>
  </si>
  <si>
    <t>Indexation Accrual of Accounts Payable</t>
  </si>
  <si>
    <t>Other Expenses</t>
  </si>
  <si>
    <t>Assets (in million Reais)</t>
  </si>
  <si>
    <t>Current Assets</t>
  </si>
  <si>
    <t>Cash and cash equivalents</t>
  </si>
  <si>
    <t>Trade Accounts receivable</t>
  </si>
  <si>
    <t>Dividends Receivable</t>
  </si>
  <si>
    <t>Other</t>
  </si>
  <si>
    <t>Non-current Assets</t>
  </si>
  <si>
    <t>Marketable securities - Restricted cash</t>
  </si>
  <si>
    <t>Trade accounts receivable</t>
  </si>
  <si>
    <t>Deferred taxes (IRPJ and CSLL)</t>
  </si>
  <si>
    <t>Energy futures contract</t>
  </si>
  <si>
    <t>Investments</t>
  </si>
  <si>
    <t>Property and equipment</t>
  </si>
  <si>
    <t>Intangible assets</t>
  </si>
  <si>
    <t>Total Assets</t>
  </si>
  <si>
    <t>Liabilities and Equity (in million Reais)</t>
  </si>
  <si>
    <t>Current Liabilities</t>
  </si>
  <si>
    <t>Trade accounts payable</t>
  </si>
  <si>
    <t>Loans, financing and debentures</t>
  </si>
  <si>
    <t>Labor and tax obligations</t>
  </si>
  <si>
    <t>Lease liabilities</t>
  </si>
  <si>
    <t>Accounts payable on acquisition business</t>
  </si>
  <si>
    <t>Non-current Liabilities</t>
  </si>
  <si>
    <t>Trade and accounts payable</t>
  </si>
  <si>
    <t>Deferred tax (IRPJ and CSLL)</t>
  </si>
  <si>
    <t>Total Liabilities</t>
  </si>
  <si>
    <t>Shareholders Equity</t>
  </si>
  <si>
    <t>Capital</t>
  </si>
  <si>
    <t>Treasury Shares</t>
  </si>
  <si>
    <t>Funding Costs</t>
  </si>
  <si>
    <t>Capital Reserves</t>
  </si>
  <si>
    <t>Profit Reserves</t>
  </si>
  <si>
    <t>Other Reserves</t>
  </si>
  <si>
    <t>Equity Adjustment</t>
  </si>
  <si>
    <t>Accumulated Deficit</t>
  </si>
  <si>
    <t>Non-Controlling Interest</t>
  </si>
  <si>
    <t>Total Equities and Liabilities</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</si>
  <si>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</si>
  <si>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</si>
  <si>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</si>
  <si>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</si>
  <si>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</si>
  <si>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</si>
  <si>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</si>
  <si>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</si>
  <si>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</si>
  <si>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</si>
  <si>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</si>
  <si>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</si>
  <si>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</si>
  <si>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</si>
  <si>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</si>
  <si>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</si>
  <si>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</si>
  <si>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</si>
  <si>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</si>
  <si>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</si>
  <si>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</si>
  <si>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</si>
  <si>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</si>
  <si>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</si>
  <si>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</si>
  <si>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</si>
  <si>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</si>
  <si>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</si>
  <si>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</si>
  <si>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</si>
  <si>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</si>
  <si>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</si>
  <si>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</si>
  <si>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</si>
  <si>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</si>
  <si>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</si>
  <si>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</si>
  <si>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</si>
  <si>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</si>
  <si>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</si>
  <si>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</si>
  <si>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</si>
  <si>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</si>
  <si>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</si>
  <si>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</si>
  <si>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</si>
  <si>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</si>
  <si>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</si>
  <si>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</si>
  <si>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</si>
  <si>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</si>
  <si>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</si>
  <si>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</si>
  <si>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</si>
  <si>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</si>
  <si>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</si>
  <si>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</si>
  <si>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</si>
  <si>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</si>
  <si>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</si>
  <si>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</si>
  <si>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</si>
  <si>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</si>
  <si>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</si>
  <si>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CDI + 1.80%</t>
  </si>
  <si>
    <t>OGDS11</t>
  </si>
  <si>
    <t>CDI + 2.76%</t>
  </si>
  <si>
    <t>Serena US</t>
  </si>
  <si>
    <t>Offshore Loan</t>
  </si>
  <si>
    <t>USD + 5.65%</t>
  </si>
  <si>
    <t>USD + 7.50%</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</si>
  <si>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</si>
  <si>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</si>
  <si>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</si>
  <si>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</si>
  <si>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</si>
  <si>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</si>
  <si>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</si>
  <si>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</si>
  <si>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</si>
  <si>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</si>
  <si>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</si>
  <si>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</si>
  <si>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</si>
  <si>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</si>
  <si>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</si>
  <si>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</si>
  <si>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TJLP + 2.48%</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</si>
  <si>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</si>
  <si>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</si>
  <si>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</si>
  <si>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</si>
  <si>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</si>
  <si>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</si>
  <si>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</si>
  <si>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</si>
  <si>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</si>
  <si>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</si>
  <si>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</si>
  <si>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</si>
  <si>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</si>
  <si>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</si>
  <si>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</si>
  <si>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</si>
  <si>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</si>
  <si>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</si>
  <si>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</si>
  <si>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</si>
  <si>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</si>
  <si>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</si>
  <si>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</si>
  <si>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</si>
  <si>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</si>
  <si>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</si>
  <si>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</si>
  <si>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</si>
  <si>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</si>
  <si>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</si>
  <si>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</si>
  <si>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</si>
  <si>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</si>
  <si>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</si>
  <si>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</si>
  <si>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</si>
  <si>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ODRE Bridge Loan</t>
  </si>
  <si>
    <t>Asset Abbreviation
(Sigla Ativo)</t>
  </si>
  <si>
    <t>Asset Code 
(Código do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</si>
  <si>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</si>
  <si>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</si>
  <si>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</si>
  <si>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</si>
  <si>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</si>
  <si>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</si>
  <si>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</si>
  <si>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</si>
  <si>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</si>
  <si>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</si>
  <si>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</si>
  <si>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</si>
  <si>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</si>
  <si>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</si>
  <si>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</si>
  <si>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</si>
  <si>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</si>
  <si>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</si>
  <si>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</si>
  <si>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</si>
  <si>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</si>
  <si>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</si>
  <si>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</si>
  <si>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</si>
  <si>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</si>
  <si>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</si>
  <si>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</si>
  <si>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</si>
  <si>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</si>
  <si>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</si>
  <si>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</si>
  <si>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</si>
  <si>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</si>
  <si>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</si>
  <si>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</si>
  <si>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</si>
  <si>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</si>
  <si>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</si>
  <si>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</si>
  <si>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</si>
  <si>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</si>
  <si>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</si>
  <si>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</si>
  <si>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</si>
  <si>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</si>
  <si>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</si>
  <si>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</si>
  <si>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</si>
  <si>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</si>
  <si>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</si>
  <si>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</si>
  <si>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</si>
  <si>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</si>
  <si>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</si>
  <si>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</si>
  <si>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</si>
  <si>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</si>
  <si>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</si>
  <si>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</si>
  <si>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</si>
  <si>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</si>
  <si>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</si>
  <si>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</si>
  <si>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</si>
  <si>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</si>
  <si>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</si>
  <si>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</si>
  <si>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</si>
  <si>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</si>
  <si>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</si>
  <si>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</si>
  <si>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</si>
  <si>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</si>
  <si>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</si>
  <si>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</si>
  <si>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</si>
  <si>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</si>
  <si>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</si>
  <si>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</si>
  <si>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</si>
  <si>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</si>
  <si>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</si>
  <si>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</si>
  <si>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</si>
  <si>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</si>
  <si>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</si>
  <si>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</si>
  <si>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</si>
  <si>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</si>
  <si>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</si>
  <si>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</si>
  <si>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</si>
  <si>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</si>
  <si>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</si>
  <si>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</si>
  <si>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</si>
  <si>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</si>
  <si>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</si>
  <si>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</si>
  <si>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</si>
  <si>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</si>
  <si>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</si>
  <si>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</si>
  <si>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</si>
  <si>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</si>
  <si>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</si>
  <si>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</si>
  <si>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</si>
  <si>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</si>
  <si>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</si>
  <si>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</si>
  <si>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</si>
  <si>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 ASSURUA 4 I</t>
  </si>
  <si>
    <t>EOL.CV.BA.050463-7.01</t>
  </si>
  <si>
    <t>OMEGA DESENVOLVIMENTO DE ENERGIA 5 S.A.</t>
  </si>
  <si>
    <t>EOL ASSURUA 4 II</t>
  </si>
  <si>
    <t>EOL.CV.BA.050465-3.01</t>
  </si>
  <si>
    <t>OMEGA DESENVOLVIMENTO DE ENERGIA 7 S.A.</t>
  </si>
  <si>
    <t>EOL ASSURUA 4 III</t>
  </si>
  <si>
    <t>EOL.CV.BA.050467-0.01</t>
  </si>
  <si>
    <t>OMEGA DESENVOLVIMENTO DE ENERGIA 3 S.A.</t>
  </si>
  <si>
    <t>EOL ASSURUA 4 IV</t>
  </si>
  <si>
    <t>EOL.CV.BA.050464-5.01</t>
  </si>
  <si>
    <t>OMEGA DESENVOLVIMENTO DE ENERGIA 8 S.A.</t>
  </si>
  <si>
    <t>EOL ASSURUA 4 V</t>
  </si>
  <si>
    <t>EOL.CV.BA.050466-1.01</t>
  </si>
  <si>
    <t>OMEGA DESENVOLVIMENTO DE ENERGIA 6 S.A.</t>
  </si>
  <si>
    <t>EOL ASSURUA 4 VI</t>
  </si>
  <si>
    <t>EOL.CV.BA.050468-8.01</t>
  </si>
  <si>
    <t>OMEGA DESENVOLVIMENTO DE ENERGIA 2 S.A.</t>
  </si>
  <si>
    <t>ASSURUA 5 I</t>
  </si>
  <si>
    <t xml:space="preserve"> EOL.CV.BA.051784-4.01</t>
  </si>
  <si>
    <t>ASSURUA 5 I ENERGIA S.A.</t>
  </si>
  <si>
    <t>ASSURUA 5 III</t>
  </si>
  <si>
    <t>EOL.CV.BA.051785-2.01</t>
  </si>
  <si>
    <t>ASSURUA 5 II ENERGIA S.A.</t>
  </si>
  <si>
    <t>EOL.CV.BA.051786-0.01</t>
  </si>
  <si>
    <t>ASSURUA 5 III ENERGIA S.A.</t>
  </si>
  <si>
    <t>ASSURUA 5 IV</t>
  </si>
  <si>
    <t>EOL.CV.BA.051787-9.01</t>
  </si>
  <si>
    <t>ASSURUA 5 IV ENERGIA S.A.</t>
  </si>
  <si>
    <t>ASSURUA 5 V</t>
  </si>
  <si>
    <t>EOL.CV.BA.051788-7.01</t>
  </si>
  <si>
    <t>ASSURUA 5 V ENERGIA S.A.</t>
  </si>
  <si>
    <t>ASSURUA 5 VI</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</si>
  <si>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</si>
  <si>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</si>
  <si>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</si>
  <si>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</si>
  <si>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</si>
  <si>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</si>
  <si>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</si>
  <si>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</si>
  <si>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</si>
  <si>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</si>
  <si>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</si>
  <si>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</si>
  <si>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</si>
  <si>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</si>
  <si>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</si>
  <si>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</si>
  <si>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</si>
  <si>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</si>
  <si>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</si>
  <si>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</si>
  <si>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</si>
  <si>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</si>
  <si>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</si>
  <si>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</si>
  <si>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</si>
  <si>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</si>
  <si>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</si>
  <si>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</si>
  <si>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</si>
  <si>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</si>
  <si>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</si>
  <si>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</si>
  <si>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</si>
  <si>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</si>
  <si>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</si>
  <si>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</si>
  <si>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</si>
  <si>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</si>
  <si>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</si>
  <si>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</si>
  <si>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</si>
  <si>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</si>
  <si>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</si>
  <si>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</si>
  <si>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</si>
  <si>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</si>
  <si>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</si>
  <si>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</si>
  <si>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</si>
  <si>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</si>
  <si>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</si>
  <si>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</si>
  <si>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CENTRAIS ELETRICAS BRASILEIRAS SA ELETROBRAS</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</si>
  <si>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</si>
  <si>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</si>
  <si>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</si>
  <si>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</si>
  <si>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</si>
  <si>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</si>
  <si>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</si>
  <si>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</si>
  <si>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</si>
  <si>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</si>
  <si>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</si>
  <si>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</si>
  <si>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</si>
  <si>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</si>
  <si>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</si>
  <si>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</si>
  <si>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</si>
  <si>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</si>
  <si>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</si>
  <si>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</si>
  <si>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</si>
  <si>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</si>
  <si>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</si>
  <si>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</si>
  <si>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</si>
  <si>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</si>
  <si>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</si>
  <si>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</si>
  <si>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</si>
  <si>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</si>
  <si>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</si>
  <si>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</si>
  <si>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</si>
  <si>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</si>
  <si>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</si>
  <si>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</si>
  <si>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</si>
  <si>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</si>
  <si>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</si>
  <si>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</si>
  <si>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</si>
  <si>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</si>
  <si>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</si>
  <si>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</si>
  <si>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</si>
  <si>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</si>
  <si>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</si>
  <si>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</si>
  <si>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</si>
  <si>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</si>
  <si>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</si>
  <si>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</si>
  <si>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</si>
  <si>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</si>
  <si>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</si>
  <si>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</si>
  <si>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</si>
  <si>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</si>
  <si>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</si>
  <si>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350 to 440</t>
  </si>
  <si>
    <t>745 to 855</t>
  </si>
  <si>
    <t>290 to 330</t>
  </si>
  <si>
    <t>120 to 130</t>
  </si>
  <si>
    <t>120 to 220</t>
  </si>
  <si>
    <t>Distributed Generation</t>
  </si>
  <si>
    <t>20 to 30</t>
  </si>
  <si>
    <r>
      <rPr>
        <vertAlign val="superscript"/>
        <sz val="8"/>
        <color theme="3"/>
        <rFont val="Poppins"/>
      </rPr>
      <t>7</t>
    </r>
    <r>
      <rPr>
        <sz val="8"/>
        <color theme="3"/>
        <rFont val="Poppins"/>
      </rPr>
      <t xml:space="preserve"> Considers 31% load factor for the first year.</t>
    </r>
  </si>
  <si>
    <t>Goodnight 1</t>
  </si>
  <si>
    <t>EBITDA 2024
(R$ mm)</t>
  </si>
  <si>
    <t>1,721 to 2,113</t>
  </si>
  <si>
    <r>
      <t>72%</t>
    </r>
    <r>
      <rPr>
        <vertAlign val="superscript"/>
        <sz val="8"/>
        <color theme="3"/>
        <rFont val="Poppins"/>
      </rPr>
      <t>6</t>
    </r>
  </si>
  <si>
    <r>
      <t>72%</t>
    </r>
    <r>
      <rPr>
        <vertAlign val="superscript"/>
        <sz val="8"/>
        <color theme="3"/>
        <rFont val="Poppins"/>
      </rPr>
      <t>4</t>
    </r>
  </si>
  <si>
    <t>R$ 215 mm
(Serena Share)</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</si>
  <si>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</si>
  <si>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</si>
  <si>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</si>
  <si>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</si>
  <si>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</si>
  <si>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</si>
  <si>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</si>
  <si>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</si>
  <si>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</si>
  <si>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</si>
  <si>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</si>
  <si>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</si>
  <si>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</si>
  <si>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</si>
  <si>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</si>
  <si>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</si>
  <si>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</si>
  <si>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</si>
  <si>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</si>
  <si>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</si>
  <si>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CDI + 4.50%</t>
  </si>
  <si>
    <t>SD 2, 3, 5, 6, 7 and 8 (Assuruá 4)</t>
  </si>
  <si>
    <t>EUR + 6.08%</t>
  </si>
  <si>
    <t>4Q23¹</t>
  </si>
  <si>
    <t>Amortization Curve¹ (in million Reais) - 12/31/2023</t>
  </si>
  <si>
    <t>Arco Energia</t>
  </si>
  <si>
    <t>Refinancing 2025¹</t>
  </si>
  <si>
    <t>¹ Expected and uncontracted refinancings.</t>
  </si>
  <si>
    <t>TUST (R$/kW)</t>
  </si>
  <si>
    <t>TUSDg (R$/kW)</t>
  </si>
  <si>
    <t>REH 3.292/2023</t>
  </si>
  <si>
    <t>REH 3.217/2023</t>
  </si>
  <si>
    <t>REH 3.186/2023</t>
  </si>
  <si>
    <t>REH 3.202/2023</t>
  </si>
  <si>
    <t>REH 3.177/2023</t>
  </si>
  <si>
    <t>Resolution</t>
  </si>
  <si>
    <t>Obs.</t>
  </si>
  <si>
    <t>2023-2024 Cycle</t>
  </si>
  <si>
    <t>2023-2024 Cycle
Gentio do Ouro II - 230</t>
  </si>
  <si>
    <t>Ciclo 2023-2024
Subgroup A3 (69 KV)</t>
  </si>
  <si>
    <t>TUST | TUSD</t>
  </si>
  <si>
    <t>ASSURUA 5 II</t>
  </si>
  <si>
    <t>BR Average Term [2024-2033]</t>
  </si>
  <si>
    <t>BR Average Price [2024-2033]</t>
  </si>
  <si>
    <t>DG Average Term [2024-2033]</t>
  </si>
  <si>
    <t>DG Average Sales Price [2024-2033]</t>
  </si>
  <si>
    <t>US Average Term [2024-2033]</t>
  </si>
  <si>
    <t>US Average Sales Price [2024-2033]</t>
  </si>
  <si>
    <t>Consolidated Average Sales Price [2024-2033]</t>
  </si>
  <si>
    <t>Consolidated Average Term [2024-2033]</t>
  </si>
  <si>
    <t>¹ Considers BR portfolio grid and internal losses. Considers the certified P90 of Assuruá 4 and Assuruá 5 as assured energy.</t>
  </si>
  <si>
    <t xml:space="preserve">³ Average bilateral and regulated PPAs prices for January/24 prices, adjusted by inflation annually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</si>
  <si>
    <t xml:space="preserve">Serena Portfolio  </t>
  </si>
  <si>
    <t xml:space="preserve">BR Operational Portfolio </t>
  </si>
  <si>
    <t>92.0 MWac</t>
  </si>
  <si>
    <t>16.5 MWac</t>
  </si>
  <si>
    <r>
      <rPr>
        <vertAlign val="superscript"/>
        <sz val="8"/>
        <color theme="3"/>
        <rFont val="Poppins"/>
      </rPr>
      <t>4</t>
    </r>
    <r>
      <rPr>
        <sz val="8"/>
        <color theme="3"/>
        <rFont val="Poppins"/>
      </rPr>
      <t xml:space="preserve"> The Company currently holds 72%. 87 MW from the JV with Apolo (70%) and 5 MW from Serena’s own investment (100%).</t>
    </r>
  </si>
  <si>
    <t>R$ 65 mm – 
R$ 75 mm
(Serena share | 
by 2025)</t>
  </si>
  <si>
    <t>R$ 15 mm –
R$ 25 mm
(Serena share | 
by 2025)</t>
  </si>
  <si>
    <t>² Up to Q1 2024.</t>
  </si>
  <si>
    <r>
      <t>R$ 118 mm – 
R$ 158 mm
(Serena Share)</t>
    </r>
    <r>
      <rPr>
        <vertAlign val="superscript"/>
        <sz val="8"/>
        <color theme="3"/>
        <rFont val="Poppins"/>
      </rPr>
      <t>5</t>
    </r>
  </si>
  <si>
    <r>
      <t>R$ 412 mm –
R$ 462 mm
(Serena Share)</t>
    </r>
    <r>
      <rPr>
        <vertAlign val="superscript"/>
        <sz val="8"/>
        <color theme="3"/>
        <rFont val="Poppins"/>
      </rPr>
      <t>5</t>
    </r>
  </si>
  <si>
    <r>
      <rPr>
        <vertAlign val="superscript"/>
        <sz val="8"/>
        <color theme="3"/>
        <rFont val="Poppins"/>
      </rPr>
      <t>5</t>
    </r>
    <r>
      <rPr>
        <sz val="8"/>
        <color theme="3"/>
        <rFont val="Poppins"/>
      </rPr>
      <t xml:space="preserve"> Includes project acquisiton and development fees</t>
    </r>
  </si>
  <si>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</si>
  <si>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</si>
  <si>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</si>
  <si>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</si>
  <si>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</si>
  <si>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</si>
  <si>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</si>
  <si>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</si>
  <si>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</si>
  <si>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Energy futures contract / Financial Instruments</t>
  </si>
  <si>
    <t xml:space="preserve">¹ Considers PTC (Production Tax Credit) proportional allocation to Tax Equity Partner and 5% EBITDA Cash Distribution to Tax Equity Partner. </t>
  </si>
  <si>
    <t>Indebtedness Breakdown (in million Reais)</t>
  </si>
  <si>
    <r>
      <rPr>
        <vertAlign val="superscript"/>
        <sz val="8"/>
        <color theme="3"/>
        <rFont val="Poppins"/>
      </rPr>
      <t>6</t>
    </r>
    <r>
      <rPr>
        <sz val="8"/>
        <color theme="3"/>
        <rFont val="Poppins"/>
      </rPr>
      <t xml:space="preserve"> The Company currently holds 72%. 87 MW from the JV with Apolo (70%) and 5 MW from Serena’s own investment (100%).</t>
    </r>
  </si>
  <si>
    <t>Assuruá 5 Energia S.A. (Assuruá 4 and 5 Holding)</t>
  </si>
  <si>
    <t>ASSR11</t>
  </si>
  <si>
    <t>IPCA + 6.50%</t>
  </si>
  <si>
    <t>ASSR21</t>
  </si>
  <si>
    <t>1Q23¹</t>
  </si>
  <si>
    <t>1Q24¹</t>
  </si>
  <si>
    <t>Assuruá 5IV, 5V e 5VI (Assuruá 5)</t>
  </si>
  <si>
    <t>IPCA + 2.84%</t>
  </si>
  <si>
    <t>Term Loan</t>
  </si>
  <si>
    <t>Quarterly</t>
  </si>
  <si>
    <t>SOFR + 1.75%</t>
  </si>
  <si>
    <t>Tax Equity</t>
  </si>
  <si>
    <t>USD + 7.90%</t>
  </si>
  <si>
    <t>Gross Debt Before Tax Equity Offset</t>
  </si>
  <si>
    <t>(-) Goodnight 1</t>
  </si>
  <si>
    <t>4131 Resolution</t>
  </si>
  <si>
    <t>Promissory Note</t>
  </si>
  <si>
    <t>1Q24</t>
  </si>
  <si>
    <t>Total
Ammount 
(Mar 31, 2024)</t>
  </si>
  <si>
    <t>¹ Includes only consolidated investments. Does not consider Tax Equity Investment (not considered as debt under US GAAP).</t>
  </si>
  <si>
    <r>
      <t>28,5</t>
    </r>
    <r>
      <rPr>
        <vertAlign val="superscript"/>
        <sz val="8"/>
        <color theme="3"/>
        <rFont val="Poppins"/>
      </rPr>
      <t>7</t>
    </r>
  </si>
  <si>
    <t>PPA Index</t>
  </si>
  <si>
    <t>IPCA</t>
  </si>
  <si>
    <t>IGPM</t>
  </si>
  <si>
    <t>¹ Considers 100% of Pipoca.</t>
  </si>
  <si>
    <r>
      <t>Ventos da Bahia 1 and 2</t>
    </r>
    <r>
      <rPr>
        <vertAlign val="superscript"/>
        <sz val="8"/>
        <color theme="3"/>
        <rFont val="Poppins"/>
      </rPr>
      <t>5</t>
    </r>
  </si>
  <si>
    <r>
      <t>Ventos da Bahia 3</t>
    </r>
    <r>
      <rPr>
        <vertAlign val="superscript"/>
        <sz val="8"/>
        <color theme="3"/>
        <rFont val="Poppins"/>
      </rPr>
      <t>5</t>
    </r>
  </si>
  <si>
    <r>
      <rPr>
        <vertAlign val="superscript"/>
        <sz val="8"/>
        <color theme="3"/>
        <rFont val="Poppins"/>
      </rPr>
      <t xml:space="preserve">5 </t>
    </r>
    <r>
      <rPr>
        <sz val="8"/>
        <color theme="3"/>
        <rFont val="Poppins"/>
      </rPr>
      <t xml:space="preserve">After the conclusion of the asset swap with EDFR by the end of March 2024, the Company started consolidating 100% of Ventos da Bahia 1, 2 and 3 (in Bahia Cluster) and EDFR now holds 100% of Pirapora (formerly in SE/CO Cluster). </t>
    </r>
  </si>
  <si>
    <r>
      <t>SE/CO Complex</t>
    </r>
    <r>
      <rPr>
        <b/>
        <vertAlign val="superscript"/>
        <sz val="8"/>
        <color theme="9"/>
        <rFont val="Poppins"/>
      </rPr>
      <t>5</t>
    </r>
  </si>
  <si>
    <t>³ Volume and Prices only for regulated market. PPA prices for database Jan/01/2024.</t>
  </si>
  <si>
    <t>51% - 100%</t>
  </si>
  <si>
    <t xml:space="preserve">⁴ After the conclusion of the asset swap with EDFR by the end of March 2024, the Company started consolidating 100% of Ventos da Bahia 1, 2 and 3 (in Bahia Cluster) and EDFR now holds 100% of Pirapora (formerly in SE/CO Cluster). </t>
  </si>
  <si>
    <t xml:space="preserve">⁵ Considers 100% of Pipoca. After the conclusion of the asset swap with EDFR by the end of March 2024, the Company started consolidating 100% of Ventos da Bahia 1, 2 and 3 (in Bahia Cluster) and EDFR now holds 100% of Pirapora (formerly in SE/CO Cluster). </t>
  </si>
  <si>
    <t xml:space="preserve">¹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</si>
</sst>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quot;-&quot;;"/>
    <numFmt numFmtId="171" formatCode="#,##0.0;\(#,##0.0\);&quot;-&quot;"/>
    <numFmt numFmtId="172" formatCode="#,##0.000"/>
    <numFmt numFmtId="173" formatCode="#,##0.00000"/>
    <numFmt numFmtId="174" formatCode="0.000"/>
    <numFmt numFmtId="175" formatCode="#,##0.0000;\(#,##0.0000\);&quot;-&quot;"/>
    <numFmt numFmtId="176" formatCode="#,##0.000;\(#,##0.000\);&quot;-&quot;"/>
    <numFmt numFmtId="177" formatCode="#,##0.00;\(#,##0.00\);&quot;-&quot;"/>
    <numFmt numFmtId="178" formatCode="[$-409]mmm\-yy;@"/>
    <numFmt numFmtId="179" formatCode="0.0%"/>
    <numFmt numFmtId="180" formatCode="[$-416]mmmm\-yyyy;"/>
    <numFmt numFmtId="181" formatCode="0_ ;\-0\ "/>
    <numFmt numFmtId="182" formatCode="0.000000"/>
    <numFmt numFmtId="183" formatCode="[$-416]mmm\-yy;@"/>
    <numFmt numFmtId="184" formatCode="#,##0.0_ ;\(\-#,##0.0\)"/>
    <numFmt numFmtId="185" formatCode="_-* #,##0.00\ [$€-1]_-;\-* #,##0.00\ [$€-1]_-;_-* &quot;-&quot;??\ [$€-1]_-"/>
    <numFmt numFmtId="186" formatCode="#,##0.00;\-#,##0.00_-"/>
    <numFmt numFmtId="187" formatCode="#,##0_);\(#,##0\);&quot;-  &quot;;&quot; &quot;@&quot; &quot;"/>
    <numFmt numFmtId="188" formatCode="#,##0&quot; &quot;;&quot;(&quot;#,##0&quot;)&quot;;&quot;-  &quot;;&quot; &quot;@&quot; &quot;"/>
    <numFmt numFmtId="189" formatCode="#,##0.00_ ;\-#,##0.00\ "/>
    <numFmt numFmtId="190" formatCode="#,##0.0000"/>
  </numFmts>
  <fonts count="98">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4"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5" fontId="11" fillId="0" borderId="0"/>
    <xf numFmtId="9" fontId="52" fillId="0" borderId="0" applyFont="0" applyFill="0" applyBorder="0" applyAlignment="0" applyProtection="0"/>
    <xf numFmtId="186" fontId="64"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3"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8"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3"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7"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8"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2"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9" fontId="11" fillId="0" borderId="0" applyFont="0" applyFill="0" applyBorder="0" applyProtection="0">
      <alignment horizontal="center" vertical="center"/>
    </xf>
    <xf numFmtId="186"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9" fontId="11" fillId="0" borderId="0" applyFont="0" applyFill="0" applyBorder="0" applyProtection="0">
      <alignment horizontal="center" vertical="center"/>
    </xf>
    <xf numFmtId="0" fontId="47"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2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170" fontId="4" fillId="0" borderId="0" xfId="0" applyNumberFormat="1" applyFont="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1"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167" fontId="4" fillId="0" borderId="0" xfId="0" applyNumberFormat="1" applyFont="1" applyAlignment="1">
      <alignment horizontal="center" vertical="center"/>
    </xf>
    <xf numFmtId="173"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4"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8" fontId="1" fillId="0" borderId="0" xfId="0" applyNumberFormat="1" applyFont="1" applyAlignment="1">
      <alignment horizontal="center" vertical="center"/>
    </xf>
    <xf numFmtId="178"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9"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6"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8"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80" fontId="23" fillId="0" borderId="0" xfId="0" applyNumberFormat="1" applyFont="1" applyAlignment="1">
      <alignment horizontal="center" vertical="center" wrapText="1"/>
    </xf>
    <xf numFmtId="179"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1"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4"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1"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90"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44" fontId="1" fillId="0" borderId="0" xfId="0" applyNumberFormat="1" applyFont="1" applyAlignment="1">
      <alignment horizontal="center" vertical="center"/>
    </xf>
    <xf numFmtId="44" fontId="1" fillId="0" borderId="1" xfId="0" applyNumberFormat="1" applyFont="1" applyBorder="1" applyAlignment="1">
      <alignment horizontal="center" vertical="center"/>
    </xf>
    <xf numFmtId="0" fontId="94" fillId="0" borderId="0" xfId="3" applyFont="1" applyFill="1" applyBorder="1" applyAlignment="1">
      <alignment horizontal="center" vertical="center"/>
    </xf>
    <xf numFmtId="0" fontId="94" fillId="0" borderId="1" xfId="3" applyFont="1" applyFill="1" applyBorder="1" applyAlignment="1">
      <alignment horizontal="center" vertical="center"/>
    </xf>
    <xf numFmtId="171"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9"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7"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9" fontId="2" fillId="0" borderId="0" xfId="2" applyNumberFormat="1" applyFont="1" applyFill="1" applyAlignment="1">
      <alignment horizontal="center" vertical="center"/>
    </xf>
    <xf numFmtId="171"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90" fontId="15" fillId="0" borderId="0" xfId="0" applyNumberFormat="1" applyFont="1" applyAlignment="1">
      <alignment horizontal="center" vertical="center"/>
    </xf>
    <xf numFmtId="167" fontId="28" fillId="9" borderId="0" xfId="0" applyNumberFormat="1" applyFont="1" applyFill="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0000FF"/>
      <color rgb="FFFF5246"/>
      <color rgb="FF4B4B4B"/>
      <color rgb="FFEDE9E5"/>
      <color rgb="FF181818"/>
      <color rgb="FFF3EADF"/>
      <color rgb="FFFFFFF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Indebtedness!$C$80</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Indebtedness!$B$81:$B$101</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Indebtedness!$C$81:$C$101</c:f>
              <c:numCache>
                <c:formatCode>#,##0.0;\(#,##0.0\);"-";</c:formatCode>
                <c:ptCount val="21"/>
                <c:pt idx="0">
                  <c:v>1289.1239959669319</c:v>
                </c:pt>
                <c:pt idx="1">
                  <c:v>1610.9287949802178</c:v>
                </c:pt>
                <c:pt idx="2">
                  <c:v>740.04308433865299</c:v>
                </c:pt>
                <c:pt idx="3">
                  <c:v>806.15940270464409</c:v>
                </c:pt>
                <c:pt idx="4">
                  <c:v>826.42322730504895</c:v>
                </c:pt>
                <c:pt idx="5">
                  <c:v>853.62648127448995</c:v>
                </c:pt>
                <c:pt idx="6">
                  <c:v>468.87292656783598</c:v>
                </c:pt>
                <c:pt idx="7">
                  <c:v>454.30334740228398</c:v>
                </c:pt>
                <c:pt idx="8">
                  <c:v>484.04717390261402</c:v>
                </c:pt>
                <c:pt idx="9">
                  <c:v>463.21323069389797</c:v>
                </c:pt>
                <c:pt idx="10">
                  <c:v>324.96988254630327</c:v>
                </c:pt>
                <c:pt idx="11">
                  <c:v>229.19325933768758</c:v>
                </c:pt>
                <c:pt idx="12">
                  <c:v>209.37159499851546</c:v>
                </c:pt>
                <c:pt idx="13">
                  <c:v>220.38965095899241</c:v>
                </c:pt>
                <c:pt idx="14">
                  <c:v>204.62024325366048</c:v>
                </c:pt>
                <c:pt idx="15">
                  <c:v>139.9330162536603</c:v>
                </c:pt>
                <c:pt idx="16">
                  <c:v>139.98909126275586</c:v>
                </c:pt>
                <c:pt idx="17">
                  <c:v>116.51000715275583</c:v>
                </c:pt>
                <c:pt idx="18">
                  <c:v>70.542891511921951</c:v>
                </c:pt>
                <c:pt idx="19">
                  <c:v>51.178054561695134</c:v>
                </c:pt>
                <c:pt idx="20">
                  <c:v>8.0972489725232712</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Indebtedness!$C$107</c:f>
              <c:strCache>
                <c:ptCount val="1"/>
                <c:pt idx="0">
                  <c:v>Long-term Loans</c:v>
                </c:pt>
              </c:strCache>
            </c:strRef>
          </c:tx>
          <c:spPr>
            <a:solidFill>
              <a:schemeClr val="tx1"/>
            </a:solidFill>
            <a:ln>
              <a:noFill/>
            </a:ln>
            <a:effectLst/>
          </c:spPr>
          <c:invertIfNegative val="0"/>
          <c:dLbls>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D-B080-4967-BF0A-CC42343E2065}"/>
                </c:ext>
              </c:extLst>
            </c:dLbl>
            <c:dLbl>
              <c:idx val="20"/>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A5E-4B40-8EAE-C80F0D14EC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Indebtedness!$C$108:$C$128</c:f>
              <c:numCache>
                <c:formatCode>#,##0.0;\(#,##0.0\);"-";</c:formatCode>
                <c:ptCount val="21"/>
                <c:pt idx="0">
                  <c:v>535.20756754586398</c:v>
                </c:pt>
                <c:pt idx="1">
                  <c:v>960.92879498021784</c:v>
                </c:pt>
                <c:pt idx="2">
                  <c:v>740.04308433865299</c:v>
                </c:pt>
                <c:pt idx="3">
                  <c:v>806.15940270464409</c:v>
                </c:pt>
                <c:pt idx="4">
                  <c:v>826.42322730504895</c:v>
                </c:pt>
                <c:pt idx="5">
                  <c:v>853.62648127448995</c:v>
                </c:pt>
                <c:pt idx="6">
                  <c:v>468.87292656783598</c:v>
                </c:pt>
                <c:pt idx="7">
                  <c:v>454.30334740228398</c:v>
                </c:pt>
                <c:pt idx="8">
                  <c:v>484.04717390261402</c:v>
                </c:pt>
                <c:pt idx="9">
                  <c:v>463.21323069389797</c:v>
                </c:pt>
                <c:pt idx="10">
                  <c:v>324.96988254630327</c:v>
                </c:pt>
                <c:pt idx="11">
                  <c:v>229.19325933768758</c:v>
                </c:pt>
                <c:pt idx="12">
                  <c:v>209.37159499851546</c:v>
                </c:pt>
                <c:pt idx="13">
                  <c:v>220.38965095899241</c:v>
                </c:pt>
                <c:pt idx="14">
                  <c:v>204.62024325366048</c:v>
                </c:pt>
                <c:pt idx="15">
                  <c:v>139.9330162536603</c:v>
                </c:pt>
                <c:pt idx="16">
                  <c:v>139.98909126275586</c:v>
                </c:pt>
                <c:pt idx="17">
                  <c:v>116.51000715275583</c:v>
                </c:pt>
                <c:pt idx="18">
                  <c:v>70.542891511921951</c:v>
                </c:pt>
                <c:pt idx="19">
                  <c:v>51.178054561695134</c:v>
                </c:pt>
                <c:pt idx="20">
                  <c:v>8.0972489725232712</c:v>
                </c:pt>
              </c:numCache>
            </c:numRef>
          </c:val>
          <c:extLst>
            <c:ext xmlns:c16="http://schemas.microsoft.com/office/drawing/2014/chart" uri="{C3380CC4-5D6E-409C-BE32-E72D297353CC}">
              <c16:uniqueId val="{00000001-B080-4967-BF0A-CC42343E2065}"/>
            </c:ext>
          </c:extLst>
        </c:ser>
        <c:ser>
          <c:idx val="2"/>
          <c:order val="1"/>
          <c:tx>
            <c:strRef>
              <c:f>Indebtedness!$D$107</c:f>
              <c:strCache>
                <c:ptCount val="1"/>
                <c:pt idx="0">
                  <c:v>ODRE Bridge Loan</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Indebtedness!$D$108:$D$128</c:f>
              <c:numCache>
                <c:formatCode>General</c:formatCode>
                <c:ptCount val="21"/>
                <c:pt idx="0" formatCode="#,##0.0;\(#,##0.0\);&quot;-&quot;;">
                  <c:v>753.91642842106796</c:v>
                </c:pt>
              </c:numCache>
            </c:numRef>
          </c:val>
          <c:extLst>
            <c:ext xmlns:c16="http://schemas.microsoft.com/office/drawing/2014/chart" uri="{C3380CC4-5D6E-409C-BE32-E72D297353CC}">
              <c16:uniqueId val="{00000002-B080-4967-BF0A-CC42343E2065}"/>
            </c:ext>
          </c:extLst>
        </c:ser>
        <c:ser>
          <c:idx val="3"/>
          <c:order val="2"/>
          <c:tx>
            <c:strRef>
              <c:f>Indebtedness!$E$107</c:f>
              <c:strCache>
                <c:ptCount val="1"/>
                <c:pt idx="0">
                  <c:v>Refinancing 2025¹</c:v>
                </c:pt>
              </c:strCache>
            </c:strRef>
          </c:tx>
          <c:spPr>
            <a:solidFill>
              <a:schemeClr val="accent2"/>
            </a:solidFill>
            <a:ln>
              <a:noFill/>
            </a:ln>
            <a:effectLst/>
          </c:spPr>
          <c:invertIfNegative val="0"/>
          <c:dLbls>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Indebtedness!$E$108:$E$128</c:f>
              <c:numCache>
                <c:formatCode>#,##0.0;\(#,##0.0\);"-";</c:formatCode>
                <c:ptCount val="21"/>
                <c:pt idx="1">
                  <c:v>650</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0.0\);&quot;-&quot;;" sourceLinked="1"/>
        <c:majorTickMark val="out"/>
        <c:minorTickMark val="none"/>
        <c:tickLblPos val="nextTo"/>
        <c:crossAx val="165034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3</xdr:col>
      <xdr:colOff>254000</xdr:colOff>
      <xdr:row>4</xdr:row>
      <xdr:rowOff>85725</xdr:rowOff>
    </xdr:from>
    <xdr:to>
      <xdr:col>11</xdr:col>
      <xdr:colOff>379762</xdr:colOff>
      <xdr:row>22</xdr:row>
      <xdr:rowOff>76200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822325"/>
          <a:ext cx="5002562"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6050"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393697</xdr:colOff>
      <xdr:row>77</xdr:row>
      <xdr:rowOff>25400</xdr:rowOff>
    </xdr:from>
    <xdr:to>
      <xdr:col>15</xdr:col>
      <xdr:colOff>201880</xdr:colOff>
      <xdr:row>88</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88</xdr:row>
      <xdr:rowOff>85725</xdr:rowOff>
    </xdr:from>
    <xdr:to>
      <xdr:col>15</xdr:col>
      <xdr:colOff>200025</xdr:colOff>
      <xdr:row>102</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6</xdr:col>
      <xdr:colOff>0</xdr:colOff>
      <xdr:row>104</xdr:row>
      <xdr:rowOff>60319</xdr:rowOff>
    </xdr:from>
    <xdr:to>
      <xdr:col>12</xdr:col>
      <xdr:colOff>47624</xdr:colOff>
      <xdr:row>123</xdr:row>
      <xdr:rowOff>58744</xdr:rowOff>
    </xdr:to>
    <xdr:grpSp>
      <xdr:nvGrpSpPr>
        <xdr:cNvPr id="30" name="Group 29">
          <a:extLst>
            <a:ext uri="{FF2B5EF4-FFF2-40B4-BE49-F238E27FC236}">
              <a16:creationId xmlns:a16="http://schemas.microsoft.com/office/drawing/2014/main" id="{50E30E67-7F1B-FB89-DA05-05D8F29A883B}"/>
            </a:ext>
          </a:extLst>
        </xdr:cNvPr>
        <xdr:cNvGrpSpPr/>
      </xdr:nvGrpSpPr>
      <xdr:grpSpPr>
        <a:xfrm>
          <a:off x="7239000" y="19519894"/>
          <a:ext cx="5099049" cy="3456000"/>
          <a:chOff x="7239000" y="19640549"/>
          <a:chExt cx="5095874" cy="3645747"/>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3645747"/>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Net Debt reached R$ 8.5 billion while our Net Debt / EBITDA reached 5.0x and Net Debt / EBITDA of the Operational Arm reached 2.8x as the rising revenues from the new assets started impacting the index</a:t>
            </a: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In 1Q24,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R$ 83.8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 (additional ~R$ 140 million already contracted still to be disbursed).</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Company has </a:t>
            </a:r>
            <a:r>
              <a:rPr lang="en-US" sz="900" b="1" u="sng">
                <a:solidFill>
                  <a:srgbClr val="181818"/>
                </a:solidFill>
                <a:latin typeface="Poppins" panose="00000500000000000000" pitchFamily="2" charset="0"/>
                <a:cs typeface="Poppins" panose="00000500000000000000" pitchFamily="2" charset="0"/>
              </a:rPr>
              <a:t>several options to fund Serena US (ODRE) (R$ 731 mm including)</a:t>
            </a:r>
            <a:r>
              <a:rPr lang="en-US" sz="900">
                <a:solidFill>
                  <a:srgbClr val="181818"/>
                </a:solidFill>
                <a:latin typeface="Poppins" panose="00000500000000000000" pitchFamily="2" charset="0"/>
                <a:cs typeface="Poppins" panose="00000500000000000000" pitchFamily="2" charset="0"/>
              </a:rPr>
              <a:t>: (i) sell down process or other capitalization structure in US (in progress), (ii) new margin optimization transactions, and (iii) other refinance options given space created with new EBITDA level and conclusion of high-capex cycle (Serena Geração crossed 1Q24 with a 1.1x space from covenant).</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742730"/>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1158656"/>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779872"/>
            <a:ext cx="343838" cy="324000"/>
          </a:xfrm>
          <a:prstGeom prst="rect">
            <a:avLst/>
          </a:prstGeom>
        </xdr:spPr>
      </xdr:pic>
      <xdr:sp macro="" textlink="">
        <xdr:nvSpPr>
          <xdr:cNvPr id="29" name="Elipse 7">
            <a:extLst>
              <a:ext uri="{FF2B5EF4-FFF2-40B4-BE49-F238E27FC236}">
                <a16:creationId xmlns:a16="http://schemas.microsoft.com/office/drawing/2014/main" id="{B0D9CF75-9A21-4658-AFC4-3D15F6F17235}"/>
              </a:ext>
            </a:extLst>
          </xdr:cNvPr>
          <xdr:cNvSpPr/>
        </xdr:nvSpPr>
        <xdr:spPr>
          <a:xfrm>
            <a:off x="7323813" y="22248168"/>
            <a:ext cx="269458" cy="250679"/>
          </a:xfrm>
          <a:prstGeom prst="ellipse">
            <a:avLst/>
          </a:prstGeom>
          <a:solidFill>
            <a:schemeClr val="accent1"/>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kumimoji="0" lang="pt-BR"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rPr>
              <a:t>1</a:t>
            </a:r>
            <a:endParaRPr kumimoji="0" lang="en-US"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1150826</xdr:colOff>
      <xdr:row>14</xdr:row>
      <xdr:rowOff>119481</xdr:rowOff>
    </xdr:from>
    <xdr:to>
      <xdr:col>1</xdr:col>
      <xdr:colOff>1800393</xdr:colOff>
      <xdr:row>14</xdr:row>
      <xdr:rowOff>122656</xdr:rowOff>
    </xdr:to>
    <xdr:cxnSp macro="">
      <xdr:nvCxnSpPr>
        <xdr:cNvPr id="114" name="Straight Arrow Connector 113">
          <a:extLst>
            <a:ext uri="{FF2B5EF4-FFF2-40B4-BE49-F238E27FC236}">
              <a16:creationId xmlns:a16="http://schemas.microsoft.com/office/drawing/2014/main" id="{222C9C35-A709-C71F-8571-B624AB8BAE97}"/>
            </a:ext>
          </a:extLst>
        </xdr:cNvPr>
        <xdr:cNvCxnSpPr>
          <a:stCxn id="122" idx="1"/>
          <a:endCxn id="120" idx="3"/>
        </xdr:cNvCxnSpPr>
      </xdr:nvCxnSpPr>
      <xdr:spPr>
        <a:xfrm flipH="1">
          <a:off x="1331801" y="2653131"/>
          <a:ext cx="64956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1219334</xdr:colOff>
      <xdr:row>13</xdr:row>
      <xdr:rowOff>90319</xdr:rowOff>
    </xdr:from>
    <xdr:to>
      <xdr:col>1</xdr:col>
      <xdr:colOff>1912173</xdr:colOff>
      <xdr:row>14</xdr:row>
      <xdr:rowOff>114409</xdr:rowOff>
    </xdr:to>
    <xdr:sp macro="" textlink="">
      <xdr:nvSpPr>
        <xdr:cNvPr id="115" name="CaixaDeTexto 21">
          <a:extLst>
            <a:ext uri="{FF2B5EF4-FFF2-40B4-BE49-F238E27FC236}">
              <a16:creationId xmlns:a16="http://schemas.microsoft.com/office/drawing/2014/main" id="{E910F9F3-CEF0-4E6B-C8B7-FA7F747CD03D}"/>
            </a:ext>
          </a:extLst>
        </xdr:cNvPr>
        <xdr:cNvSpPr txBox="1"/>
      </xdr:nvSpPr>
      <xdr:spPr>
        <a:xfrm>
          <a:off x="1400309" y="2442994"/>
          <a:ext cx="692839" cy="20506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69.95%</a:t>
          </a:r>
        </a:p>
      </xdr:txBody>
    </xdr:sp>
    <xdr:clientData/>
  </xdr:twoCellAnchor>
  <xdr:twoCellAnchor>
    <xdr:from>
      <xdr:col>4</xdr:col>
      <xdr:colOff>411923</xdr:colOff>
      <xdr:row>9</xdr:row>
      <xdr:rowOff>0</xdr:rowOff>
    </xdr:from>
    <xdr:to>
      <xdr:col>6</xdr:col>
      <xdr:colOff>377123</xdr:colOff>
      <xdr:row>11</xdr:row>
      <xdr:rowOff>48792</xdr:rowOff>
    </xdr:to>
    <xdr:sp macro="" textlink="">
      <xdr:nvSpPr>
        <xdr:cNvPr id="121" name="Rectangle 37">
          <a:extLst>
            <a:ext uri="{FF2B5EF4-FFF2-40B4-BE49-F238E27FC236}">
              <a16:creationId xmlns:a16="http://schemas.microsoft.com/office/drawing/2014/main" id="{343F65DA-8639-A106-9450-4C822C906B6F}"/>
            </a:ext>
          </a:extLst>
        </xdr:cNvPr>
        <xdr:cNvSpPr/>
      </xdr:nvSpPr>
      <xdr:spPr>
        <a:xfrm>
          <a:off x="5298248" y="1628775"/>
          <a:ext cx="1184400" cy="410742"/>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1797218</xdr:colOff>
      <xdr:row>13</xdr:row>
      <xdr:rowOff>96672</xdr:rowOff>
    </xdr:from>
    <xdr:to>
      <xdr:col>1</xdr:col>
      <xdr:colOff>2981618</xdr:colOff>
      <xdr:row>15</xdr:row>
      <xdr:rowOff>145464</xdr:rowOff>
    </xdr:to>
    <xdr:sp macro="" textlink="">
      <xdr:nvSpPr>
        <xdr:cNvPr id="122" name="Rectangle 37">
          <a:extLst>
            <a:ext uri="{FF2B5EF4-FFF2-40B4-BE49-F238E27FC236}">
              <a16:creationId xmlns:a16="http://schemas.microsoft.com/office/drawing/2014/main" id="{DB3EEFC9-5415-F574-1F4B-851BEC4131FD}"/>
            </a:ext>
          </a:extLst>
        </xdr:cNvPr>
        <xdr:cNvSpPr/>
      </xdr:nvSpPr>
      <xdr:spPr>
        <a:xfrm>
          <a:off x="1978193"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9</xdr:col>
      <xdr:colOff>93052</xdr:colOff>
      <xdr:row>13</xdr:row>
      <xdr:rowOff>96672</xdr:rowOff>
    </xdr:from>
    <xdr:to>
      <xdr:col>11</xdr:col>
      <xdr:colOff>58252</xdr:colOff>
      <xdr:row>15</xdr:row>
      <xdr:rowOff>145464</xdr:rowOff>
    </xdr:to>
    <xdr:sp macro="" textlink="">
      <xdr:nvSpPr>
        <xdr:cNvPr id="123" name="Rectangle 37">
          <a:extLst>
            <a:ext uri="{FF2B5EF4-FFF2-40B4-BE49-F238E27FC236}">
              <a16:creationId xmlns:a16="http://schemas.microsoft.com/office/drawing/2014/main" id="{459CCD36-3A05-6827-ACC7-46DE503D8623}"/>
            </a:ext>
          </a:extLst>
        </xdr:cNvPr>
        <xdr:cNvSpPr/>
      </xdr:nvSpPr>
      <xdr:spPr>
        <a:xfrm>
          <a:off x="8027377"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6</xdr:col>
      <xdr:colOff>256371</xdr:colOff>
      <xdr:row>11</xdr:row>
      <xdr:rowOff>41990</xdr:rowOff>
    </xdr:from>
    <xdr:to>
      <xdr:col>7</xdr:col>
      <xdr:colOff>354618</xdr:colOff>
      <xdr:row>12</xdr:row>
      <xdr:rowOff>66431</xdr:rowOff>
    </xdr:to>
    <xdr:sp macro="" textlink="">
      <xdr:nvSpPr>
        <xdr:cNvPr id="124" name="CaixaDeTexto 20">
          <a:extLst>
            <a:ext uri="{FF2B5EF4-FFF2-40B4-BE49-F238E27FC236}">
              <a16:creationId xmlns:a16="http://schemas.microsoft.com/office/drawing/2014/main" id="{CF26FE6D-688D-E86C-57F6-C051F5FB6C09}"/>
            </a:ext>
          </a:extLst>
        </xdr:cNvPr>
        <xdr:cNvSpPr txBox="1"/>
      </xdr:nvSpPr>
      <xdr:spPr>
        <a:xfrm>
          <a:off x="6361896" y="2032715"/>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25" name="CaixaDeTexto 21">
          <a:extLst>
            <a:ext uri="{FF2B5EF4-FFF2-40B4-BE49-F238E27FC236}">
              <a16:creationId xmlns:a16="http://schemas.microsoft.com/office/drawing/2014/main" id="{5EE3ACBB-77E8-E82E-CDC8-5A692A3BA4B4}"/>
            </a:ext>
          </a:extLst>
        </xdr:cNvPr>
        <xdr:cNvSpPr txBox="1"/>
      </xdr:nvSpPr>
      <xdr:spPr>
        <a:xfrm>
          <a:off x="2922740" y="2031383"/>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6</xdr:col>
      <xdr:colOff>411515</xdr:colOff>
      <xdr:row>22</xdr:row>
      <xdr:rowOff>144327</xdr:rowOff>
    </xdr:from>
    <xdr:to>
      <xdr:col>7</xdr:col>
      <xdr:colOff>561539</xdr:colOff>
      <xdr:row>24</xdr:row>
      <xdr:rowOff>102777</xdr:rowOff>
    </xdr:to>
    <xdr:sp macro="" textlink="">
      <xdr:nvSpPr>
        <xdr:cNvPr id="127" name="Rectangle 37">
          <a:extLst>
            <a:ext uri="{FF2B5EF4-FFF2-40B4-BE49-F238E27FC236}">
              <a16:creationId xmlns:a16="http://schemas.microsoft.com/office/drawing/2014/main" id="{FC8CE214-3A79-7FD1-9C19-261E0DEF765F}"/>
            </a:ext>
          </a:extLst>
        </xdr:cNvPr>
        <xdr:cNvSpPr/>
      </xdr:nvSpPr>
      <xdr:spPr>
        <a:xfrm>
          <a:off x="6517040"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197217</xdr:colOff>
      <xdr:row>22</xdr:row>
      <xdr:rowOff>144327</xdr:rowOff>
    </xdr:from>
    <xdr:to>
      <xdr:col>6</xdr:col>
      <xdr:colOff>359941</xdr:colOff>
      <xdr:row>24</xdr:row>
      <xdr:rowOff>102777</xdr:rowOff>
    </xdr:to>
    <xdr:sp macro="" textlink="">
      <xdr:nvSpPr>
        <xdr:cNvPr id="128" name="Rectangle 37">
          <a:extLst>
            <a:ext uri="{FF2B5EF4-FFF2-40B4-BE49-F238E27FC236}">
              <a16:creationId xmlns:a16="http://schemas.microsoft.com/office/drawing/2014/main" id="{D8F7E9A2-F27C-8800-0FC0-CD7322A3EEEB}"/>
            </a:ext>
          </a:extLst>
        </xdr:cNvPr>
        <xdr:cNvSpPr/>
      </xdr:nvSpPr>
      <xdr:spPr>
        <a:xfrm>
          <a:off x="5693142" y="4125777"/>
          <a:ext cx="7723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12</xdr:col>
      <xdr:colOff>53505</xdr:colOff>
      <xdr:row>16</xdr:row>
      <xdr:rowOff>1679</xdr:rowOff>
    </xdr:from>
    <xdr:to>
      <xdr:col>13</xdr:col>
      <xdr:colOff>213464</xdr:colOff>
      <xdr:row>17</xdr:row>
      <xdr:rowOff>141104</xdr:rowOff>
    </xdr:to>
    <xdr:sp macro="" textlink="">
      <xdr:nvSpPr>
        <xdr:cNvPr id="129" name="Rectangle 37">
          <a:extLst>
            <a:ext uri="{FF2B5EF4-FFF2-40B4-BE49-F238E27FC236}">
              <a16:creationId xmlns:a16="http://schemas.microsoft.com/office/drawing/2014/main" id="{F7990941-8A15-CD5A-E069-46961DDFD08A}"/>
            </a:ext>
          </a:extLst>
        </xdr:cNvPr>
        <xdr:cNvSpPr/>
      </xdr:nvSpPr>
      <xdr:spPr>
        <a:xfrm>
          <a:off x="9816630" y="2897279"/>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3</xdr:col>
      <xdr:colOff>602044</xdr:colOff>
      <xdr:row>22</xdr:row>
      <xdr:rowOff>144327</xdr:rowOff>
    </xdr:from>
    <xdr:to>
      <xdr:col>5</xdr:col>
      <xdr:colOff>142468</xdr:colOff>
      <xdr:row>24</xdr:row>
      <xdr:rowOff>102777</xdr:rowOff>
    </xdr:to>
    <xdr:sp macro="" textlink="">
      <xdr:nvSpPr>
        <xdr:cNvPr id="130" name="Rectangle 37">
          <a:extLst>
            <a:ext uri="{FF2B5EF4-FFF2-40B4-BE49-F238E27FC236}">
              <a16:creationId xmlns:a16="http://schemas.microsoft.com/office/drawing/2014/main" id="{85B7EEAA-32E7-94CF-125F-02E2B213D514}"/>
            </a:ext>
          </a:extLst>
        </xdr:cNvPr>
        <xdr:cNvSpPr/>
      </xdr:nvSpPr>
      <xdr:spPr>
        <a:xfrm>
          <a:off x="4878769"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1402475</xdr:colOff>
      <xdr:row>22</xdr:row>
      <xdr:rowOff>141152</xdr:rowOff>
    </xdr:from>
    <xdr:to>
      <xdr:col>1</xdr:col>
      <xdr:colOff>2171624</xdr:colOff>
      <xdr:row>24</xdr:row>
      <xdr:rowOff>99602</xdr:rowOff>
    </xdr:to>
    <xdr:sp macro="" textlink="">
      <xdr:nvSpPr>
        <xdr:cNvPr id="131" name="Rectangle 37">
          <a:extLst>
            <a:ext uri="{FF2B5EF4-FFF2-40B4-BE49-F238E27FC236}">
              <a16:creationId xmlns:a16="http://schemas.microsoft.com/office/drawing/2014/main" id="{DEF3ECDB-AD44-B381-6F0F-396BB6FB3306}"/>
            </a:ext>
          </a:extLst>
        </xdr:cNvPr>
        <xdr:cNvSpPr/>
      </xdr:nvSpPr>
      <xdr:spPr>
        <a:xfrm>
          <a:off x="1583450" y="4122602"/>
          <a:ext cx="7691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9</xdr:col>
      <xdr:colOff>220986</xdr:colOff>
      <xdr:row>22</xdr:row>
      <xdr:rowOff>144327</xdr:rowOff>
    </xdr:from>
    <xdr:to>
      <xdr:col>10</xdr:col>
      <xdr:colOff>390060</xdr:colOff>
      <xdr:row>24</xdr:row>
      <xdr:rowOff>102777</xdr:rowOff>
    </xdr:to>
    <xdr:sp macro="" textlink="">
      <xdr:nvSpPr>
        <xdr:cNvPr id="132" name="Rectangle 37">
          <a:extLst>
            <a:ext uri="{FF2B5EF4-FFF2-40B4-BE49-F238E27FC236}">
              <a16:creationId xmlns:a16="http://schemas.microsoft.com/office/drawing/2014/main" id="{821649A4-7869-F62B-5CB5-71721803DEE0}"/>
            </a:ext>
          </a:extLst>
        </xdr:cNvPr>
        <xdr:cNvSpPr/>
      </xdr:nvSpPr>
      <xdr:spPr>
        <a:xfrm>
          <a:off x="8155311" y="4125777"/>
          <a:ext cx="77867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10</xdr:col>
      <xdr:colOff>444809</xdr:colOff>
      <xdr:row>22</xdr:row>
      <xdr:rowOff>144327</xdr:rowOff>
    </xdr:from>
    <xdr:to>
      <xdr:col>12</xdr:col>
      <xdr:colOff>7458</xdr:colOff>
      <xdr:row>24</xdr:row>
      <xdr:rowOff>102777</xdr:rowOff>
    </xdr:to>
    <xdr:sp macro="" textlink="">
      <xdr:nvSpPr>
        <xdr:cNvPr id="133" name="Rectangle 37">
          <a:extLst>
            <a:ext uri="{FF2B5EF4-FFF2-40B4-BE49-F238E27FC236}">
              <a16:creationId xmlns:a16="http://schemas.microsoft.com/office/drawing/2014/main" id="{38D1FA4B-FCD6-DD43-F2AD-8785DF69A5C8}"/>
            </a:ext>
          </a:extLst>
        </xdr:cNvPr>
        <xdr:cNvSpPr/>
      </xdr:nvSpPr>
      <xdr:spPr>
        <a:xfrm>
          <a:off x="8988734" y="4125777"/>
          <a:ext cx="7818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12</xdr:col>
      <xdr:colOff>59032</xdr:colOff>
      <xdr:row>22</xdr:row>
      <xdr:rowOff>144327</xdr:rowOff>
    </xdr:from>
    <xdr:to>
      <xdr:col>13</xdr:col>
      <xdr:colOff>212231</xdr:colOff>
      <xdr:row>24</xdr:row>
      <xdr:rowOff>102777</xdr:rowOff>
    </xdr:to>
    <xdr:sp macro="" textlink="">
      <xdr:nvSpPr>
        <xdr:cNvPr id="134" name="Rectangle 37">
          <a:extLst>
            <a:ext uri="{FF2B5EF4-FFF2-40B4-BE49-F238E27FC236}">
              <a16:creationId xmlns:a16="http://schemas.microsoft.com/office/drawing/2014/main" id="{68490441-A172-C351-8401-060DF70B2569}"/>
            </a:ext>
          </a:extLst>
        </xdr:cNvPr>
        <xdr:cNvSpPr/>
      </xdr:nvSpPr>
      <xdr:spPr>
        <a:xfrm>
          <a:off x="9822157"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2226373</xdr:colOff>
      <xdr:row>22</xdr:row>
      <xdr:rowOff>144327</xdr:rowOff>
    </xdr:from>
    <xdr:to>
      <xdr:col>2</xdr:col>
      <xdr:colOff>11022</xdr:colOff>
      <xdr:row>24</xdr:row>
      <xdr:rowOff>102777</xdr:rowOff>
    </xdr:to>
    <xdr:sp macro="" textlink="">
      <xdr:nvSpPr>
        <xdr:cNvPr id="135" name="Rectangle 37">
          <a:extLst>
            <a:ext uri="{FF2B5EF4-FFF2-40B4-BE49-F238E27FC236}">
              <a16:creationId xmlns:a16="http://schemas.microsoft.com/office/drawing/2014/main" id="{8E918F9B-15C1-A393-EAED-379A931AE92C}"/>
            </a:ext>
          </a:extLst>
        </xdr:cNvPr>
        <xdr:cNvSpPr/>
      </xdr:nvSpPr>
      <xdr:spPr>
        <a:xfrm>
          <a:off x="2407348" y="4125777"/>
          <a:ext cx="7754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2</xdr:col>
      <xdr:colOff>886283</xdr:colOff>
      <xdr:row>22</xdr:row>
      <xdr:rowOff>141152</xdr:rowOff>
    </xdr:from>
    <xdr:to>
      <xdr:col>3</xdr:col>
      <xdr:colOff>550259</xdr:colOff>
      <xdr:row>24</xdr:row>
      <xdr:rowOff>99602</xdr:rowOff>
    </xdr:to>
    <xdr:sp macro="" textlink="">
      <xdr:nvSpPr>
        <xdr:cNvPr id="166" name="Rectangle 37">
          <a:extLst>
            <a:ext uri="{FF2B5EF4-FFF2-40B4-BE49-F238E27FC236}">
              <a16:creationId xmlns:a16="http://schemas.microsoft.com/office/drawing/2014/main" id="{64E590A2-6A27-7A67-D54B-1616EF3049B1}"/>
            </a:ext>
          </a:extLst>
        </xdr:cNvPr>
        <xdr:cNvSpPr/>
      </xdr:nvSpPr>
      <xdr:spPr>
        <a:xfrm>
          <a:off x="4058108" y="4122602"/>
          <a:ext cx="768876"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2</xdr:col>
      <xdr:colOff>887665</xdr:colOff>
      <xdr:row>24</xdr:row>
      <xdr:rowOff>139927</xdr:rowOff>
    </xdr:from>
    <xdr:to>
      <xdr:col>3</xdr:col>
      <xdr:colOff>555227</xdr:colOff>
      <xdr:row>26</xdr:row>
      <xdr:rowOff>98377</xdr:rowOff>
    </xdr:to>
    <xdr:sp macro="" textlink="">
      <xdr:nvSpPr>
        <xdr:cNvPr id="167" name="Rectangle 37">
          <a:extLst>
            <a:ext uri="{FF2B5EF4-FFF2-40B4-BE49-F238E27FC236}">
              <a16:creationId xmlns:a16="http://schemas.microsoft.com/office/drawing/2014/main" id="{7EFDB137-B4DC-05BE-7299-867B7848E2B5}"/>
            </a:ext>
          </a:extLst>
        </xdr:cNvPr>
        <xdr:cNvSpPr/>
      </xdr:nvSpPr>
      <xdr:spPr>
        <a:xfrm>
          <a:off x="4059490" y="4483327"/>
          <a:ext cx="772462"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2</xdr:col>
      <xdr:colOff>857700</xdr:colOff>
      <xdr:row>22</xdr:row>
      <xdr:rowOff>84804</xdr:rowOff>
    </xdr:from>
    <xdr:to>
      <xdr:col>3</xdr:col>
      <xdr:colOff>580800</xdr:colOff>
      <xdr:row>26</xdr:row>
      <xdr:rowOff>135263</xdr:rowOff>
    </xdr:to>
    <xdr:sp macro="" textlink="">
      <xdr:nvSpPr>
        <xdr:cNvPr id="168" name="Retângulo 50">
          <a:extLst>
            <a:ext uri="{FF2B5EF4-FFF2-40B4-BE49-F238E27FC236}">
              <a16:creationId xmlns:a16="http://schemas.microsoft.com/office/drawing/2014/main" id="{BCE5BAA9-3FB7-D7D0-B36A-77920F7A7AB8}"/>
            </a:ext>
          </a:extLst>
        </xdr:cNvPr>
        <xdr:cNvSpPr/>
      </xdr:nvSpPr>
      <xdr:spPr>
        <a:xfrm>
          <a:off x="4029525" y="4066254"/>
          <a:ext cx="828000" cy="774359"/>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8</xdr:col>
      <xdr:colOff>6688</xdr:colOff>
      <xdr:row>22</xdr:row>
      <xdr:rowOff>144327</xdr:rowOff>
    </xdr:from>
    <xdr:to>
      <xdr:col>9</xdr:col>
      <xdr:colOff>159887</xdr:colOff>
      <xdr:row>24</xdr:row>
      <xdr:rowOff>102777</xdr:rowOff>
    </xdr:to>
    <xdr:sp macro="" textlink="">
      <xdr:nvSpPr>
        <xdr:cNvPr id="137" name="Rectangle 37">
          <a:extLst>
            <a:ext uri="{FF2B5EF4-FFF2-40B4-BE49-F238E27FC236}">
              <a16:creationId xmlns:a16="http://schemas.microsoft.com/office/drawing/2014/main" id="{1630C518-CDB1-33D1-FDBE-2FD77AB02430}"/>
            </a:ext>
          </a:extLst>
        </xdr:cNvPr>
        <xdr:cNvSpPr/>
      </xdr:nvSpPr>
      <xdr:spPr>
        <a:xfrm>
          <a:off x="7331413"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65771</xdr:colOff>
      <xdr:row>22</xdr:row>
      <xdr:rowOff>144327</xdr:rowOff>
    </xdr:from>
    <xdr:to>
      <xdr:col>2</xdr:col>
      <xdr:colOff>828570</xdr:colOff>
      <xdr:row>24</xdr:row>
      <xdr:rowOff>102777</xdr:rowOff>
    </xdr:to>
    <xdr:sp macro="" textlink="">
      <xdr:nvSpPr>
        <xdr:cNvPr id="138" name="Rectangle 37">
          <a:extLst>
            <a:ext uri="{FF2B5EF4-FFF2-40B4-BE49-F238E27FC236}">
              <a16:creationId xmlns:a16="http://schemas.microsoft.com/office/drawing/2014/main" id="{3A659DE0-F4D1-8C88-D0A4-54C6A949E0D1}"/>
            </a:ext>
          </a:extLst>
        </xdr:cNvPr>
        <xdr:cNvSpPr/>
      </xdr:nvSpPr>
      <xdr:spPr>
        <a:xfrm>
          <a:off x="3237596"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1322728</xdr:colOff>
      <xdr:row>20</xdr:row>
      <xdr:rowOff>162196</xdr:rowOff>
    </xdr:from>
    <xdr:to>
      <xdr:col>14</xdr:col>
      <xdr:colOff>523892</xdr:colOff>
      <xdr:row>27</xdr:row>
      <xdr:rowOff>8179</xdr:rowOff>
    </xdr:to>
    <xdr:sp macro="" textlink="">
      <xdr:nvSpPr>
        <xdr:cNvPr id="139" name="Retângulo 21">
          <a:extLst>
            <a:ext uri="{FF2B5EF4-FFF2-40B4-BE49-F238E27FC236}">
              <a16:creationId xmlns:a16="http://schemas.microsoft.com/office/drawing/2014/main" id="{48CF839D-34F5-5F65-1B7A-C21EF822D021}"/>
            </a:ext>
          </a:extLst>
        </xdr:cNvPr>
        <xdr:cNvSpPr/>
      </xdr:nvSpPr>
      <xdr:spPr>
        <a:xfrm>
          <a:off x="1503703" y="3781696"/>
          <a:ext cx="10002514" cy="111280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6</xdr:col>
      <xdr:colOff>399436</xdr:colOff>
      <xdr:row>15</xdr:row>
      <xdr:rowOff>142289</xdr:rowOff>
    </xdr:from>
    <xdr:to>
      <xdr:col>10</xdr:col>
      <xdr:colOff>75653</xdr:colOff>
      <xdr:row>20</xdr:row>
      <xdr:rowOff>159021</xdr:rowOff>
    </xdr:to>
    <xdr:cxnSp macro="">
      <xdr:nvCxnSpPr>
        <xdr:cNvPr id="140" name="Conector: Angulado 22">
          <a:extLst>
            <a:ext uri="{FF2B5EF4-FFF2-40B4-BE49-F238E27FC236}">
              <a16:creationId xmlns:a16="http://schemas.microsoft.com/office/drawing/2014/main" id="{97BB7265-2287-1F42-9EBA-3A36BF96BDD1}"/>
            </a:ext>
          </a:extLst>
        </xdr:cNvPr>
        <xdr:cNvCxnSpPr>
          <a:cxnSpLocks/>
          <a:stCxn id="123" idx="2"/>
          <a:endCxn id="139" idx="0"/>
        </xdr:cNvCxnSpPr>
      </xdr:nvCxnSpPr>
      <xdr:spPr>
        <a:xfrm rot="5400000">
          <a:off x="7101466" y="2260409"/>
          <a:ext cx="921607" cy="211461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2389419</xdr:colOff>
      <xdr:row>11</xdr:row>
      <xdr:rowOff>45616</xdr:rowOff>
    </xdr:from>
    <xdr:to>
      <xdr:col>5</xdr:col>
      <xdr:colOff>391349</xdr:colOff>
      <xdr:row>13</xdr:row>
      <xdr:rowOff>96671</xdr:rowOff>
    </xdr:to>
    <xdr:cxnSp macro="">
      <xdr:nvCxnSpPr>
        <xdr:cNvPr id="141" name="Conector: Angulado 23">
          <a:extLst>
            <a:ext uri="{FF2B5EF4-FFF2-40B4-BE49-F238E27FC236}">
              <a16:creationId xmlns:a16="http://schemas.microsoft.com/office/drawing/2014/main" id="{A3DAC164-E645-7D39-1407-4E12E130D10B}"/>
            </a:ext>
          </a:extLst>
        </xdr:cNvPr>
        <xdr:cNvCxnSpPr>
          <a:stCxn id="121" idx="2"/>
          <a:endCxn id="122" idx="0"/>
        </xdr:cNvCxnSpPr>
      </xdr:nvCxnSpPr>
      <xdr:spPr>
        <a:xfrm rot="5400000">
          <a:off x="4022331" y="584404"/>
          <a:ext cx="413005" cy="331688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391349</xdr:colOff>
      <xdr:row>11</xdr:row>
      <xdr:rowOff>45616</xdr:rowOff>
    </xdr:from>
    <xdr:to>
      <xdr:col>10</xdr:col>
      <xdr:colOff>75653</xdr:colOff>
      <xdr:row>13</xdr:row>
      <xdr:rowOff>96671</xdr:rowOff>
    </xdr:to>
    <xdr:cxnSp macro="">
      <xdr:nvCxnSpPr>
        <xdr:cNvPr id="142" name="Conector: Angulado 24">
          <a:extLst>
            <a:ext uri="{FF2B5EF4-FFF2-40B4-BE49-F238E27FC236}">
              <a16:creationId xmlns:a16="http://schemas.microsoft.com/office/drawing/2014/main" id="{E652306F-761F-5D1C-8D5F-8788355B2CA8}"/>
            </a:ext>
          </a:extLst>
        </xdr:cNvPr>
        <xdr:cNvCxnSpPr>
          <a:stCxn id="121" idx="2"/>
          <a:endCxn id="123" idx="0"/>
        </xdr:cNvCxnSpPr>
      </xdr:nvCxnSpPr>
      <xdr:spPr>
        <a:xfrm rot="16200000" flipH="1">
          <a:off x="7046923" y="876692"/>
          <a:ext cx="413005" cy="273230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53505</xdr:colOff>
      <xdr:row>11</xdr:row>
      <xdr:rowOff>106200</xdr:rowOff>
    </xdr:from>
    <xdr:to>
      <xdr:col>13</xdr:col>
      <xdr:colOff>213464</xdr:colOff>
      <xdr:row>13</xdr:row>
      <xdr:rowOff>64650</xdr:rowOff>
    </xdr:to>
    <xdr:sp macro="" textlink="">
      <xdr:nvSpPr>
        <xdr:cNvPr id="143" name="Rectangle 37">
          <a:extLst>
            <a:ext uri="{FF2B5EF4-FFF2-40B4-BE49-F238E27FC236}">
              <a16:creationId xmlns:a16="http://schemas.microsoft.com/office/drawing/2014/main" id="{806C858D-BCF4-2A8B-871E-AF34252389B7}"/>
            </a:ext>
          </a:extLst>
        </xdr:cNvPr>
        <xdr:cNvSpPr/>
      </xdr:nvSpPr>
      <xdr:spPr>
        <a:xfrm>
          <a:off x="9816630" y="2096925"/>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16</xdr:col>
      <xdr:colOff>140994</xdr:colOff>
      <xdr:row>22</xdr:row>
      <xdr:rowOff>140047</xdr:rowOff>
    </xdr:from>
    <xdr:to>
      <xdr:col>17</xdr:col>
      <xdr:colOff>307303</xdr:colOff>
      <xdr:row>24</xdr:row>
      <xdr:rowOff>98497</xdr:rowOff>
    </xdr:to>
    <xdr:sp macro="" textlink="">
      <xdr:nvSpPr>
        <xdr:cNvPr id="144" name="Rectangle 37">
          <a:extLst>
            <a:ext uri="{FF2B5EF4-FFF2-40B4-BE49-F238E27FC236}">
              <a16:creationId xmlns:a16="http://schemas.microsoft.com/office/drawing/2014/main" id="{7DF24A36-C262-BC66-F9F1-90789B370CCB}"/>
            </a:ext>
          </a:extLst>
        </xdr:cNvPr>
        <xdr:cNvSpPr/>
      </xdr:nvSpPr>
      <xdr:spPr>
        <a:xfrm>
          <a:off x="12342519" y="4121497"/>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12</xdr:col>
      <xdr:colOff>47155</xdr:colOff>
      <xdr:row>13</xdr:row>
      <xdr:rowOff>142840</xdr:rowOff>
    </xdr:from>
    <xdr:to>
      <xdr:col>13</xdr:col>
      <xdr:colOff>219814</xdr:colOff>
      <xdr:row>15</xdr:row>
      <xdr:rowOff>107640</xdr:rowOff>
    </xdr:to>
    <xdr:sp macro="" textlink="">
      <xdr:nvSpPr>
        <xdr:cNvPr id="146" name="Rectangle 37">
          <a:extLst>
            <a:ext uri="{FF2B5EF4-FFF2-40B4-BE49-F238E27FC236}">
              <a16:creationId xmlns:a16="http://schemas.microsoft.com/office/drawing/2014/main" id="{C8E438B7-E00D-0D65-A80D-C4561604641A}"/>
            </a:ext>
          </a:extLst>
        </xdr:cNvPr>
        <xdr:cNvSpPr/>
      </xdr:nvSpPr>
      <xdr:spPr>
        <a:xfrm>
          <a:off x="9810280" y="2495515"/>
          <a:ext cx="7822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11</xdr:col>
      <xdr:colOff>523382</xdr:colOff>
      <xdr:row>11</xdr:row>
      <xdr:rowOff>26043</xdr:rowOff>
    </xdr:from>
    <xdr:to>
      <xdr:col>13</xdr:col>
      <xdr:colOff>353187</xdr:colOff>
      <xdr:row>18</xdr:row>
      <xdr:rowOff>35118</xdr:rowOff>
    </xdr:to>
    <xdr:sp macro="" textlink="">
      <xdr:nvSpPr>
        <xdr:cNvPr id="147" name="Retângulo 29">
          <a:extLst>
            <a:ext uri="{FF2B5EF4-FFF2-40B4-BE49-F238E27FC236}">
              <a16:creationId xmlns:a16="http://schemas.microsoft.com/office/drawing/2014/main" id="{18DDA62B-2C2D-7222-5613-EDC86BB7AE0E}"/>
            </a:ext>
          </a:extLst>
        </xdr:cNvPr>
        <xdr:cNvSpPr/>
      </xdr:nvSpPr>
      <xdr:spPr>
        <a:xfrm>
          <a:off x="9676907" y="2016768"/>
          <a:ext cx="1049005" cy="127590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11</xdr:col>
      <xdr:colOff>58252</xdr:colOff>
      <xdr:row>14</xdr:row>
      <xdr:rowOff>119481</xdr:rowOff>
    </xdr:from>
    <xdr:to>
      <xdr:col>11</xdr:col>
      <xdr:colOff>526557</xdr:colOff>
      <xdr:row>14</xdr:row>
      <xdr:rowOff>122656</xdr:rowOff>
    </xdr:to>
    <xdr:cxnSp macro="">
      <xdr:nvCxnSpPr>
        <xdr:cNvPr id="148" name="Conector de Seta Reta 30">
          <a:extLst>
            <a:ext uri="{FF2B5EF4-FFF2-40B4-BE49-F238E27FC236}">
              <a16:creationId xmlns:a16="http://schemas.microsoft.com/office/drawing/2014/main" id="{B0AD3B97-804B-F40B-7BC0-53F94F5975FB}"/>
            </a:ext>
          </a:extLst>
        </xdr:cNvPr>
        <xdr:cNvCxnSpPr>
          <a:stCxn id="123" idx="3"/>
          <a:endCxn id="147" idx="1"/>
        </xdr:cNvCxnSpPr>
      </xdr:nvCxnSpPr>
      <xdr:spPr>
        <a:xfrm>
          <a:off x="9211777" y="2653131"/>
          <a:ext cx="468305" cy="3175"/>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526557</xdr:colOff>
      <xdr:row>9</xdr:row>
      <xdr:rowOff>55090</xdr:rowOff>
    </xdr:from>
    <xdr:to>
      <xdr:col>13</xdr:col>
      <xdr:colOff>350012</xdr:colOff>
      <xdr:row>11</xdr:row>
      <xdr:rowOff>20414</xdr:rowOff>
    </xdr:to>
    <xdr:sp macro="" textlink="">
      <xdr:nvSpPr>
        <xdr:cNvPr id="149" name="CaixaDeTexto 106">
          <a:extLst>
            <a:ext uri="{FF2B5EF4-FFF2-40B4-BE49-F238E27FC236}">
              <a16:creationId xmlns:a16="http://schemas.microsoft.com/office/drawing/2014/main" id="{5872FCFA-D19A-03D0-5EC1-9A38C7237162}"/>
            </a:ext>
          </a:extLst>
        </xdr:cNvPr>
        <xdr:cNvSpPr txBox="1"/>
      </xdr:nvSpPr>
      <xdr:spPr>
        <a:xfrm>
          <a:off x="96800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15</xdr:col>
      <xdr:colOff>542570</xdr:colOff>
      <xdr:row>20</xdr:row>
      <xdr:rowOff>159021</xdr:rowOff>
    </xdr:from>
    <xdr:to>
      <xdr:col>17</xdr:col>
      <xdr:colOff>524352</xdr:colOff>
      <xdr:row>27</xdr:row>
      <xdr:rowOff>11354</xdr:rowOff>
    </xdr:to>
    <xdr:sp macro="" textlink="">
      <xdr:nvSpPr>
        <xdr:cNvPr id="150" name="Retângulo 32">
          <a:extLst>
            <a:ext uri="{FF2B5EF4-FFF2-40B4-BE49-F238E27FC236}">
              <a16:creationId xmlns:a16="http://schemas.microsoft.com/office/drawing/2014/main" id="{17ED85C6-791B-7A77-C2F1-C737FE2FAD37}"/>
            </a:ext>
          </a:extLst>
        </xdr:cNvPr>
        <xdr:cNvSpPr/>
      </xdr:nvSpPr>
      <xdr:spPr>
        <a:xfrm>
          <a:off x="12134495" y="3778521"/>
          <a:ext cx="1200982" cy="111915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128669</xdr:colOff>
      <xdr:row>20</xdr:row>
      <xdr:rowOff>159330</xdr:rowOff>
    </xdr:from>
    <xdr:to>
      <xdr:col>8</xdr:col>
      <xdr:colOff>60602</xdr:colOff>
      <xdr:row>22</xdr:row>
      <xdr:rowOff>9146</xdr:rowOff>
    </xdr:to>
    <xdr:sp macro="" textlink="">
      <xdr:nvSpPr>
        <xdr:cNvPr id="151" name="CaixaDeTexto 113">
          <a:extLst>
            <a:ext uri="{FF2B5EF4-FFF2-40B4-BE49-F238E27FC236}">
              <a16:creationId xmlns:a16="http://schemas.microsoft.com/office/drawing/2014/main" id="{79BBEA74-4A61-D68A-8BFF-487931B5AF8A}"/>
            </a:ext>
          </a:extLst>
        </xdr:cNvPr>
        <xdr:cNvSpPr txBox="1"/>
      </xdr:nvSpPr>
      <xdr:spPr>
        <a:xfrm>
          <a:off x="5624594" y="3778830"/>
          <a:ext cx="17607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15</xdr:col>
      <xdr:colOff>258182</xdr:colOff>
      <xdr:row>20</xdr:row>
      <xdr:rowOff>162505</xdr:rowOff>
    </xdr:from>
    <xdr:to>
      <xdr:col>18</xdr:col>
      <xdr:colOff>193290</xdr:colOff>
      <xdr:row>22</xdr:row>
      <xdr:rowOff>5971</xdr:rowOff>
    </xdr:to>
    <xdr:sp macro="" textlink="">
      <xdr:nvSpPr>
        <xdr:cNvPr id="152" name="CaixaDeTexto 114">
          <a:extLst>
            <a:ext uri="{FF2B5EF4-FFF2-40B4-BE49-F238E27FC236}">
              <a16:creationId xmlns:a16="http://schemas.microsoft.com/office/drawing/2014/main" id="{2C19B65D-4577-819F-52C5-3F59B59C79A9}"/>
            </a:ext>
          </a:extLst>
        </xdr:cNvPr>
        <xdr:cNvSpPr txBox="1"/>
      </xdr:nvSpPr>
      <xdr:spPr>
        <a:xfrm>
          <a:off x="11850107" y="3782005"/>
          <a:ext cx="1763908" cy="20541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366392</xdr:colOff>
      <xdr:row>17</xdr:row>
      <xdr:rowOff>47103</xdr:rowOff>
    </xdr:from>
    <xdr:to>
      <xdr:col>8</xdr:col>
      <xdr:colOff>280603</xdr:colOff>
      <xdr:row>18</xdr:row>
      <xdr:rowOff>71544</xdr:rowOff>
    </xdr:to>
    <xdr:sp macro="" textlink="">
      <xdr:nvSpPr>
        <xdr:cNvPr id="153" name="CaixaDeTexto 115">
          <a:extLst>
            <a:ext uri="{FF2B5EF4-FFF2-40B4-BE49-F238E27FC236}">
              <a16:creationId xmlns:a16="http://schemas.microsoft.com/office/drawing/2014/main" id="{73ED5421-0260-AA16-F56B-74CC8079D4E5}"/>
            </a:ext>
          </a:extLst>
        </xdr:cNvPr>
        <xdr:cNvSpPr txBox="1"/>
      </xdr:nvSpPr>
      <xdr:spPr>
        <a:xfrm>
          <a:off x="7081517" y="3123678"/>
          <a:ext cx="523811"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10</xdr:col>
      <xdr:colOff>75651</xdr:colOff>
      <xdr:row>15</xdr:row>
      <xdr:rowOff>142289</xdr:rowOff>
    </xdr:from>
    <xdr:to>
      <xdr:col>16</xdr:col>
      <xdr:colOff>528948</xdr:colOff>
      <xdr:row>20</xdr:row>
      <xdr:rowOff>159330</xdr:rowOff>
    </xdr:to>
    <xdr:cxnSp macro="">
      <xdr:nvCxnSpPr>
        <xdr:cNvPr id="154" name="Conector: Angulado 36">
          <a:extLst>
            <a:ext uri="{FF2B5EF4-FFF2-40B4-BE49-F238E27FC236}">
              <a16:creationId xmlns:a16="http://schemas.microsoft.com/office/drawing/2014/main" id="{F2E1CF46-437D-CD46-C2CE-89361F4B00AD}"/>
            </a:ext>
          </a:extLst>
        </xdr:cNvPr>
        <xdr:cNvCxnSpPr>
          <a:stCxn id="123" idx="2"/>
          <a:endCxn id="152" idx="0"/>
        </xdr:cNvCxnSpPr>
      </xdr:nvCxnSpPr>
      <xdr:spPr>
        <a:xfrm rot="16200000" flipH="1">
          <a:off x="10214067" y="1262423"/>
          <a:ext cx="921916" cy="411089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268621</xdr:colOff>
      <xdr:row>21</xdr:row>
      <xdr:rowOff>156821</xdr:rowOff>
    </xdr:from>
    <xdr:to>
      <xdr:col>17</xdr:col>
      <xdr:colOff>182832</xdr:colOff>
      <xdr:row>23</xdr:row>
      <xdr:rowOff>21636</xdr:rowOff>
    </xdr:to>
    <xdr:sp macro="" textlink="">
      <xdr:nvSpPr>
        <xdr:cNvPr id="157" name="CaixaDeTexto 122">
          <a:extLst>
            <a:ext uri="{FF2B5EF4-FFF2-40B4-BE49-F238E27FC236}">
              <a16:creationId xmlns:a16="http://schemas.microsoft.com/office/drawing/2014/main" id="{ADFC220E-95A6-33C4-26CE-B87A566DEB01}"/>
            </a:ext>
          </a:extLst>
        </xdr:cNvPr>
        <xdr:cNvSpPr txBox="1"/>
      </xdr:nvSpPr>
      <xdr:spPr>
        <a:xfrm>
          <a:off x="12470146" y="3957296"/>
          <a:ext cx="523811" cy="22676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10</xdr:col>
      <xdr:colOff>365574</xdr:colOff>
      <xdr:row>17</xdr:row>
      <xdr:rowOff>29717</xdr:rowOff>
    </xdr:from>
    <xdr:to>
      <xdr:col>11</xdr:col>
      <xdr:colOff>464434</xdr:colOff>
      <xdr:row>18</xdr:row>
      <xdr:rowOff>75727</xdr:rowOff>
    </xdr:to>
    <xdr:sp macro="" textlink="">
      <xdr:nvSpPr>
        <xdr:cNvPr id="158" name="CaixaDeTexto 123">
          <a:extLst>
            <a:ext uri="{FF2B5EF4-FFF2-40B4-BE49-F238E27FC236}">
              <a16:creationId xmlns:a16="http://schemas.microsoft.com/office/drawing/2014/main" id="{E007A736-A73A-379C-505D-93357EF76C67}"/>
            </a:ext>
          </a:extLst>
        </xdr:cNvPr>
        <xdr:cNvSpPr txBox="1"/>
      </xdr:nvSpPr>
      <xdr:spPr>
        <a:xfrm>
          <a:off x="8909499" y="3106292"/>
          <a:ext cx="708460" cy="22698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11</xdr:col>
      <xdr:colOff>21265</xdr:colOff>
      <xdr:row>13</xdr:row>
      <xdr:rowOff>109031</xdr:rowOff>
    </xdr:from>
    <xdr:to>
      <xdr:col>11</xdr:col>
      <xdr:colOff>559617</xdr:colOff>
      <xdr:row>14</xdr:row>
      <xdr:rowOff>133472</xdr:rowOff>
    </xdr:to>
    <xdr:sp macro="" textlink="">
      <xdr:nvSpPr>
        <xdr:cNvPr id="159" name="CaixaDeTexto 124">
          <a:extLst>
            <a:ext uri="{FF2B5EF4-FFF2-40B4-BE49-F238E27FC236}">
              <a16:creationId xmlns:a16="http://schemas.microsoft.com/office/drawing/2014/main" id="{46D8BB42-BC6C-D420-0277-61FAD73CBCF8}"/>
            </a:ext>
          </a:extLst>
        </xdr:cNvPr>
        <xdr:cNvSpPr txBox="1"/>
      </xdr:nvSpPr>
      <xdr:spPr>
        <a:xfrm>
          <a:off x="9174790" y="2461706"/>
          <a:ext cx="538352"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1631139</xdr:colOff>
      <xdr:row>17</xdr:row>
      <xdr:rowOff>46007</xdr:rowOff>
    </xdr:from>
    <xdr:to>
      <xdr:col>1</xdr:col>
      <xdr:colOff>2387998</xdr:colOff>
      <xdr:row>19</xdr:row>
      <xdr:rowOff>10807</xdr:rowOff>
    </xdr:to>
    <xdr:sp macro="" textlink="">
      <xdr:nvSpPr>
        <xdr:cNvPr id="160" name="Rectangle 37">
          <a:extLst>
            <a:ext uri="{FF2B5EF4-FFF2-40B4-BE49-F238E27FC236}">
              <a16:creationId xmlns:a16="http://schemas.microsoft.com/office/drawing/2014/main" id="{15018D26-469D-56D5-BB1F-14039369BB99}"/>
            </a:ext>
          </a:extLst>
        </xdr:cNvPr>
        <xdr:cNvSpPr/>
      </xdr:nvSpPr>
      <xdr:spPr>
        <a:xfrm>
          <a:off x="1812114" y="3122582"/>
          <a:ext cx="7568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2448867</xdr:colOff>
      <xdr:row>17</xdr:row>
      <xdr:rowOff>46007</xdr:rowOff>
    </xdr:from>
    <xdr:to>
      <xdr:col>2</xdr:col>
      <xdr:colOff>218051</xdr:colOff>
      <xdr:row>19</xdr:row>
      <xdr:rowOff>10807</xdr:rowOff>
    </xdr:to>
    <xdr:sp macro="" textlink="">
      <xdr:nvSpPr>
        <xdr:cNvPr id="161" name="Rectangle 37">
          <a:extLst>
            <a:ext uri="{FF2B5EF4-FFF2-40B4-BE49-F238E27FC236}">
              <a16:creationId xmlns:a16="http://schemas.microsoft.com/office/drawing/2014/main" id="{774C3B87-4A9B-82C1-3C93-1FB6DB2377AF}"/>
            </a:ext>
          </a:extLst>
        </xdr:cNvPr>
        <xdr:cNvSpPr/>
      </xdr:nvSpPr>
      <xdr:spPr>
        <a:xfrm>
          <a:off x="2629842" y="3122582"/>
          <a:ext cx="760034"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1048480</xdr:colOff>
      <xdr:row>19</xdr:row>
      <xdr:rowOff>7632</xdr:rowOff>
    </xdr:to>
    <xdr:sp macro="" textlink="">
      <xdr:nvSpPr>
        <xdr:cNvPr id="162" name="Rectangle 37">
          <a:extLst>
            <a:ext uri="{FF2B5EF4-FFF2-40B4-BE49-F238E27FC236}">
              <a16:creationId xmlns:a16="http://schemas.microsoft.com/office/drawing/2014/main" id="{EC216002-A226-BD3F-D715-7A27003D1444}"/>
            </a:ext>
          </a:extLst>
        </xdr:cNvPr>
        <xdr:cNvSpPr/>
      </xdr:nvSpPr>
      <xdr:spPr>
        <a:xfrm>
          <a:off x="3447571" y="3125757"/>
          <a:ext cx="77273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635191</xdr:colOff>
      <xdr:row>16</xdr:row>
      <xdr:rowOff>145386</xdr:rowOff>
    </xdr:from>
    <xdr:to>
      <xdr:col>3</xdr:col>
      <xdr:colOff>50266</xdr:colOff>
      <xdr:row>19</xdr:row>
      <xdr:rowOff>87403</xdr:rowOff>
    </xdr:to>
    <xdr:sp macro="" textlink="">
      <xdr:nvSpPr>
        <xdr:cNvPr id="163" name="Retângulo 45">
          <a:extLst>
            <a:ext uri="{FF2B5EF4-FFF2-40B4-BE49-F238E27FC236}">
              <a16:creationId xmlns:a16="http://schemas.microsoft.com/office/drawing/2014/main" id="{C3ED6DB8-1A4D-C9C9-B958-D96DF0483653}"/>
            </a:ext>
          </a:extLst>
        </xdr:cNvPr>
        <xdr:cNvSpPr/>
      </xdr:nvSpPr>
      <xdr:spPr>
        <a:xfrm>
          <a:off x="816166" y="3040986"/>
          <a:ext cx="351082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2389418</xdr:colOff>
      <xdr:row>15</xdr:row>
      <xdr:rowOff>142289</xdr:rowOff>
    </xdr:from>
    <xdr:to>
      <xdr:col>1</xdr:col>
      <xdr:colOff>2390604</xdr:colOff>
      <xdr:row>16</xdr:row>
      <xdr:rowOff>142211</xdr:rowOff>
    </xdr:to>
    <xdr:cxnSp macro="">
      <xdr:nvCxnSpPr>
        <xdr:cNvPr id="164" name="Conector de Seta Reta 46">
          <a:extLst>
            <a:ext uri="{FF2B5EF4-FFF2-40B4-BE49-F238E27FC236}">
              <a16:creationId xmlns:a16="http://schemas.microsoft.com/office/drawing/2014/main" id="{93D35208-C47A-5FAA-E24A-C9681B37FDCF}"/>
            </a:ext>
          </a:extLst>
        </xdr:cNvPr>
        <xdr:cNvCxnSpPr>
          <a:stCxn id="122" idx="2"/>
          <a:endCxn id="163" idx="0"/>
        </xdr:cNvCxnSpPr>
      </xdr:nvCxnSpPr>
      <xdr:spPr>
        <a:xfrm>
          <a:off x="2570393" y="2856914"/>
          <a:ext cx="1186" cy="180897"/>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165" name="CaixaDeTexto 131">
          <a:extLst>
            <a:ext uri="{FF2B5EF4-FFF2-40B4-BE49-F238E27FC236}">
              <a16:creationId xmlns:a16="http://schemas.microsoft.com/office/drawing/2014/main" id="{6CC888F4-191E-EBB0-2376-2E63EE6ECFC5}"/>
            </a:ext>
          </a:extLst>
        </xdr:cNvPr>
        <xdr:cNvSpPr txBox="1"/>
      </xdr:nvSpPr>
      <xdr:spPr>
        <a:xfrm>
          <a:off x="2688892" y="2843280"/>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752469</xdr:colOff>
      <xdr:row>17</xdr:row>
      <xdr:rowOff>46007</xdr:rowOff>
    </xdr:from>
    <xdr:to>
      <xdr:col>1</xdr:col>
      <xdr:colOff>1573445</xdr:colOff>
      <xdr:row>19</xdr:row>
      <xdr:rowOff>10807</xdr:rowOff>
    </xdr:to>
    <xdr:sp macro="" textlink="">
      <xdr:nvSpPr>
        <xdr:cNvPr id="118" name="Rectangle 37">
          <a:extLst>
            <a:ext uri="{FF2B5EF4-FFF2-40B4-BE49-F238E27FC236}">
              <a16:creationId xmlns:a16="http://schemas.microsoft.com/office/drawing/2014/main" id="{2CF80E45-1BBE-CE2E-B061-82B442F943C5}"/>
            </a:ext>
          </a:extLst>
        </xdr:cNvPr>
        <xdr:cNvSpPr/>
      </xdr:nvSpPr>
      <xdr:spPr>
        <a:xfrm>
          <a:off x="933444" y="3122582"/>
          <a:ext cx="820976"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141843</xdr:rowOff>
    </xdr:from>
    <xdr:to>
      <xdr:col>1</xdr:col>
      <xdr:colOff>1068239</xdr:colOff>
      <xdr:row>15</xdr:row>
      <xdr:rowOff>100293</xdr:rowOff>
    </xdr:to>
    <xdr:sp macro="" textlink="">
      <xdr:nvSpPr>
        <xdr:cNvPr id="119" name="Rectangle 37">
          <a:extLst>
            <a:ext uri="{FF2B5EF4-FFF2-40B4-BE49-F238E27FC236}">
              <a16:creationId xmlns:a16="http://schemas.microsoft.com/office/drawing/2014/main" id="{2B76FDF2-2407-D81A-58AB-3F5E0E1248D7}"/>
            </a:ext>
          </a:extLst>
        </xdr:cNvPr>
        <xdr:cNvSpPr/>
      </xdr:nvSpPr>
      <xdr:spPr>
        <a:xfrm>
          <a:off x="486096" y="2494518"/>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Apolo JV DG</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120" name="Retângulo 45">
          <a:extLst>
            <a:ext uri="{FF2B5EF4-FFF2-40B4-BE49-F238E27FC236}">
              <a16:creationId xmlns:a16="http://schemas.microsoft.com/office/drawing/2014/main" id="{BC25E224-0B43-DF0F-6082-2B4BDBA605D5}"/>
            </a:ext>
          </a:extLst>
        </xdr:cNvPr>
        <xdr:cNvSpPr/>
      </xdr:nvSpPr>
      <xdr:spPr>
        <a:xfrm>
          <a:off x="400335" y="2407249"/>
          <a:ext cx="934641" cy="494939"/>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2632075</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1D4DB0AB-656E-4554-BB68-B813996ED742}"/>
            </a:ext>
          </a:extLst>
        </xdr:cNvPr>
        <xdr:cNvGrpSpPr/>
      </xdr:nvGrpSpPr>
      <xdr:grpSpPr>
        <a:xfrm>
          <a:off x="2816225" y="0"/>
          <a:ext cx="1412875" cy="877887"/>
          <a:chOff x="2819389" y="0"/>
          <a:chExt cx="1400175" cy="877887"/>
        </a:xfrm>
      </xdr:grpSpPr>
      <xdr:sp macro="" textlink="">
        <xdr:nvSpPr>
          <xdr:cNvPr id="3" name="Shape">
            <a:extLst>
              <a:ext uri="{FF2B5EF4-FFF2-40B4-BE49-F238E27FC236}">
                <a16:creationId xmlns:a16="http://schemas.microsoft.com/office/drawing/2014/main" id="{CD0EB422-FA95-8149-D352-D163FF90D2D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EB9C6E7D-6DB3-630C-B32D-E4B32C7EC67A}"/>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13</xdr:col>
      <xdr:colOff>266985</xdr:colOff>
      <xdr:row>22</xdr:row>
      <xdr:rowOff>141152</xdr:rowOff>
    </xdr:from>
    <xdr:to>
      <xdr:col>14</xdr:col>
      <xdr:colOff>420384</xdr:colOff>
      <xdr:row>24</xdr:row>
      <xdr:rowOff>99602</xdr:rowOff>
    </xdr:to>
    <xdr:sp macro="" textlink="">
      <xdr:nvSpPr>
        <xdr:cNvPr id="6" name="Rectangle 37">
          <a:extLst>
            <a:ext uri="{FF2B5EF4-FFF2-40B4-BE49-F238E27FC236}">
              <a16:creationId xmlns:a16="http://schemas.microsoft.com/office/drawing/2014/main" id="{60621764-F3F3-43AB-BF58-A74DCFC62262}"/>
            </a:ext>
          </a:extLst>
        </xdr:cNvPr>
        <xdr:cNvSpPr/>
      </xdr:nvSpPr>
      <xdr:spPr>
        <a:xfrm>
          <a:off x="10639710" y="4122602"/>
          <a:ext cx="7629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11.%20Resultados/2023/4T23/10.%20Planilha%20de%20Financials/Financials%20Worksheet%204Q23.xlsx" TargetMode="External"/><Relationship Id="rId1" Type="http://schemas.openxmlformats.org/officeDocument/2006/relationships/externalLinkPath" Target="/sites/RI/Documentos%20Partilhados/Serena%20Energia/11.%20Resultados/2023/4T23/10.%20Planilha%20de%20Financials/Financials%20Worksheet%204Q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Summary"/>
      <sheetName val="Serena Portfolio"/>
      <sheetName val="Development Pipeline"/>
      <sheetName val="Energy Production"/>
      <sheetName val="Energy Balance"/>
      <sheetName val="Income Statement"/>
      <sheetName val="Financials KPIs - Adjusted View"/>
      <sheetName val="Net Operating Revenue"/>
      <sheetName val="Operating Costs"/>
      <sheetName val="G&amp;A Expenses"/>
      <sheetName val="Net Financial Result"/>
      <sheetName val="BS - Assets"/>
      <sheetName val="BS - Liabilities and Equity"/>
      <sheetName val="Indebtedness"/>
      <sheetName val="Asset Strucutre"/>
      <sheetName val="CCEE Assets Code"/>
      <sheetName val="TUST | TUSD"/>
    </sheetNames>
    <sheetDataSet>
      <sheetData sheetId="0"/>
      <sheetData sheetId="1"/>
      <sheetData sheetId="2">
        <row r="52">
          <cell r="H52">
            <v>7</v>
          </cell>
          <cell r="I52">
            <v>75</v>
          </cell>
        </row>
        <row r="53">
          <cell r="H53">
            <v>4</v>
          </cell>
          <cell r="I53">
            <v>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1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VDBG12/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5.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5.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ASSR21/caracteristica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2.aneel.gov.br/cedoc/reh20233217ti.pdf" TargetMode="External"/><Relationship Id="rId18" Type="http://schemas.openxmlformats.org/officeDocument/2006/relationships/hyperlink" Target="https://www2.aneel.gov.br/cedoc/reh20233217ti.pdf" TargetMode="External"/><Relationship Id="rId26" Type="http://schemas.openxmlformats.org/officeDocument/2006/relationships/hyperlink" Target="https://www2.aneel.gov.br/cedoc/reh20233186ti.pdf" TargetMode="External"/><Relationship Id="rId39" Type="http://schemas.openxmlformats.org/officeDocument/2006/relationships/hyperlink" Target="https://www2.aneel.gov.br/cedoc/reh20233217ti.pdf" TargetMode="External"/><Relationship Id="rId21" Type="http://schemas.openxmlformats.org/officeDocument/2006/relationships/hyperlink" Target="https://www2.aneel.gov.br/cedoc/reh20233217ti.pdf" TargetMode="External"/><Relationship Id="rId34" Type="http://schemas.openxmlformats.org/officeDocument/2006/relationships/hyperlink" Target="https://www2.aneel.gov.br/cedoc/reh20233217ti.pdf" TargetMode="External"/><Relationship Id="rId7" Type="http://schemas.openxmlformats.org/officeDocument/2006/relationships/hyperlink" Target="https://www2.aneel.gov.br/cedoc/reh20233217ti.pdf" TargetMode="External"/><Relationship Id="rId2" Type="http://schemas.openxmlformats.org/officeDocument/2006/relationships/hyperlink" Target="https://www2.aneel.gov.br/cedoc/reh20233292ti.pdf" TargetMode="External"/><Relationship Id="rId16" Type="http://schemas.openxmlformats.org/officeDocument/2006/relationships/hyperlink" Target="https://www2.aneel.gov.br/cedoc/reh20233217ti.pdf" TargetMode="External"/><Relationship Id="rId20" Type="http://schemas.openxmlformats.org/officeDocument/2006/relationships/hyperlink" Target="https://www2.aneel.gov.br/cedoc/reh20233217ti.pdf" TargetMode="External"/><Relationship Id="rId29" Type="http://schemas.openxmlformats.org/officeDocument/2006/relationships/hyperlink" Target="https://www2.aneel.gov.br/cedoc/reh20233217ti.pdf" TargetMode="External"/><Relationship Id="rId41" Type="http://schemas.openxmlformats.org/officeDocument/2006/relationships/drawing" Target="../drawings/drawing18.xml"/><Relationship Id="rId1" Type="http://schemas.openxmlformats.org/officeDocument/2006/relationships/hyperlink" Target="https://www2.aneel.gov.br/cedoc/reh20233292ti.pdf" TargetMode="External"/><Relationship Id="rId6" Type="http://schemas.openxmlformats.org/officeDocument/2006/relationships/hyperlink" Target="https://www2.aneel.gov.br/cedoc/reh20233217ti.pdf" TargetMode="External"/><Relationship Id="rId11" Type="http://schemas.openxmlformats.org/officeDocument/2006/relationships/hyperlink" Target="https://www2.aneel.gov.br/cedoc/reh20233217ti.pdf" TargetMode="External"/><Relationship Id="rId24" Type="http://schemas.openxmlformats.org/officeDocument/2006/relationships/hyperlink" Target="https://www2.aneel.gov.br/cedoc/reh20233217ti.pdf" TargetMode="External"/><Relationship Id="rId32" Type="http://schemas.openxmlformats.org/officeDocument/2006/relationships/hyperlink" Target="https://www2.aneel.gov.br/cedoc/reh20233217ti.pdf" TargetMode="External"/><Relationship Id="rId37" Type="http://schemas.openxmlformats.org/officeDocument/2006/relationships/hyperlink" Target="https://www2.aneel.gov.br/cedoc/reh20233202ti.pdf" TargetMode="External"/><Relationship Id="rId40" Type="http://schemas.openxmlformats.org/officeDocument/2006/relationships/hyperlink" Target="https://www2.aneel.gov.br/cedoc/reh20233217ti.pdf" TargetMode="External"/><Relationship Id="rId5" Type="http://schemas.openxmlformats.org/officeDocument/2006/relationships/hyperlink" Target="https://www2.aneel.gov.br/cedoc/reh20233217ti.pdf" TargetMode="External"/><Relationship Id="rId15" Type="http://schemas.openxmlformats.org/officeDocument/2006/relationships/hyperlink" Target="https://www2.aneel.gov.br/cedoc/reh20233217ti.pdf" TargetMode="External"/><Relationship Id="rId23" Type="http://schemas.openxmlformats.org/officeDocument/2006/relationships/hyperlink" Target="https://www2.aneel.gov.br/cedoc/reh20233217ti.pdf" TargetMode="External"/><Relationship Id="rId28" Type="http://schemas.openxmlformats.org/officeDocument/2006/relationships/hyperlink" Target="https://www2.aneel.gov.br/cedoc/reh20233186ti.pdf" TargetMode="External"/><Relationship Id="rId36" Type="http://schemas.openxmlformats.org/officeDocument/2006/relationships/hyperlink" Target="https://www2.aneel.gov.br/cedoc/reh20233202ti.pdf" TargetMode="External"/><Relationship Id="rId10" Type="http://schemas.openxmlformats.org/officeDocument/2006/relationships/hyperlink" Target="https://www2.aneel.gov.br/cedoc/reh20233217ti.pdf" TargetMode="External"/><Relationship Id="rId19" Type="http://schemas.openxmlformats.org/officeDocument/2006/relationships/hyperlink" Target="https://www2.aneel.gov.br/cedoc/reh20233217ti.pdf" TargetMode="External"/><Relationship Id="rId31" Type="http://schemas.openxmlformats.org/officeDocument/2006/relationships/hyperlink" Target="https://www2.aneel.gov.br/cedoc/reh20233217ti.pdf" TargetMode="External"/><Relationship Id="rId4" Type="http://schemas.openxmlformats.org/officeDocument/2006/relationships/hyperlink" Target="https://www2.aneel.gov.br/cedoc/reh20233292ti.pdf" TargetMode="External"/><Relationship Id="rId9" Type="http://schemas.openxmlformats.org/officeDocument/2006/relationships/hyperlink" Target="https://www2.aneel.gov.br/cedoc/reh20233217ti.pdf" TargetMode="External"/><Relationship Id="rId14" Type="http://schemas.openxmlformats.org/officeDocument/2006/relationships/hyperlink" Target="https://www2.aneel.gov.br/cedoc/reh20233217ti.pdf" TargetMode="External"/><Relationship Id="rId22" Type="http://schemas.openxmlformats.org/officeDocument/2006/relationships/hyperlink" Target="https://www2.aneel.gov.br/cedoc/reh20233217ti.pdf" TargetMode="External"/><Relationship Id="rId27" Type="http://schemas.openxmlformats.org/officeDocument/2006/relationships/hyperlink" Target="https://www2.aneel.gov.br/cedoc/reh20233186ti.pdf" TargetMode="External"/><Relationship Id="rId30" Type="http://schemas.openxmlformats.org/officeDocument/2006/relationships/hyperlink" Target="https://www2.aneel.gov.br/cedoc/reh20233217ti.pdf" TargetMode="External"/><Relationship Id="rId35" Type="http://schemas.openxmlformats.org/officeDocument/2006/relationships/hyperlink" Target="https://www2.aneel.gov.br/cedoc/reh20233217ti.pdf" TargetMode="External"/><Relationship Id="rId8" Type="http://schemas.openxmlformats.org/officeDocument/2006/relationships/hyperlink" Target="https://www2.aneel.gov.br/cedoc/reh20233217ti.pdf" TargetMode="External"/><Relationship Id="rId3" Type="http://schemas.openxmlformats.org/officeDocument/2006/relationships/hyperlink" Target="https://www2.aneel.gov.br/cedoc/reh20233292ti.pdf" TargetMode="External"/><Relationship Id="rId12" Type="http://schemas.openxmlformats.org/officeDocument/2006/relationships/hyperlink" Target="https://www2.aneel.gov.br/cedoc/reh20233217ti.pdf" TargetMode="External"/><Relationship Id="rId17" Type="http://schemas.openxmlformats.org/officeDocument/2006/relationships/hyperlink" Target="https://www2.aneel.gov.br/cedoc/reh20233217ti.pdf" TargetMode="External"/><Relationship Id="rId25" Type="http://schemas.openxmlformats.org/officeDocument/2006/relationships/hyperlink" Target="https://www2.aneel.gov.br/cedoc/reh20233217ti.pdf" TargetMode="External"/><Relationship Id="rId33" Type="http://schemas.openxmlformats.org/officeDocument/2006/relationships/hyperlink" Target="https://www2.aneel.gov.br/cedoc/reh20233217ti.pdf" TargetMode="External"/><Relationship Id="rId38" Type="http://schemas.openxmlformats.org/officeDocument/2006/relationships/hyperlink" Target="https://www2.aneel.gov.br/cedoc/reh20233177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7" customWidth="1"/>
    <col min="2" max="2" width="141.81640625" style="57" customWidth="1"/>
    <col min="3" max="16384" width="8.7265625" style="57" hidden="1"/>
  </cols>
  <sheetData>
    <row r="1" spans="2:2" ht="14.5" customHeight="1"/>
    <row r="2" spans="2:2" ht="14.5" customHeight="1"/>
    <row r="3" spans="2:2" ht="14.5" customHeight="1"/>
    <row r="4" spans="2:2" ht="14.5" customHeight="1"/>
    <row r="5" spans="2:2" ht="201.5">
      <c r="B5" s="58" t="s">
        <v>0</v>
      </c>
    </row>
    <row r="6" spans="2:2" ht="14.5" customHeight="1">
      <c r="B6" s="5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2"/>
  </sheetPr>
  <dimension ref="A1:L33"/>
  <sheetViews>
    <sheetView showGridLines="0" zoomScaleNormal="100" workbookViewId="0"/>
  </sheetViews>
  <sheetFormatPr defaultColWidth="0" defaultRowHeight="14.5" customHeight="1" zeroHeight="1"/>
  <cols>
    <col min="1" max="1" width="2.54296875" style="152" customWidth="1"/>
    <col min="2" max="2" width="39.54296875" style="152" customWidth="1"/>
    <col min="3" max="12" width="8.7265625" style="152" customWidth="1"/>
    <col min="13" max="15" width="8.7265625" style="152" hidden="1" customWidth="1"/>
    <col min="16" max="16384" width="8.7265625" style="152" hidden="1"/>
  </cols>
  <sheetData>
    <row r="1" spans="2:2" ht="14.5" customHeight="1"/>
    <row r="2" spans="2:2" ht="14.5" customHeight="1"/>
    <row r="3" spans="2:2" ht="14.5" customHeight="1"/>
    <row r="4" spans="2:2" ht="14.5" customHeight="1"/>
    <row r="5" spans="2:2" ht="14.5" customHeight="1"/>
    <row r="6" spans="2:2" ht="14.5" customHeight="1">
      <c r="B6" s="156" t="s">
        <v>1</v>
      </c>
    </row>
    <row r="7" spans="2:2" ht="14.5" customHeight="1">
      <c r="B7" s="209">
        <v>45382</v>
      </c>
    </row>
    <row r="8" spans="2:2" ht="14.5" customHeight="1">
      <c r="B8" s="153"/>
    </row>
    <row r="9" spans="2:2" ht="20">
      <c r="B9" s="154" t="s">
        <v>2</v>
      </c>
    </row>
    <row r="10" spans="2:2" ht="20">
      <c r="B10" s="155" t="s">
        <v>3</v>
      </c>
    </row>
    <row r="11" spans="2:2" ht="20">
      <c r="B11" s="154" t="s">
        <v>4</v>
      </c>
    </row>
    <row r="12" spans="2:2" ht="20">
      <c r="B12" s="154" t="s">
        <v>5</v>
      </c>
    </row>
    <row r="13" spans="2:2" ht="20">
      <c r="B13" s="154" t="s">
        <v>6</v>
      </c>
    </row>
    <row r="14" spans="2:2" ht="20">
      <c r="B14" s="154" t="s">
        <v>7</v>
      </c>
    </row>
    <row r="15" spans="2:2" ht="20">
      <c r="B15" s="155" t="s">
        <v>8</v>
      </c>
    </row>
    <row r="16" spans="2:2" ht="20">
      <c r="B16" s="155" t="s">
        <v>9</v>
      </c>
    </row>
    <row r="17" spans="2:2" ht="20">
      <c r="B17" s="155" t="s">
        <v>10</v>
      </c>
    </row>
    <row r="18" spans="2:2" ht="20">
      <c r="B18" s="155" t="s">
        <v>11</v>
      </c>
    </row>
    <row r="19" spans="2:2" ht="20">
      <c r="B19" s="154" t="s">
        <v>12</v>
      </c>
    </row>
    <row r="20" spans="2:2" ht="20">
      <c r="B20" s="154" t="s">
        <v>13</v>
      </c>
    </row>
    <row r="21" spans="2:2" ht="20">
      <c r="B21" s="154" t="s">
        <v>14</v>
      </c>
    </row>
    <row r="22" spans="2:2" ht="20">
      <c r="B22" s="154" t="s">
        <v>15</v>
      </c>
    </row>
    <row r="23" spans="2:2" ht="20">
      <c r="B23" s="154" t="s">
        <v>16</v>
      </c>
    </row>
    <row r="24" spans="2:2" ht="14.5" customHeight="1">
      <c r="B24" s="154" t="s">
        <v>829</v>
      </c>
    </row>
    <row r="25" spans="2:2" ht="14.5" customHeight="1"/>
    <row r="33"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2" location="'Energy Balance'!A1" display="Energy Balance" xr:uid="{870E15AA-5200-4DE4-AEDE-168BDB449235}"/>
    <hyperlink ref="B13" location="'Financials KPIs - Adjusted View'!A1" display="Financial KPIs - Adjusted View" xr:uid="{96AA2E35-F33B-42D6-8286-2F3750FAC074}"/>
    <hyperlink ref="B14" location="'Income Statement'!A1" display="Income Statement" xr:uid="{84F7CA73-4C38-49CD-B1E7-1898E5E22DCC}"/>
    <hyperlink ref="B15" location="'Net Operating Revenue'!A1" display="Net Operating Revenue" xr:uid="{C3B3A934-C4DB-4068-9763-521DC3FDFC83}"/>
    <hyperlink ref="B16" location="'Operating Costs'!A1" display="Operating Costs" xr:uid="{F7EE8A85-96E3-493C-A40F-ADF5D093AB1B}"/>
    <hyperlink ref="B17" location="'G&amp;A Expenses'!A1" display="G&amp;A Expenses" xr:uid="{24177301-9BF2-46F0-8FB2-B631A5936B97}"/>
    <hyperlink ref="B18" location="'Net Financial Result'!A1" display="Net Financial Result" xr:uid="{D7ADAC82-3D12-487A-8218-780A95F9042E}"/>
    <hyperlink ref="B19" location="'Balance Sheet - Assets'!A1" display="Balance Sheet - Assets" xr:uid="{16BE7E52-66A7-426D-BBE1-A75A0AA22660}"/>
    <hyperlink ref="B20" location="'Balance Sheet - Liabilities'!A1" display="Balance Sheet - Liabilities" xr:uid="{9FF86CB7-A9DF-49BE-B53D-4E9E6D5DD3A7}"/>
    <hyperlink ref="B21" location="Indebtedness!A1" display="Indebtedness" xr:uid="{2A1F6FAA-1E28-42C7-8662-567454C158A0}"/>
    <hyperlink ref="B22" location="'Asset Strucutre'!A1" display="Asset Structure" xr:uid="{21840CBB-F65F-4C5B-8ACC-EDAEE12DBC0B}"/>
    <hyperlink ref="B23" location="'CCEE Assets Code'!A1" display="CCEE Assets Code" xr:uid="{AC5E29AF-9158-4725-B61D-B10AC355E8B8}"/>
    <hyperlink ref="B24" location="'TUST | TUSD'!A1" display="TUST | TUSD" xr:uid="{DD79C6C5-7063-4C22-A362-DA53590A17C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AA68"/>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3.1796875" style="2" bestFit="1" customWidth="1"/>
    <col min="11" max="11" width="14.1796875" style="2" customWidth="1"/>
    <col min="12" max="14" width="11.1796875" style="2"/>
    <col min="15" max="15" width="15.54296875" style="2" customWidth="1"/>
    <col min="16" max="27" width="12.54296875" style="2" customWidth="1"/>
    <col min="28" max="16384" width="11.1796875" style="1"/>
  </cols>
  <sheetData>
    <row r="1" spans="2:27" ht="14.5" customHeight="1">
      <c r="B1" s="60"/>
      <c r="C1" s="78"/>
      <c r="D1" s="78"/>
      <c r="E1" s="78"/>
      <c r="F1" s="78"/>
      <c r="G1" s="78"/>
      <c r="H1" s="78"/>
      <c r="I1" s="78"/>
      <c r="J1" s="78"/>
      <c r="K1" s="78"/>
      <c r="L1" s="78"/>
      <c r="M1" s="78"/>
      <c r="N1" s="78"/>
      <c r="O1" s="78"/>
      <c r="P1" s="78"/>
      <c r="Q1" s="78"/>
      <c r="R1" s="78"/>
      <c r="S1" s="78"/>
      <c r="T1" s="78"/>
      <c r="U1" s="78"/>
      <c r="V1" s="78"/>
      <c r="W1" s="78"/>
      <c r="X1" s="78"/>
      <c r="Y1" s="78"/>
      <c r="Z1" s="78"/>
      <c r="AA1" s="78"/>
    </row>
    <row r="2" spans="2:27" ht="14.5" customHeight="1">
      <c r="B2" s="60"/>
      <c r="C2" s="78"/>
      <c r="D2" s="78"/>
      <c r="E2" s="78"/>
      <c r="F2" s="78"/>
      <c r="G2" s="78"/>
      <c r="H2" s="78"/>
      <c r="I2" s="78"/>
      <c r="J2" s="78"/>
      <c r="K2" s="78"/>
      <c r="L2" s="78"/>
      <c r="M2" s="78"/>
      <c r="N2" s="78"/>
      <c r="O2" s="78"/>
      <c r="P2" s="78"/>
      <c r="Q2" s="78"/>
      <c r="R2" s="78"/>
      <c r="S2" s="78"/>
      <c r="T2" s="78"/>
      <c r="U2" s="78"/>
      <c r="V2" s="78"/>
      <c r="W2" s="78"/>
      <c r="X2" s="78"/>
      <c r="Y2" s="78"/>
      <c r="Z2" s="78"/>
      <c r="AA2" s="78"/>
    </row>
    <row r="3" spans="2:27" ht="14.5" customHeight="1">
      <c r="B3" s="60"/>
      <c r="C3" s="78"/>
      <c r="D3" s="78"/>
      <c r="E3" s="78"/>
      <c r="F3" s="78"/>
      <c r="G3" s="78"/>
      <c r="H3" s="78"/>
      <c r="I3" s="78"/>
      <c r="J3" s="78"/>
      <c r="K3" s="78"/>
      <c r="L3" s="78"/>
      <c r="M3" s="78"/>
      <c r="N3" s="78"/>
      <c r="O3" s="78"/>
      <c r="P3" s="78"/>
      <c r="Q3" s="78"/>
      <c r="R3" s="78"/>
      <c r="S3" s="78"/>
      <c r="T3" s="78"/>
      <c r="U3" s="78"/>
      <c r="V3" s="78"/>
      <c r="W3" s="78"/>
      <c r="X3" s="78"/>
      <c r="Y3" s="78"/>
      <c r="Z3" s="78"/>
      <c r="AA3" s="78"/>
    </row>
    <row r="4" spans="2:27" ht="14.5" customHeight="1">
      <c r="B4" s="60"/>
      <c r="C4" s="78"/>
      <c r="D4" s="78"/>
      <c r="E4" s="78"/>
      <c r="F4" s="78"/>
      <c r="G4" s="78"/>
      <c r="H4" s="78"/>
      <c r="I4" s="78"/>
      <c r="J4" s="78"/>
      <c r="K4" s="78"/>
      <c r="L4" s="78"/>
      <c r="M4" s="78"/>
      <c r="N4" s="78"/>
      <c r="O4" s="78"/>
      <c r="P4" s="78"/>
      <c r="Q4" s="78"/>
      <c r="R4" s="78"/>
      <c r="S4" s="78"/>
      <c r="T4" s="78"/>
      <c r="U4" s="78"/>
      <c r="V4" s="78"/>
      <c r="W4" s="78"/>
      <c r="X4" s="78"/>
      <c r="Y4" s="78"/>
      <c r="Z4" s="78"/>
      <c r="AA4" s="78"/>
    </row>
    <row r="5" spans="2:27" ht="14.5" customHeight="1">
      <c r="B5" s="60"/>
      <c r="C5" s="78"/>
      <c r="D5" s="78"/>
      <c r="E5" s="78"/>
      <c r="F5" s="78"/>
      <c r="G5" s="78"/>
      <c r="H5" s="78"/>
      <c r="I5" s="78"/>
      <c r="J5" s="78"/>
      <c r="K5" s="78"/>
      <c r="L5" s="78"/>
      <c r="M5" s="78"/>
      <c r="N5" s="78"/>
      <c r="O5" s="78"/>
      <c r="P5" s="78"/>
      <c r="Q5" s="78"/>
      <c r="R5" s="78"/>
      <c r="S5" s="78"/>
      <c r="T5" s="78"/>
      <c r="U5" s="78"/>
      <c r="V5" s="78"/>
      <c r="W5" s="78"/>
      <c r="X5" s="78"/>
      <c r="Y5" s="78"/>
      <c r="Z5" s="78"/>
      <c r="AA5" s="78"/>
    </row>
    <row r="6" spans="2:27" ht="14.5" customHeight="1">
      <c r="B6" s="60"/>
      <c r="C6" s="78"/>
      <c r="D6" s="78"/>
      <c r="E6" s="78"/>
      <c r="F6" s="78"/>
      <c r="G6" s="78"/>
      <c r="H6" s="78"/>
      <c r="I6" s="78"/>
      <c r="J6" s="78"/>
      <c r="K6" s="78"/>
      <c r="L6" s="78"/>
      <c r="M6" s="78"/>
      <c r="N6" s="78"/>
      <c r="O6" s="78"/>
      <c r="P6" s="78"/>
      <c r="Q6" s="78"/>
      <c r="R6" s="78"/>
      <c r="S6" s="78"/>
      <c r="T6" s="78"/>
      <c r="U6" s="78"/>
      <c r="V6" s="78"/>
      <c r="W6" s="78"/>
      <c r="X6" s="78"/>
      <c r="Y6" s="78"/>
      <c r="Z6" s="78"/>
      <c r="AA6" s="78"/>
    </row>
    <row r="7" spans="2:27" ht="14.5" customHeight="1">
      <c r="B7" s="60"/>
      <c r="C7" s="78"/>
      <c r="D7" s="78"/>
      <c r="E7" s="78"/>
      <c r="F7" s="78"/>
      <c r="G7" s="78"/>
      <c r="H7" s="78"/>
      <c r="I7" s="78"/>
      <c r="J7" s="78"/>
      <c r="K7" s="78"/>
      <c r="L7" s="78"/>
      <c r="M7" s="78"/>
      <c r="N7" s="78"/>
      <c r="O7" s="78"/>
      <c r="P7" s="78"/>
      <c r="Q7" s="78"/>
      <c r="R7" s="78"/>
      <c r="S7" s="78"/>
      <c r="T7" s="78"/>
      <c r="U7" s="78"/>
      <c r="V7" s="78"/>
      <c r="W7" s="78"/>
      <c r="X7" s="78"/>
      <c r="Y7" s="78"/>
      <c r="Z7" s="78"/>
      <c r="AA7" s="78"/>
    </row>
    <row r="8" spans="2:27" ht="14.5" customHeight="1">
      <c r="B8" s="104" t="s">
        <v>841</v>
      </c>
      <c r="C8" s="210">
        <f>Summary!$B$7</f>
        <v>45382</v>
      </c>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2:27" ht="14.5" customHeight="1">
      <c r="B9" s="60"/>
      <c r="C9" s="78"/>
      <c r="D9" s="78"/>
      <c r="E9" s="78"/>
      <c r="F9" s="78"/>
      <c r="G9" s="78"/>
      <c r="H9" s="78"/>
      <c r="I9" s="78"/>
      <c r="J9" s="78"/>
      <c r="K9" s="78"/>
      <c r="L9" s="78"/>
      <c r="M9" s="78"/>
      <c r="N9" s="78"/>
      <c r="O9" s="78"/>
      <c r="P9" s="78"/>
      <c r="Q9" s="78"/>
      <c r="R9" s="78"/>
      <c r="S9" s="78"/>
      <c r="T9" s="78"/>
      <c r="U9" s="78"/>
      <c r="V9" s="78"/>
      <c r="W9" s="78"/>
      <c r="X9" s="78"/>
      <c r="Y9" s="78"/>
      <c r="Z9" s="78"/>
      <c r="AA9" s="78"/>
    </row>
    <row r="10" spans="2:27" ht="14.5" customHeight="1">
      <c r="B10" s="73" t="s">
        <v>17</v>
      </c>
      <c r="C10" s="224">
        <v>2704.84</v>
      </c>
      <c r="D10" s="178"/>
      <c r="E10" s="178"/>
      <c r="F10" s="78"/>
      <c r="G10" s="78"/>
      <c r="H10" s="78"/>
      <c r="I10" s="78"/>
      <c r="J10" s="78"/>
      <c r="K10" s="78"/>
      <c r="L10" s="78"/>
      <c r="M10" s="78"/>
      <c r="N10" s="78"/>
      <c r="O10" s="78"/>
      <c r="P10" s="78"/>
      <c r="Q10" s="78"/>
      <c r="R10" s="78"/>
      <c r="S10" s="78"/>
      <c r="T10" s="78"/>
      <c r="U10" s="78"/>
      <c r="V10" s="78"/>
      <c r="W10" s="78"/>
      <c r="X10" s="78"/>
      <c r="Y10" s="78"/>
      <c r="Z10" s="78"/>
      <c r="AA10" s="78"/>
    </row>
    <row r="11" spans="2:27" ht="14.5" customHeight="1">
      <c r="B11" s="171" t="s">
        <v>18</v>
      </c>
      <c r="C11" s="26">
        <v>89.5</v>
      </c>
      <c r="D11" s="178"/>
      <c r="E11" s="178"/>
      <c r="F11" s="78"/>
      <c r="G11" s="78"/>
      <c r="H11" s="78"/>
      <c r="I11" s="78"/>
      <c r="J11" s="78"/>
      <c r="K11" s="78"/>
      <c r="L11" s="78"/>
      <c r="M11" s="78"/>
      <c r="N11" s="78"/>
      <c r="O11" s="78"/>
      <c r="P11" s="78"/>
      <c r="Q11" s="78"/>
      <c r="R11" s="78"/>
      <c r="S11" s="78"/>
      <c r="T11" s="78"/>
      <c r="U11" s="78"/>
      <c r="V11" s="78"/>
      <c r="W11" s="78"/>
      <c r="X11" s="78"/>
      <c r="Y11" s="78"/>
      <c r="Z11" s="78"/>
      <c r="AA11" s="78"/>
    </row>
    <row r="12" spans="2:27" ht="14.5" customHeight="1">
      <c r="B12" s="73" t="s">
        <v>19</v>
      </c>
      <c r="C12" s="26">
        <f>6540.8-C11</f>
        <v>6451.3</v>
      </c>
      <c r="D12" s="78"/>
      <c r="E12" s="78"/>
      <c r="F12" s="78"/>
      <c r="G12" s="78"/>
      <c r="H12" s="78"/>
      <c r="I12" s="78"/>
      <c r="J12" s="78"/>
      <c r="K12" s="78"/>
      <c r="L12" s="78"/>
      <c r="M12" s="78"/>
      <c r="N12" s="78"/>
      <c r="O12" s="78"/>
      <c r="P12" s="78"/>
      <c r="Q12" s="78"/>
      <c r="R12" s="78"/>
      <c r="S12" s="78"/>
      <c r="T12" s="78"/>
      <c r="U12" s="78"/>
      <c r="V12" s="78"/>
      <c r="W12" s="78"/>
      <c r="X12" s="78"/>
      <c r="Y12" s="78"/>
      <c r="Z12" s="78"/>
      <c r="AA12" s="78"/>
    </row>
    <row r="13" spans="2:27" ht="14.5" customHeight="1">
      <c r="B13" s="60"/>
      <c r="C13" s="78"/>
      <c r="D13" s="78"/>
      <c r="E13" s="78"/>
      <c r="F13" s="78"/>
      <c r="G13" s="78"/>
      <c r="H13" s="78"/>
      <c r="I13" s="78"/>
      <c r="J13" s="78"/>
      <c r="K13" s="78"/>
      <c r="L13" s="78"/>
      <c r="M13" s="78"/>
      <c r="N13" s="78"/>
      <c r="O13" s="78"/>
      <c r="P13" s="78"/>
      <c r="Q13" s="78"/>
      <c r="R13" s="78"/>
      <c r="S13" s="78"/>
      <c r="T13" s="78"/>
      <c r="U13" s="78"/>
      <c r="V13" s="78"/>
      <c r="W13" s="78"/>
      <c r="X13" s="78"/>
      <c r="Y13" s="78"/>
      <c r="Z13" s="78"/>
      <c r="AA13" s="78"/>
    </row>
    <row r="14" spans="2:27" ht="46.5">
      <c r="B14" s="173" t="s">
        <v>20</v>
      </c>
      <c r="C14" s="6" t="s">
        <v>21</v>
      </c>
      <c r="D14" s="6" t="s">
        <v>22</v>
      </c>
      <c r="E14" s="6" t="s">
        <v>23</v>
      </c>
      <c r="F14" s="102" t="s">
        <v>24</v>
      </c>
      <c r="G14" s="6" t="s">
        <v>25</v>
      </c>
      <c r="H14" s="102" t="s">
        <v>26</v>
      </c>
      <c r="I14" s="102" t="s">
        <v>27</v>
      </c>
      <c r="J14" s="102" t="s">
        <v>784</v>
      </c>
      <c r="K14" s="78"/>
      <c r="L14" s="78"/>
      <c r="M14" s="78"/>
      <c r="N14" s="78"/>
      <c r="O14" s="78"/>
      <c r="P14" s="78"/>
      <c r="Q14" s="78"/>
      <c r="R14" s="78"/>
      <c r="S14" s="78"/>
      <c r="T14" s="78"/>
      <c r="U14" s="78"/>
      <c r="V14" s="78"/>
      <c r="W14" s="78"/>
      <c r="X14" s="78"/>
      <c r="Y14" s="78"/>
      <c r="Z14" s="78"/>
      <c r="AA14" s="78"/>
    </row>
    <row r="15" spans="2:27" ht="14.5" customHeight="1">
      <c r="B15" s="2">
        <v>1</v>
      </c>
      <c r="C15" s="2" t="s">
        <v>28</v>
      </c>
      <c r="D15" s="2" t="s">
        <v>29</v>
      </c>
      <c r="E15" s="2" t="s">
        <v>30</v>
      </c>
      <c r="F15" s="170">
        <f>J37</f>
        <v>573.79999999999995</v>
      </c>
      <c r="G15" s="103">
        <v>1</v>
      </c>
      <c r="H15" s="24">
        <v>316.60000000000002</v>
      </c>
      <c r="I15" s="24">
        <f>K37</f>
        <v>298.02</v>
      </c>
      <c r="J15" s="2" t="s">
        <v>775</v>
      </c>
      <c r="K15" s="78"/>
      <c r="L15" s="24"/>
      <c r="M15" s="78"/>
      <c r="N15" s="78"/>
      <c r="O15" s="78"/>
      <c r="P15" s="78"/>
      <c r="Q15" s="78"/>
      <c r="R15" s="78"/>
      <c r="S15" s="78"/>
      <c r="T15" s="78"/>
      <c r="U15" s="78"/>
      <c r="V15" s="78"/>
      <c r="W15" s="78"/>
      <c r="X15" s="78"/>
      <c r="Y15" s="78"/>
      <c r="Z15" s="78"/>
      <c r="AA15" s="78"/>
    </row>
    <row r="16" spans="2:27" ht="31">
      <c r="B16" s="2">
        <v>2</v>
      </c>
      <c r="C16" s="2" t="s">
        <v>31</v>
      </c>
      <c r="D16" s="85" t="s">
        <v>32</v>
      </c>
      <c r="E16" s="2" t="s">
        <v>30</v>
      </c>
      <c r="F16" s="170">
        <f>J45</f>
        <v>1172.2</v>
      </c>
      <c r="G16" s="176">
        <v>1</v>
      </c>
      <c r="H16" s="24">
        <v>645</v>
      </c>
      <c r="I16" s="24">
        <f>K45</f>
        <v>581.90000000000009</v>
      </c>
      <c r="J16" s="2" t="s">
        <v>776</v>
      </c>
      <c r="K16" s="78"/>
      <c r="L16" s="24"/>
      <c r="M16" s="78"/>
      <c r="N16" s="78"/>
      <c r="O16" s="78"/>
      <c r="P16" s="78"/>
      <c r="Q16" s="78"/>
      <c r="R16" s="78"/>
      <c r="S16" s="78"/>
      <c r="T16" s="78"/>
      <c r="U16" s="78"/>
      <c r="V16" s="78"/>
      <c r="W16" s="78"/>
      <c r="X16" s="78"/>
      <c r="Y16" s="78"/>
      <c r="Z16" s="78"/>
      <c r="AA16" s="78"/>
    </row>
    <row r="17" spans="2:27" ht="31">
      <c r="B17" s="2">
        <v>3</v>
      </c>
      <c r="C17" s="2" t="s">
        <v>33</v>
      </c>
      <c r="D17" s="85" t="s">
        <v>34</v>
      </c>
      <c r="E17" s="2" t="s">
        <v>35</v>
      </c>
      <c r="F17" s="170">
        <f>J54</f>
        <v>110.55</v>
      </c>
      <c r="G17" s="2" t="s">
        <v>895</v>
      </c>
      <c r="H17" s="24">
        <v>54.8</v>
      </c>
      <c r="I17" s="24">
        <f>K54</f>
        <v>54.22</v>
      </c>
      <c r="J17" s="2" t="s">
        <v>778</v>
      </c>
      <c r="K17" s="78"/>
      <c r="L17" s="24"/>
      <c r="M17" s="78"/>
      <c r="N17" s="78"/>
      <c r="O17" s="78"/>
      <c r="P17" s="78"/>
      <c r="Q17" s="78"/>
      <c r="R17" s="78"/>
      <c r="S17" s="78"/>
      <c r="T17" s="78"/>
      <c r="U17" s="78"/>
      <c r="V17" s="78"/>
      <c r="W17" s="78"/>
      <c r="X17" s="78"/>
      <c r="Y17" s="78"/>
      <c r="Z17" s="78"/>
      <c r="AA17" s="78"/>
    </row>
    <row r="18" spans="2:27" ht="14.5" customHeight="1">
      <c r="B18" s="2">
        <v>4</v>
      </c>
      <c r="C18" s="2" t="s">
        <v>36</v>
      </c>
      <c r="D18" s="2" t="s">
        <v>37</v>
      </c>
      <c r="E18" s="2" t="s">
        <v>30</v>
      </c>
      <c r="F18" s="170">
        <f>J59</f>
        <v>582.79</v>
      </c>
      <c r="G18" s="103">
        <v>1</v>
      </c>
      <c r="H18" s="24">
        <v>209.6</v>
      </c>
      <c r="I18" s="24">
        <f>K59</f>
        <v>219</v>
      </c>
      <c r="J18" s="2" t="s">
        <v>777</v>
      </c>
      <c r="K18" s="78"/>
      <c r="L18" s="24"/>
      <c r="M18" s="78"/>
      <c r="N18" s="78"/>
      <c r="O18" s="78"/>
      <c r="P18" s="78"/>
      <c r="Q18" s="78"/>
      <c r="R18" s="78"/>
      <c r="S18" s="78"/>
      <c r="T18" s="78"/>
      <c r="U18" s="78"/>
      <c r="V18" s="78"/>
      <c r="W18" s="78"/>
      <c r="X18" s="78"/>
      <c r="Y18" s="78"/>
      <c r="Z18" s="78"/>
      <c r="AA18" s="78"/>
    </row>
    <row r="19" spans="2:27" ht="14.5" customHeight="1">
      <c r="B19" s="2">
        <v>5</v>
      </c>
      <c r="C19" s="2" t="s">
        <v>38</v>
      </c>
      <c r="D19" s="2" t="s">
        <v>783</v>
      </c>
      <c r="E19" s="2" t="s">
        <v>30</v>
      </c>
      <c r="F19" s="170">
        <v>265.5</v>
      </c>
      <c r="G19" s="103">
        <v>1</v>
      </c>
      <c r="H19" s="24">
        <v>100.4</v>
      </c>
      <c r="I19" s="2" t="s">
        <v>39</v>
      </c>
      <c r="J19" s="2" t="s">
        <v>779</v>
      </c>
      <c r="K19" s="78"/>
      <c r="L19" s="24"/>
      <c r="M19" s="78"/>
      <c r="N19" s="78"/>
      <c r="O19" s="78"/>
      <c r="P19" s="78"/>
      <c r="Q19" s="78"/>
      <c r="R19" s="78"/>
      <c r="S19" s="78"/>
      <c r="T19" s="78"/>
      <c r="U19" s="78"/>
      <c r="V19" s="78"/>
      <c r="W19" s="78"/>
      <c r="X19" s="78"/>
      <c r="Y19" s="78"/>
      <c r="Z19" s="78"/>
      <c r="AA19" s="78"/>
    </row>
    <row r="20" spans="2:27" ht="14.5" customHeight="1">
      <c r="B20" s="2">
        <v>6</v>
      </c>
      <c r="C20" s="1" t="s">
        <v>780</v>
      </c>
      <c r="D20" s="157" t="s">
        <v>41</v>
      </c>
      <c r="E20" s="2" t="s">
        <v>158</v>
      </c>
      <c r="F20" s="18">
        <v>92</v>
      </c>
      <c r="G20" s="176" t="s">
        <v>786</v>
      </c>
      <c r="H20" s="177" t="s">
        <v>885</v>
      </c>
      <c r="I20" s="2" t="s">
        <v>39</v>
      </c>
      <c r="J20" s="2" t="s">
        <v>781</v>
      </c>
      <c r="K20" s="78"/>
      <c r="L20" s="177"/>
      <c r="M20" s="78"/>
      <c r="N20" s="78"/>
      <c r="O20" s="78"/>
      <c r="P20" s="78"/>
      <c r="Q20" s="78"/>
      <c r="R20" s="78"/>
      <c r="S20" s="78"/>
      <c r="T20" s="78"/>
      <c r="U20" s="78"/>
      <c r="V20" s="78"/>
      <c r="W20" s="78"/>
      <c r="X20" s="78"/>
      <c r="Y20" s="78"/>
      <c r="Z20" s="78"/>
      <c r="AA20" s="78"/>
    </row>
    <row r="21" spans="2:27" ht="14.5" customHeight="1">
      <c r="B21" s="2">
        <v>7</v>
      </c>
      <c r="C21" s="2" t="s">
        <v>40</v>
      </c>
      <c r="D21" s="2" t="s">
        <v>41</v>
      </c>
      <c r="E21" s="2" t="s">
        <v>41</v>
      </c>
      <c r="F21" s="2" t="s">
        <v>41</v>
      </c>
      <c r="G21" s="103">
        <v>1</v>
      </c>
      <c r="H21" s="2" t="s">
        <v>41</v>
      </c>
      <c r="I21" s="2" t="s">
        <v>41</v>
      </c>
      <c r="J21" s="2" t="s">
        <v>42</v>
      </c>
      <c r="K21" s="78"/>
      <c r="L21" s="78"/>
      <c r="M21" s="78"/>
      <c r="N21" s="78"/>
      <c r="O21" s="78"/>
      <c r="P21" s="78"/>
      <c r="Q21" s="78"/>
      <c r="R21" s="78"/>
      <c r="S21" s="78"/>
      <c r="T21" s="78"/>
      <c r="U21" s="78"/>
      <c r="V21" s="78"/>
      <c r="W21" s="78"/>
      <c r="X21" s="78"/>
      <c r="Y21" s="78"/>
      <c r="Z21" s="78"/>
      <c r="AA21" s="78"/>
    </row>
    <row r="22" spans="2:27" ht="14.5" customHeight="1">
      <c r="B22" s="37"/>
      <c r="C22" s="38" t="s">
        <v>41</v>
      </c>
      <c r="D22" s="38" t="s">
        <v>43</v>
      </c>
      <c r="E22" s="38"/>
      <c r="F22" s="39">
        <f>SUM(F15:F21)</f>
        <v>2796.84</v>
      </c>
      <c r="G22" s="38" t="s">
        <v>41</v>
      </c>
      <c r="H22" s="39">
        <v>1354.9507689400002</v>
      </c>
      <c r="I22" s="39">
        <v>1109.3900000000001</v>
      </c>
      <c r="J22" s="38" t="s">
        <v>785</v>
      </c>
      <c r="K22" s="78"/>
      <c r="L22" s="78"/>
      <c r="M22" s="78"/>
      <c r="N22" s="78"/>
      <c r="O22" s="78"/>
      <c r="P22" s="78"/>
      <c r="Q22" s="78"/>
      <c r="R22" s="78"/>
      <c r="S22" s="78"/>
      <c r="T22" s="78"/>
      <c r="U22" s="78"/>
      <c r="V22" s="78"/>
      <c r="W22" s="78"/>
      <c r="X22" s="78"/>
      <c r="Y22" s="78"/>
      <c r="Z22" s="78"/>
      <c r="AA22" s="78"/>
    </row>
    <row r="23" spans="2:27" ht="14.5" customHeight="1">
      <c r="B23" s="60"/>
      <c r="C23" s="78"/>
      <c r="D23" s="78"/>
      <c r="E23" s="78"/>
      <c r="F23" s="78"/>
      <c r="G23" s="78"/>
      <c r="H23" s="78"/>
      <c r="I23" s="78"/>
      <c r="J23" s="78"/>
      <c r="K23" s="78"/>
      <c r="L23" s="78"/>
      <c r="M23" s="78"/>
      <c r="N23" s="78"/>
      <c r="O23" s="78"/>
      <c r="P23" s="78"/>
      <c r="Q23" s="78"/>
      <c r="R23" s="78"/>
      <c r="S23" s="78"/>
      <c r="T23" s="78"/>
      <c r="U23" s="78"/>
      <c r="V23" s="78"/>
      <c r="W23" s="78"/>
      <c r="X23" s="78"/>
      <c r="Y23" s="78"/>
      <c r="Z23" s="78"/>
      <c r="AA23" s="78"/>
    </row>
    <row r="24" spans="2:27" ht="14.5" customHeight="1">
      <c r="B24" s="1" t="s">
        <v>44</v>
      </c>
      <c r="C24" s="78"/>
      <c r="D24" s="78"/>
      <c r="E24" s="78"/>
      <c r="F24" s="178"/>
      <c r="G24" s="78"/>
      <c r="H24" s="179"/>
      <c r="I24" s="78"/>
      <c r="J24" s="78"/>
      <c r="K24" s="78"/>
      <c r="L24" s="78"/>
      <c r="M24" s="78"/>
      <c r="N24" s="78"/>
      <c r="O24" s="78"/>
      <c r="P24" s="78"/>
      <c r="Q24" s="78"/>
      <c r="R24" s="78"/>
      <c r="S24" s="78"/>
      <c r="T24" s="78"/>
      <c r="U24" s="78"/>
      <c r="V24" s="78"/>
      <c r="W24" s="78"/>
      <c r="X24" s="78"/>
      <c r="Y24" s="78"/>
      <c r="Z24" s="78"/>
      <c r="AA24" s="78"/>
    </row>
    <row r="25" spans="2:27" ht="14.5" customHeight="1">
      <c r="B25" s="1" t="s">
        <v>898</v>
      </c>
      <c r="C25" s="78"/>
      <c r="D25" s="78"/>
      <c r="E25" s="78"/>
      <c r="F25" s="78"/>
      <c r="G25" s="78"/>
      <c r="H25" s="223"/>
      <c r="I25" s="78"/>
      <c r="J25" s="78"/>
      <c r="K25" s="78"/>
      <c r="L25" s="78"/>
      <c r="M25" s="78"/>
      <c r="N25" s="78"/>
      <c r="O25" s="78"/>
      <c r="P25" s="78"/>
      <c r="Q25" s="78"/>
      <c r="R25" s="78"/>
      <c r="S25" s="78"/>
      <c r="T25" s="78"/>
      <c r="U25" s="78"/>
      <c r="V25" s="78"/>
      <c r="W25" s="78"/>
      <c r="X25" s="78"/>
      <c r="Y25" s="78"/>
      <c r="Z25" s="78"/>
      <c r="AA25" s="78"/>
    </row>
    <row r="26" spans="2:27" ht="14.5" customHeight="1">
      <c r="B26" s="1" t="s">
        <v>45</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row>
    <row r="27" spans="2:27" ht="14.5" customHeight="1">
      <c r="B27" s="1" t="s">
        <v>46</v>
      </c>
      <c r="C27" s="78"/>
      <c r="D27" s="78"/>
      <c r="E27" s="78"/>
      <c r="F27" s="78"/>
      <c r="G27" s="78"/>
      <c r="H27" s="223"/>
      <c r="I27" s="78"/>
      <c r="J27" s="78"/>
      <c r="K27" s="78"/>
      <c r="L27" s="78"/>
      <c r="M27" s="78"/>
      <c r="N27" s="78"/>
      <c r="O27" s="78"/>
      <c r="P27" s="78"/>
      <c r="Q27" s="78"/>
      <c r="R27" s="78"/>
      <c r="S27" s="78"/>
      <c r="T27" s="78"/>
      <c r="U27" s="78"/>
      <c r="V27" s="78"/>
      <c r="W27" s="78"/>
      <c r="X27" s="78"/>
      <c r="Y27" s="78"/>
      <c r="Z27" s="78"/>
      <c r="AA27" s="78"/>
    </row>
    <row r="28" spans="2:27" ht="14.5" customHeight="1">
      <c r="B28" s="1" t="s">
        <v>896</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row>
    <row r="29" spans="2:27" ht="14.5" customHeight="1">
      <c r="B29" s="1" t="s">
        <v>897</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row>
    <row r="30" spans="2:27" ht="14.5" customHeight="1">
      <c r="B30" s="1" t="s">
        <v>864</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row>
    <row r="31" spans="2:27" ht="14.5" customHeight="1">
      <c r="B31" s="1" t="s">
        <v>782</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row>
    <row r="32" spans="2:27" ht="14.5" customHeight="1">
      <c r="B32" s="60"/>
      <c r="C32" s="78"/>
      <c r="D32" s="78"/>
      <c r="E32" s="78"/>
      <c r="F32" s="78"/>
      <c r="G32" s="78"/>
      <c r="H32" s="78"/>
      <c r="I32" s="78"/>
      <c r="J32" s="78"/>
      <c r="K32" s="78"/>
      <c r="L32" s="78"/>
      <c r="M32" s="78"/>
      <c r="N32" s="78"/>
      <c r="O32" s="78"/>
      <c r="P32" s="78"/>
      <c r="Q32" s="78"/>
      <c r="R32" s="78"/>
      <c r="S32" s="78"/>
      <c r="T32" s="78"/>
      <c r="U32" s="78"/>
      <c r="V32" s="78"/>
      <c r="W32" s="78"/>
      <c r="X32" s="78"/>
      <c r="Y32" s="78"/>
      <c r="Z32" s="78"/>
      <c r="AA32" s="78"/>
    </row>
    <row r="33" spans="2:27" ht="14.5" customHeight="1">
      <c r="B33" s="104" t="s">
        <v>842</v>
      </c>
      <c r="C33" s="210">
        <f>Summary!$B$7</f>
        <v>45382</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2:27" ht="14.5" customHeight="1">
      <c r="B34" s="60"/>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2:27" ht="46.5">
      <c r="B35" s="74" t="s">
        <v>47</v>
      </c>
      <c r="C35" s="75" t="s">
        <v>48</v>
      </c>
      <c r="D35" s="75" t="s">
        <v>23</v>
      </c>
      <c r="E35" s="75" t="s">
        <v>49</v>
      </c>
      <c r="F35" s="79" t="s">
        <v>50</v>
      </c>
      <c r="G35" s="79" t="s">
        <v>51</v>
      </c>
      <c r="H35" s="79" t="s">
        <v>52</v>
      </c>
      <c r="I35" s="79" t="s">
        <v>53</v>
      </c>
      <c r="J35" s="79" t="s">
        <v>54</v>
      </c>
      <c r="K35" s="93" t="s">
        <v>55</v>
      </c>
      <c r="L35" s="79" t="s">
        <v>56</v>
      </c>
      <c r="M35" s="79" t="s">
        <v>57</v>
      </c>
      <c r="N35" s="79" t="s">
        <v>58</v>
      </c>
      <c r="O35" s="79" t="s">
        <v>59</v>
      </c>
      <c r="P35" s="79" t="s">
        <v>60</v>
      </c>
      <c r="Q35" s="79" t="s">
        <v>61</v>
      </c>
      <c r="R35" s="79" t="s">
        <v>62</v>
      </c>
      <c r="S35" s="79" t="s">
        <v>63</v>
      </c>
      <c r="T35" s="79" t="s">
        <v>64</v>
      </c>
      <c r="U35" s="79" t="s">
        <v>886</v>
      </c>
      <c r="V35" s="83" t="s">
        <v>65</v>
      </c>
      <c r="W35" s="83" t="s">
        <v>66</v>
      </c>
      <c r="X35" s="83" t="s">
        <v>67</v>
      </c>
      <c r="Y35" s="79" t="s">
        <v>68</v>
      </c>
      <c r="Z35" s="79" t="s">
        <v>69</v>
      </c>
      <c r="AA35" s="79" t="s">
        <v>70</v>
      </c>
    </row>
    <row r="36" spans="2:27" ht="15.5">
      <c r="B36" s="96" t="s">
        <v>71</v>
      </c>
      <c r="C36" s="12" t="s">
        <v>41</v>
      </c>
      <c r="D36" s="12" t="s">
        <v>41</v>
      </c>
      <c r="E36" s="12" t="s">
        <v>41</v>
      </c>
      <c r="F36" s="12" t="s">
        <v>41</v>
      </c>
      <c r="G36" s="12" t="s">
        <v>41</v>
      </c>
      <c r="H36" s="99">
        <f>SUM(H37,H45,H54,H59)</f>
        <v>92</v>
      </c>
      <c r="I36" s="99">
        <f>SUM(I37,I45,I54,I59)</f>
        <v>918</v>
      </c>
      <c r="J36" s="100">
        <f>SUM(J37,J45,J54,J59)</f>
        <v>2439.34</v>
      </c>
      <c r="K36" s="101">
        <f>SUM(K37,K45,K54,K59)</f>
        <v>1153.1400000000001</v>
      </c>
      <c r="L36" s="100">
        <f>SUM(L37,L45,L54,L59)</f>
        <v>1128.6299644999999</v>
      </c>
      <c r="M36" s="97" t="s">
        <v>41</v>
      </c>
      <c r="N36" s="97" t="s">
        <v>41</v>
      </c>
      <c r="O36" s="97" t="s">
        <v>41</v>
      </c>
      <c r="P36" s="97" t="s">
        <v>41</v>
      </c>
      <c r="Q36" s="97" t="s">
        <v>41</v>
      </c>
      <c r="R36" s="97" t="s">
        <v>41</v>
      </c>
      <c r="S36" s="97" t="s">
        <v>41</v>
      </c>
      <c r="T36" s="97" t="s">
        <v>41</v>
      </c>
      <c r="U36" s="97" t="s">
        <v>41</v>
      </c>
      <c r="V36" s="97" t="s">
        <v>41</v>
      </c>
      <c r="W36" s="97" t="s">
        <v>41</v>
      </c>
      <c r="X36" s="97" t="s">
        <v>41</v>
      </c>
      <c r="Y36" s="97" t="s">
        <v>41</v>
      </c>
      <c r="Z36" s="97" t="s">
        <v>41</v>
      </c>
      <c r="AA36" s="97" t="s">
        <v>41</v>
      </c>
    </row>
    <row r="37" spans="2:27" ht="14.5" customHeight="1">
      <c r="B37" s="76" t="s">
        <v>28</v>
      </c>
      <c r="C37" s="81" t="s">
        <v>41</v>
      </c>
      <c r="D37" s="77" t="s">
        <v>41</v>
      </c>
      <c r="E37" s="77" t="s">
        <v>41</v>
      </c>
      <c r="F37" s="77" t="s">
        <v>41</v>
      </c>
      <c r="G37" s="77" t="s">
        <v>41</v>
      </c>
      <c r="H37" s="89">
        <f>SUM(H38,H41)</f>
        <v>21</v>
      </c>
      <c r="I37" s="89">
        <f>SUM(I38,I41)</f>
        <v>241</v>
      </c>
      <c r="J37" s="80">
        <f>SUM(J38,J41)</f>
        <v>573.79999999999995</v>
      </c>
      <c r="K37" s="80">
        <f>SUM(K38,K41)</f>
        <v>298.02</v>
      </c>
      <c r="L37" s="80">
        <f>SUM(L38,L41)</f>
        <v>289.99246449999998</v>
      </c>
      <c r="M37" s="77" t="s">
        <v>41</v>
      </c>
      <c r="N37" s="77" t="s">
        <v>41</v>
      </c>
      <c r="O37" s="77" t="s">
        <v>41</v>
      </c>
      <c r="P37" s="77" t="s">
        <v>41</v>
      </c>
      <c r="Q37" s="77" t="s">
        <v>41</v>
      </c>
      <c r="R37" s="77" t="s">
        <v>41</v>
      </c>
      <c r="S37" s="77" t="s">
        <v>41</v>
      </c>
      <c r="T37" s="77" t="s">
        <v>41</v>
      </c>
      <c r="U37" s="77" t="s">
        <v>41</v>
      </c>
      <c r="V37" s="77" t="s">
        <v>41</v>
      </c>
      <c r="W37" s="77" t="s">
        <v>41</v>
      </c>
      <c r="X37" s="77" t="s">
        <v>41</v>
      </c>
      <c r="Y37" s="77" t="s">
        <v>41</v>
      </c>
      <c r="Z37" s="77" t="s">
        <v>41</v>
      </c>
      <c r="AA37" s="77" t="s">
        <v>41</v>
      </c>
    </row>
    <row r="38" spans="2:27" ht="14.5" customHeight="1">
      <c r="B38" s="14" t="s">
        <v>72</v>
      </c>
      <c r="C38" s="82" t="s">
        <v>41</v>
      </c>
      <c r="D38" s="15" t="s">
        <v>41</v>
      </c>
      <c r="E38" s="15" t="s">
        <v>41</v>
      </c>
      <c r="F38" s="15" t="s">
        <v>41</v>
      </c>
      <c r="G38" s="15" t="s">
        <v>41</v>
      </c>
      <c r="H38" s="90">
        <f>SUM(H39:H40)</f>
        <v>6</v>
      </c>
      <c r="I38" s="90">
        <f>SUM(I39:I40)</f>
        <v>69</v>
      </c>
      <c r="J38" s="26">
        <f>SUM(J39:J40)</f>
        <v>147.80000000000001</v>
      </c>
      <c r="K38" s="26">
        <f>SUM(K39:K40)</f>
        <v>73.400000000000006</v>
      </c>
      <c r="L38" s="26">
        <f>SUM(L39:L40)</f>
        <v>73.400000000000006</v>
      </c>
      <c r="M38" s="15" t="s">
        <v>41</v>
      </c>
      <c r="N38" s="15" t="s">
        <v>41</v>
      </c>
      <c r="O38" s="15" t="s">
        <v>41</v>
      </c>
      <c r="P38" s="15" t="s">
        <v>41</v>
      </c>
      <c r="Q38" s="15" t="s">
        <v>41</v>
      </c>
      <c r="R38" s="15" t="s">
        <v>41</v>
      </c>
      <c r="S38" s="15" t="s">
        <v>41</v>
      </c>
      <c r="T38" s="15" t="s">
        <v>41</v>
      </c>
      <c r="U38" s="15" t="s">
        <v>41</v>
      </c>
      <c r="V38" s="15" t="s">
        <v>41</v>
      </c>
      <c r="W38" s="15" t="s">
        <v>41</v>
      </c>
      <c r="X38" s="15" t="s">
        <v>41</v>
      </c>
      <c r="Y38" s="15" t="s">
        <v>41</v>
      </c>
      <c r="Z38" s="15" t="s">
        <v>41</v>
      </c>
      <c r="AA38" s="15" t="s">
        <v>41</v>
      </c>
    </row>
    <row r="39" spans="2:27" ht="14.5" customHeight="1">
      <c r="B39" s="19" t="s">
        <v>73</v>
      </c>
      <c r="C39" s="84">
        <v>1</v>
      </c>
      <c r="D39" s="85" t="s">
        <v>30</v>
      </c>
      <c r="E39" s="85" t="s">
        <v>74</v>
      </c>
      <c r="F39" s="85" t="s">
        <v>75</v>
      </c>
      <c r="G39" s="85" t="s">
        <v>76</v>
      </c>
      <c r="H39" s="85">
        <v>3</v>
      </c>
      <c r="I39" s="91">
        <v>35</v>
      </c>
      <c r="J39" s="86">
        <v>70</v>
      </c>
      <c r="K39" s="86">
        <v>31</v>
      </c>
      <c r="L39" s="86">
        <v>31</v>
      </c>
      <c r="M39" s="24">
        <v>32.799999999999997</v>
      </c>
      <c r="N39" s="24">
        <v>212.61685443878014</v>
      </c>
      <c r="O39" s="85" t="s">
        <v>77</v>
      </c>
      <c r="P39" s="85" t="s">
        <v>78</v>
      </c>
      <c r="Q39" s="85" t="s">
        <v>79</v>
      </c>
      <c r="R39" s="85" t="s">
        <v>80</v>
      </c>
      <c r="S39" s="87">
        <v>41699</v>
      </c>
      <c r="T39" s="87">
        <v>48944</v>
      </c>
      <c r="U39" s="87" t="s">
        <v>887</v>
      </c>
      <c r="V39" s="87">
        <v>41004</v>
      </c>
      <c r="W39" s="87">
        <v>41821</v>
      </c>
      <c r="X39" s="87">
        <v>53795</v>
      </c>
      <c r="Y39" s="2" t="s">
        <v>81</v>
      </c>
      <c r="Z39" s="2" t="s">
        <v>82</v>
      </c>
      <c r="AA39" s="2" t="s">
        <v>83</v>
      </c>
    </row>
    <row r="40" spans="2:27" ht="31">
      <c r="B40" s="19" t="s">
        <v>84</v>
      </c>
      <c r="C40" s="84">
        <v>1</v>
      </c>
      <c r="D40" s="85" t="s">
        <v>30</v>
      </c>
      <c r="E40" s="85" t="s">
        <v>85</v>
      </c>
      <c r="F40" s="85" t="s">
        <v>75</v>
      </c>
      <c r="G40" s="85" t="s">
        <v>76</v>
      </c>
      <c r="H40" s="85">
        <v>3</v>
      </c>
      <c r="I40" s="91">
        <v>34</v>
      </c>
      <c r="J40" s="86">
        <v>77.8</v>
      </c>
      <c r="K40" s="86">
        <v>42.400000000000006</v>
      </c>
      <c r="L40" s="86">
        <v>42.400000000000006</v>
      </c>
      <c r="M40" s="24">
        <v>32.300000000000011</v>
      </c>
      <c r="N40" s="24">
        <v>235.52333841575154</v>
      </c>
      <c r="O40" s="85" t="s">
        <v>86</v>
      </c>
      <c r="P40" s="85" t="s">
        <v>87</v>
      </c>
      <c r="Q40" s="85" t="s">
        <v>79</v>
      </c>
      <c r="R40" s="92" t="s">
        <v>88</v>
      </c>
      <c r="S40" s="87">
        <v>43101</v>
      </c>
      <c r="T40" s="87">
        <v>50405</v>
      </c>
      <c r="U40" s="87" t="s">
        <v>887</v>
      </c>
      <c r="V40" s="87">
        <v>40785</v>
      </c>
      <c r="W40" s="87">
        <v>42675</v>
      </c>
      <c r="X40" s="87">
        <v>55213</v>
      </c>
      <c r="Y40" s="2" t="s">
        <v>89</v>
      </c>
      <c r="Z40" s="85" t="s">
        <v>90</v>
      </c>
      <c r="AA40" s="2" t="s">
        <v>91</v>
      </c>
    </row>
    <row r="41" spans="2:27" ht="14.5" customHeight="1">
      <c r="B41" s="14" t="s">
        <v>92</v>
      </c>
      <c r="C41" s="82" t="s">
        <v>41</v>
      </c>
      <c r="D41" s="15" t="s">
        <v>41</v>
      </c>
      <c r="E41" s="15" t="s">
        <v>41</v>
      </c>
      <c r="F41" s="15" t="s">
        <v>41</v>
      </c>
      <c r="G41" s="15" t="s">
        <v>41</v>
      </c>
      <c r="H41" s="90">
        <f>SUM(H42:H44)</f>
        <v>15</v>
      </c>
      <c r="I41" s="90">
        <f>SUM(I42:I44)</f>
        <v>172</v>
      </c>
      <c r="J41" s="26">
        <f>SUM(J42:J44)</f>
        <v>425.99999999999994</v>
      </c>
      <c r="K41" s="26">
        <f>SUM(K42:K44)</f>
        <v>224.62</v>
      </c>
      <c r="L41" s="26">
        <f>SUM(L42:L44)</f>
        <v>216.59246450000001</v>
      </c>
      <c r="M41" s="15" t="s">
        <v>41</v>
      </c>
      <c r="N41" s="15" t="s">
        <v>41</v>
      </c>
      <c r="O41" s="15" t="s">
        <v>41</v>
      </c>
      <c r="P41" s="15" t="s">
        <v>41</v>
      </c>
      <c r="Q41" s="15" t="s">
        <v>41</v>
      </c>
      <c r="R41" s="15" t="s">
        <v>41</v>
      </c>
      <c r="S41" s="15" t="s">
        <v>41</v>
      </c>
      <c r="T41" s="15" t="s">
        <v>41</v>
      </c>
      <c r="U41" s="15" t="s">
        <v>41</v>
      </c>
      <c r="V41" s="15" t="s">
        <v>41</v>
      </c>
      <c r="W41" s="15" t="s">
        <v>41</v>
      </c>
      <c r="X41" s="15" t="s">
        <v>41</v>
      </c>
      <c r="Y41" s="15" t="s">
        <v>41</v>
      </c>
      <c r="Z41" s="15" t="s">
        <v>41</v>
      </c>
      <c r="AA41" s="15" t="s">
        <v>41</v>
      </c>
    </row>
    <row r="42" spans="2:27" ht="31">
      <c r="B42" s="19" t="s">
        <v>93</v>
      </c>
      <c r="C42" s="84">
        <v>1</v>
      </c>
      <c r="D42" s="85" t="s">
        <v>30</v>
      </c>
      <c r="E42" s="85" t="s">
        <v>94</v>
      </c>
      <c r="F42" s="85" t="s">
        <v>95</v>
      </c>
      <c r="G42" s="85" t="s">
        <v>96</v>
      </c>
      <c r="H42" s="85">
        <v>8</v>
      </c>
      <c r="I42" s="91">
        <v>96</v>
      </c>
      <c r="J42" s="86">
        <v>220.79999999999998</v>
      </c>
      <c r="K42" s="86">
        <v>113.72000000000001</v>
      </c>
      <c r="L42" s="86">
        <v>110.9282</v>
      </c>
      <c r="M42" s="24">
        <v>102.36666666676227</v>
      </c>
      <c r="N42" s="24">
        <v>291.27565828194867</v>
      </c>
      <c r="O42" s="85" t="s">
        <v>97</v>
      </c>
      <c r="P42" s="85" t="s">
        <v>98</v>
      </c>
      <c r="Q42" s="85" t="s">
        <v>99</v>
      </c>
      <c r="R42" s="85" t="s">
        <v>100</v>
      </c>
      <c r="S42" s="87">
        <v>43101</v>
      </c>
      <c r="T42" s="87">
        <v>50709</v>
      </c>
      <c r="U42" s="87" t="s">
        <v>887</v>
      </c>
      <c r="V42" s="87">
        <v>42432</v>
      </c>
      <c r="W42" s="87">
        <v>43040</v>
      </c>
      <c r="X42" s="87">
        <v>55215</v>
      </c>
      <c r="Y42" s="2" t="s">
        <v>89</v>
      </c>
      <c r="Z42" s="2" t="s">
        <v>101</v>
      </c>
      <c r="AA42" s="2" t="s">
        <v>91</v>
      </c>
    </row>
    <row r="43" spans="2:27" ht="14.5" customHeight="1">
      <c r="B43" s="19" t="s">
        <v>102</v>
      </c>
      <c r="C43" s="84">
        <v>1</v>
      </c>
      <c r="D43" s="85" t="s">
        <v>30</v>
      </c>
      <c r="E43" s="85" t="s">
        <v>103</v>
      </c>
      <c r="F43" s="85" t="s">
        <v>95</v>
      </c>
      <c r="G43" s="85" t="s">
        <v>96</v>
      </c>
      <c r="H43" s="85">
        <v>4</v>
      </c>
      <c r="I43" s="91">
        <v>40</v>
      </c>
      <c r="J43" s="86">
        <v>108</v>
      </c>
      <c r="K43" s="86">
        <v>60.900000000000006</v>
      </c>
      <c r="L43" s="86">
        <v>57.987452000000005</v>
      </c>
      <c r="M43" s="24">
        <v>47.099999999999987</v>
      </c>
      <c r="N43" s="24">
        <v>153.26373905556909</v>
      </c>
      <c r="O43" s="85" t="s">
        <v>104</v>
      </c>
      <c r="P43" s="85" t="s">
        <v>105</v>
      </c>
      <c r="Q43" s="85" t="s">
        <v>79</v>
      </c>
      <c r="R43" s="85" t="s">
        <v>106</v>
      </c>
      <c r="S43" s="87">
        <v>44927</v>
      </c>
      <c r="T43" s="87">
        <v>52231</v>
      </c>
      <c r="U43" s="87" t="s">
        <v>887</v>
      </c>
      <c r="V43" s="87">
        <v>43179</v>
      </c>
      <c r="W43" s="87">
        <v>43466</v>
      </c>
      <c r="X43" s="87">
        <v>55963</v>
      </c>
      <c r="Y43" s="2" t="s">
        <v>89</v>
      </c>
      <c r="Z43" s="2" t="s">
        <v>107</v>
      </c>
      <c r="AA43" s="2" t="s">
        <v>91</v>
      </c>
    </row>
    <row r="44" spans="2:27" ht="31">
      <c r="B44" s="19" t="s">
        <v>108</v>
      </c>
      <c r="C44" s="84">
        <v>1</v>
      </c>
      <c r="D44" s="85" t="s">
        <v>30</v>
      </c>
      <c r="E44" s="85" t="s">
        <v>103</v>
      </c>
      <c r="F44" s="85" t="s">
        <v>95</v>
      </c>
      <c r="G44" s="85" t="s">
        <v>96</v>
      </c>
      <c r="H44" s="85">
        <v>3</v>
      </c>
      <c r="I44" s="91">
        <v>36</v>
      </c>
      <c r="J44" s="86">
        <v>97.2</v>
      </c>
      <c r="K44" s="86">
        <v>50</v>
      </c>
      <c r="L44" s="86">
        <v>47.676812499999997</v>
      </c>
      <c r="M44" s="2" t="s">
        <v>41</v>
      </c>
      <c r="N44" s="2" t="s">
        <v>41</v>
      </c>
      <c r="O44" s="85" t="s">
        <v>109</v>
      </c>
      <c r="P44" s="85" t="s">
        <v>41</v>
      </c>
      <c r="Q44" s="85" t="s">
        <v>41</v>
      </c>
      <c r="R44" s="85" t="s">
        <v>41</v>
      </c>
      <c r="S44" s="87" t="s">
        <v>41</v>
      </c>
      <c r="T44" s="87" t="s">
        <v>41</v>
      </c>
      <c r="U44" s="87" t="s">
        <v>41</v>
      </c>
      <c r="V44" s="87">
        <v>43487</v>
      </c>
      <c r="W44" s="87">
        <v>43770</v>
      </c>
      <c r="X44" s="87">
        <v>56271</v>
      </c>
      <c r="Y44" s="2" t="s">
        <v>89</v>
      </c>
      <c r="Z44" s="2" t="s">
        <v>107</v>
      </c>
      <c r="AA44" s="2" t="s">
        <v>91</v>
      </c>
    </row>
    <row r="45" spans="2:27" ht="14.5" customHeight="1">
      <c r="B45" s="76" t="s">
        <v>31</v>
      </c>
      <c r="C45" s="81" t="s">
        <v>41</v>
      </c>
      <c r="D45" s="77" t="s">
        <v>41</v>
      </c>
      <c r="E45" s="77" t="s">
        <v>41</v>
      </c>
      <c r="F45" s="77" t="s">
        <v>41</v>
      </c>
      <c r="G45" s="77" t="s">
        <v>41</v>
      </c>
      <c r="H45" s="89">
        <f>SUM(H46,H51)</f>
        <v>38</v>
      </c>
      <c r="I45" s="89">
        <f>SUM(I46,I51)</f>
        <v>348</v>
      </c>
      <c r="J45" s="80">
        <f>SUM(J46,J51)</f>
        <v>1172.2</v>
      </c>
      <c r="K45" s="80">
        <f>SUM(K46,K51)</f>
        <v>581.90000000000009</v>
      </c>
      <c r="L45" s="80">
        <f>SUM(L46,L51)</f>
        <v>572.1155</v>
      </c>
      <c r="M45" s="77" t="s">
        <v>41</v>
      </c>
      <c r="N45" s="77" t="s">
        <v>41</v>
      </c>
      <c r="O45" s="77" t="s">
        <v>41</v>
      </c>
      <c r="P45" s="77" t="s">
        <v>41</v>
      </c>
      <c r="Q45" s="77" t="s">
        <v>41</v>
      </c>
      <c r="R45" s="77" t="s">
        <v>41</v>
      </c>
      <c r="S45" s="77" t="s">
        <v>41</v>
      </c>
      <c r="T45" s="77" t="s">
        <v>41</v>
      </c>
      <c r="U45" s="77" t="s">
        <v>41</v>
      </c>
      <c r="V45" s="77" t="s">
        <v>41</v>
      </c>
      <c r="W45" s="77" t="s">
        <v>41</v>
      </c>
      <c r="X45" s="77" t="s">
        <v>41</v>
      </c>
      <c r="Y45" s="77" t="s">
        <v>41</v>
      </c>
      <c r="Z45" s="77" t="s">
        <v>41</v>
      </c>
      <c r="AA45" s="77" t="s">
        <v>41</v>
      </c>
    </row>
    <row r="46" spans="2:27" ht="14.5" customHeight="1">
      <c r="B46" s="14" t="s">
        <v>110</v>
      </c>
      <c r="C46" s="82" t="s">
        <v>41</v>
      </c>
      <c r="D46" s="15" t="s">
        <v>41</v>
      </c>
      <c r="E46" s="15" t="s">
        <v>41</v>
      </c>
      <c r="F46" s="15" t="s">
        <v>41</v>
      </c>
      <c r="G46" s="15" t="s">
        <v>41</v>
      </c>
      <c r="H46" s="90">
        <f>SUM(H47:H50)</f>
        <v>27</v>
      </c>
      <c r="I46" s="90">
        <f>SUM(I47:I50)</f>
        <v>240</v>
      </c>
      <c r="J46" s="26">
        <f t="shared" ref="J46:L46" si="0">SUM(J47:J50)</f>
        <v>808.1</v>
      </c>
      <c r="K46" s="26">
        <f t="shared" si="0"/>
        <v>409.20000000000005</v>
      </c>
      <c r="L46" s="26">
        <f t="shared" si="0"/>
        <v>401.74200000000002</v>
      </c>
      <c r="M46" s="15" t="s">
        <v>41</v>
      </c>
      <c r="N46" s="15" t="s">
        <v>41</v>
      </c>
      <c r="O46" s="15" t="s">
        <v>41</v>
      </c>
      <c r="P46" s="15" t="s">
        <v>41</v>
      </c>
      <c r="Q46" s="15" t="s">
        <v>41</v>
      </c>
      <c r="R46" s="15" t="s">
        <v>41</v>
      </c>
      <c r="S46" s="15" t="s">
        <v>41</v>
      </c>
      <c r="T46" s="15" t="s">
        <v>41</v>
      </c>
      <c r="U46" s="15" t="s">
        <v>41</v>
      </c>
      <c r="V46" s="15" t="s">
        <v>41</v>
      </c>
      <c r="W46" s="15" t="s">
        <v>41</v>
      </c>
      <c r="X46" s="15" t="s">
        <v>41</v>
      </c>
      <c r="Y46" s="15" t="s">
        <v>41</v>
      </c>
      <c r="Z46" s="15" t="s">
        <v>41</v>
      </c>
      <c r="AA46" s="15" t="s">
        <v>41</v>
      </c>
    </row>
    <row r="47" spans="2:27" ht="31">
      <c r="B47" s="19" t="s">
        <v>111</v>
      </c>
      <c r="C47" s="84">
        <v>1</v>
      </c>
      <c r="D47" s="85" t="s">
        <v>30</v>
      </c>
      <c r="E47" s="85" t="s">
        <v>112</v>
      </c>
      <c r="F47" s="85" t="s">
        <v>113</v>
      </c>
      <c r="G47" s="85" t="s">
        <v>96</v>
      </c>
      <c r="H47" s="85">
        <v>13</v>
      </c>
      <c r="I47" s="91">
        <v>131</v>
      </c>
      <c r="J47" s="86">
        <v>303</v>
      </c>
      <c r="K47" s="86">
        <v>138.00000000000003</v>
      </c>
      <c r="L47" s="86">
        <v>138.00000000000003</v>
      </c>
      <c r="M47" s="24">
        <v>138</v>
      </c>
      <c r="N47" s="24">
        <v>228.19553146644091</v>
      </c>
      <c r="O47" s="85" t="s">
        <v>114</v>
      </c>
      <c r="P47" s="85" t="s">
        <v>115</v>
      </c>
      <c r="Q47" s="85" t="s">
        <v>116</v>
      </c>
      <c r="R47" s="85" t="s">
        <v>117</v>
      </c>
      <c r="S47" s="87">
        <v>42248</v>
      </c>
      <c r="T47" s="87">
        <v>50313</v>
      </c>
      <c r="U47" s="87" t="s">
        <v>887</v>
      </c>
      <c r="V47" s="87">
        <v>41687</v>
      </c>
      <c r="W47" s="87">
        <v>43191</v>
      </c>
      <c r="X47" s="87">
        <v>54894</v>
      </c>
      <c r="Y47" s="85" t="s">
        <v>118</v>
      </c>
      <c r="Z47" s="85" t="s">
        <v>119</v>
      </c>
      <c r="AA47" s="85" t="s">
        <v>120</v>
      </c>
    </row>
    <row r="48" spans="2:27" ht="14.5" customHeight="1">
      <c r="B48" s="19" t="s">
        <v>121</v>
      </c>
      <c r="C48" s="84">
        <v>1</v>
      </c>
      <c r="D48" s="85" t="s">
        <v>30</v>
      </c>
      <c r="E48" s="85" t="s">
        <v>122</v>
      </c>
      <c r="F48" s="85" t="s">
        <v>123</v>
      </c>
      <c r="G48" s="85" t="s">
        <v>96</v>
      </c>
      <c r="H48" s="85">
        <v>2</v>
      </c>
      <c r="I48" s="91">
        <v>20</v>
      </c>
      <c r="J48" s="86">
        <v>50</v>
      </c>
      <c r="K48" s="86">
        <v>28.5</v>
      </c>
      <c r="L48" s="86">
        <v>27.716250000000002</v>
      </c>
      <c r="M48" s="24">
        <v>16.172646118999992</v>
      </c>
      <c r="N48" s="24">
        <v>239.05001460717412</v>
      </c>
      <c r="O48" s="85" t="s">
        <v>124</v>
      </c>
      <c r="P48" s="85" t="s">
        <v>125</v>
      </c>
      <c r="Q48" s="85" t="s">
        <v>79</v>
      </c>
      <c r="R48" s="85" t="s">
        <v>126</v>
      </c>
      <c r="S48" s="87">
        <v>43466</v>
      </c>
      <c r="T48" s="87">
        <v>50770</v>
      </c>
      <c r="U48" s="87" t="s">
        <v>887</v>
      </c>
      <c r="V48" s="87">
        <v>42187</v>
      </c>
      <c r="W48" s="87">
        <v>43556</v>
      </c>
      <c r="X48" s="87">
        <v>54971</v>
      </c>
      <c r="Y48" s="2" t="s">
        <v>89</v>
      </c>
      <c r="Z48" s="2" t="s">
        <v>127</v>
      </c>
      <c r="AA48" s="2" t="s">
        <v>91</v>
      </c>
    </row>
    <row r="49" spans="1:27" ht="31">
      <c r="B49" s="19" t="s">
        <v>128</v>
      </c>
      <c r="C49" s="84">
        <v>1</v>
      </c>
      <c r="D49" s="85" t="s">
        <v>30</v>
      </c>
      <c r="E49" s="85" t="s">
        <v>112</v>
      </c>
      <c r="F49" s="85" t="s">
        <v>123</v>
      </c>
      <c r="G49" s="85" t="s">
        <v>96</v>
      </c>
      <c r="H49" s="85">
        <v>6</v>
      </c>
      <c r="I49" s="91">
        <v>47</v>
      </c>
      <c r="J49" s="86">
        <v>211.5</v>
      </c>
      <c r="K49" s="86">
        <v>120.8</v>
      </c>
      <c r="L49" s="86">
        <v>117.47799999999999</v>
      </c>
      <c r="M49" s="85" t="s">
        <v>41</v>
      </c>
      <c r="N49" s="85" t="s">
        <v>41</v>
      </c>
      <c r="O49" s="85" t="s">
        <v>109</v>
      </c>
      <c r="P49" s="85" t="s">
        <v>41</v>
      </c>
      <c r="Q49" s="85" t="s">
        <v>41</v>
      </c>
      <c r="R49" s="85" t="s">
        <v>41</v>
      </c>
      <c r="S49" s="87" t="s">
        <v>41</v>
      </c>
      <c r="T49" s="87" t="s">
        <v>41</v>
      </c>
      <c r="U49" s="87" t="s">
        <v>41</v>
      </c>
      <c r="V49" s="87">
        <v>44417</v>
      </c>
      <c r="W49" s="87">
        <v>44958</v>
      </c>
      <c r="X49" s="87">
        <v>57201</v>
      </c>
      <c r="Y49" s="2" t="s">
        <v>129</v>
      </c>
      <c r="Z49" s="2" t="s">
        <v>130</v>
      </c>
      <c r="AA49" s="2" t="s">
        <v>131</v>
      </c>
    </row>
    <row r="50" spans="1:27" ht="31">
      <c r="A50" s="94"/>
      <c r="B50" s="19" t="s">
        <v>132</v>
      </c>
      <c r="C50" s="84">
        <v>1</v>
      </c>
      <c r="D50" s="85" t="s">
        <v>30</v>
      </c>
      <c r="E50" s="85" t="s">
        <v>133</v>
      </c>
      <c r="F50" s="85" t="s">
        <v>123</v>
      </c>
      <c r="G50" s="85" t="s">
        <v>96</v>
      </c>
      <c r="H50" s="85">
        <v>6</v>
      </c>
      <c r="I50" s="91">
        <v>42</v>
      </c>
      <c r="J50" s="86">
        <v>243.6</v>
      </c>
      <c r="K50" s="86">
        <v>121.9</v>
      </c>
      <c r="L50" s="86">
        <v>118.54775000000001</v>
      </c>
      <c r="M50" s="85" t="s">
        <v>41</v>
      </c>
      <c r="N50" s="85" t="s">
        <v>41</v>
      </c>
      <c r="O50" s="85" t="s">
        <v>109</v>
      </c>
      <c r="P50" s="85" t="s">
        <v>41</v>
      </c>
      <c r="Q50" s="85" t="s">
        <v>41</v>
      </c>
      <c r="R50" s="85" t="s">
        <v>41</v>
      </c>
      <c r="S50" s="87" t="s">
        <v>41</v>
      </c>
      <c r="T50" s="87" t="s">
        <v>41</v>
      </c>
      <c r="U50" s="87" t="s">
        <v>41</v>
      </c>
      <c r="V50" s="87">
        <v>44580</v>
      </c>
      <c r="W50" s="87">
        <v>45200</v>
      </c>
      <c r="X50" s="87">
        <v>57364</v>
      </c>
      <c r="Y50" s="2" t="s">
        <v>89</v>
      </c>
      <c r="Z50" s="2" t="s">
        <v>134</v>
      </c>
      <c r="AA50" s="2" t="s">
        <v>91</v>
      </c>
    </row>
    <row r="51" spans="1:27" ht="14.5" customHeight="1">
      <c r="B51" s="14" t="s">
        <v>135</v>
      </c>
      <c r="C51" s="82" t="s">
        <v>41</v>
      </c>
      <c r="D51" s="15" t="s">
        <v>41</v>
      </c>
      <c r="E51" s="15" t="s">
        <v>41</v>
      </c>
      <c r="F51" s="15" t="s">
        <v>41</v>
      </c>
      <c r="G51" s="15" t="s">
        <v>41</v>
      </c>
      <c r="H51" s="90">
        <f>SUM(H52:H53)</f>
        <v>11</v>
      </c>
      <c r="I51" s="90">
        <f>SUM(I52:I53)</f>
        <v>108</v>
      </c>
      <c r="J51" s="26">
        <f>SUM(J52:J53)</f>
        <v>364.1</v>
      </c>
      <c r="K51" s="26">
        <f>SUM(K52:K53)</f>
        <v>172.7</v>
      </c>
      <c r="L51" s="26">
        <f>SUM(L52:L53)</f>
        <v>170.37349999999998</v>
      </c>
      <c r="M51" s="15" t="s">
        <v>41</v>
      </c>
      <c r="N51" s="15" t="s">
        <v>41</v>
      </c>
      <c r="O51" s="15" t="s">
        <v>41</v>
      </c>
      <c r="P51" s="15" t="s">
        <v>41</v>
      </c>
      <c r="Q51" s="15" t="s">
        <v>41</v>
      </c>
      <c r="R51" s="15" t="s">
        <v>41</v>
      </c>
      <c r="S51" s="15" t="s">
        <v>41</v>
      </c>
      <c r="T51" s="15" t="s">
        <v>41</v>
      </c>
      <c r="U51" s="15" t="s">
        <v>41</v>
      </c>
      <c r="V51" s="15" t="s">
        <v>41</v>
      </c>
      <c r="W51" s="15" t="s">
        <v>41</v>
      </c>
      <c r="X51" s="15" t="s">
        <v>41</v>
      </c>
      <c r="Y51" s="15" t="s">
        <v>41</v>
      </c>
      <c r="Z51" s="15" t="s">
        <v>41</v>
      </c>
      <c r="AA51" s="15" t="s">
        <v>41</v>
      </c>
    </row>
    <row r="52" spans="1:27" ht="31">
      <c r="B52" s="19" t="s">
        <v>890</v>
      </c>
      <c r="C52" s="84">
        <v>1</v>
      </c>
      <c r="D52" s="85" t="s">
        <v>30</v>
      </c>
      <c r="E52" s="85" t="s">
        <v>136</v>
      </c>
      <c r="F52" s="85" t="s">
        <v>137</v>
      </c>
      <c r="G52" s="85" t="s">
        <v>138</v>
      </c>
      <c r="H52" s="85">
        <f>'[5]Serena Portfolio'!H52</f>
        <v>7</v>
      </c>
      <c r="I52" s="91">
        <f>'[5]Serena Portfolio'!I52</f>
        <v>75</v>
      </c>
      <c r="J52" s="85">
        <v>182.6</v>
      </c>
      <c r="K52" s="85">
        <v>88.1</v>
      </c>
      <c r="L52" s="85">
        <v>88.1</v>
      </c>
      <c r="M52" s="24">
        <v>85.099999999778106</v>
      </c>
      <c r="N52" s="24">
        <v>273.59508860182194</v>
      </c>
      <c r="O52" s="85" t="s">
        <v>139</v>
      </c>
      <c r="P52" s="85" t="s">
        <v>140</v>
      </c>
      <c r="Q52" s="85" t="s">
        <v>99</v>
      </c>
      <c r="R52" s="85" t="s">
        <v>141</v>
      </c>
      <c r="S52" s="87">
        <v>43221</v>
      </c>
      <c r="T52" s="87">
        <v>50709</v>
      </c>
      <c r="U52" s="87" t="s">
        <v>887</v>
      </c>
      <c r="V52" s="87">
        <v>41876</v>
      </c>
      <c r="W52" s="87">
        <v>42979</v>
      </c>
      <c r="X52" s="87">
        <v>55306</v>
      </c>
      <c r="Y52" s="85" t="s">
        <v>142</v>
      </c>
      <c r="Z52" s="85" t="s">
        <v>143</v>
      </c>
      <c r="AA52" s="85" t="s">
        <v>144</v>
      </c>
    </row>
    <row r="53" spans="1:27" ht="31">
      <c r="B53" s="19" t="s">
        <v>891</v>
      </c>
      <c r="C53" s="84">
        <v>1</v>
      </c>
      <c r="D53" s="85" t="s">
        <v>30</v>
      </c>
      <c r="E53" s="85" t="s">
        <v>146</v>
      </c>
      <c r="F53" s="85" t="s">
        <v>147</v>
      </c>
      <c r="G53" s="85" t="s">
        <v>96</v>
      </c>
      <c r="H53" s="85">
        <f>'[5]Serena Portfolio'!H53</f>
        <v>4</v>
      </c>
      <c r="I53" s="91">
        <f>'[5]Serena Portfolio'!I53</f>
        <v>33</v>
      </c>
      <c r="J53" s="85">
        <v>181.5</v>
      </c>
      <c r="K53" s="85">
        <v>84.600000000000009</v>
      </c>
      <c r="L53" s="222">
        <v>82.273499999999999</v>
      </c>
      <c r="M53" s="24">
        <v>40.999999999999993</v>
      </c>
      <c r="N53" s="24">
        <v>126.35477021383227</v>
      </c>
      <c r="O53" s="85" t="s">
        <v>148</v>
      </c>
      <c r="P53" s="85" t="s">
        <v>149</v>
      </c>
      <c r="Q53" s="85" t="s">
        <v>116</v>
      </c>
      <c r="R53" s="85" t="s">
        <v>150</v>
      </c>
      <c r="S53" s="87">
        <v>45292</v>
      </c>
      <c r="T53" s="87">
        <v>52597</v>
      </c>
      <c r="U53" s="87" t="s">
        <v>887</v>
      </c>
      <c r="V53" s="87">
        <v>43486</v>
      </c>
      <c r="W53" s="87">
        <v>44593</v>
      </c>
      <c r="X53" s="87">
        <v>56270</v>
      </c>
      <c r="Y53" s="85" t="s">
        <v>89</v>
      </c>
      <c r="Z53" s="85" t="s">
        <v>151</v>
      </c>
      <c r="AA53" s="85" t="s">
        <v>91</v>
      </c>
    </row>
    <row r="54" spans="1:27" ht="14.5" customHeight="1">
      <c r="B54" s="76" t="s">
        <v>893</v>
      </c>
      <c r="C54" s="81" t="s">
        <v>41</v>
      </c>
      <c r="D54" s="77" t="s">
        <v>41</v>
      </c>
      <c r="E54" s="77" t="s">
        <v>41</v>
      </c>
      <c r="F54" s="77" t="s">
        <v>41</v>
      </c>
      <c r="G54" s="77" t="s">
        <v>41</v>
      </c>
      <c r="H54" s="89">
        <f>SUM(H55:H58)</f>
        <v>5</v>
      </c>
      <c r="I54" s="89">
        <f>SUM(I55:I58)</f>
        <v>27</v>
      </c>
      <c r="J54" s="80">
        <f>SUM(J55:J58)</f>
        <v>110.55</v>
      </c>
      <c r="K54" s="80">
        <f>SUM(K55:K58)</f>
        <v>54.22</v>
      </c>
      <c r="L54" s="80">
        <f>SUM(L55:L58)</f>
        <v>53.544499999999999</v>
      </c>
      <c r="M54" s="77" t="s">
        <v>41</v>
      </c>
      <c r="N54" s="77" t="s">
        <v>41</v>
      </c>
      <c r="O54" s="77" t="s">
        <v>41</v>
      </c>
      <c r="P54" s="77" t="s">
        <v>41</v>
      </c>
      <c r="Q54" s="77" t="s">
        <v>41</v>
      </c>
      <c r="R54" s="77" t="s">
        <v>41</v>
      </c>
      <c r="S54" s="77" t="s">
        <v>41</v>
      </c>
      <c r="T54" s="77" t="s">
        <v>41</v>
      </c>
      <c r="U54" s="77" t="s">
        <v>41</v>
      </c>
      <c r="V54" s="77" t="s">
        <v>41</v>
      </c>
      <c r="W54" s="77" t="s">
        <v>41</v>
      </c>
      <c r="X54" s="77" t="s">
        <v>41</v>
      </c>
      <c r="Y54" s="77" t="s">
        <v>41</v>
      </c>
      <c r="Z54" s="77" t="s">
        <v>41</v>
      </c>
      <c r="AA54" s="77" t="s">
        <v>41</v>
      </c>
    </row>
    <row r="55" spans="1:27" ht="14.5" customHeight="1">
      <c r="B55" s="19" t="s">
        <v>152</v>
      </c>
      <c r="C55" s="84">
        <v>1</v>
      </c>
      <c r="D55" s="85" t="s">
        <v>30</v>
      </c>
      <c r="E55" s="85" t="s">
        <v>153</v>
      </c>
      <c r="F55" s="85" t="s">
        <v>154</v>
      </c>
      <c r="G55" s="85" t="s">
        <v>76</v>
      </c>
      <c r="H55" s="85">
        <v>1</v>
      </c>
      <c r="I55" s="91">
        <v>17</v>
      </c>
      <c r="J55" s="86">
        <v>28.05</v>
      </c>
      <c r="K55" s="86">
        <v>7.05</v>
      </c>
      <c r="L55" s="86">
        <v>7.05</v>
      </c>
      <c r="M55" s="24">
        <v>7.05</v>
      </c>
      <c r="N55" s="24">
        <v>767.99794808486411</v>
      </c>
      <c r="O55" s="85" t="s">
        <v>155</v>
      </c>
      <c r="P55" s="85" t="s">
        <v>41</v>
      </c>
      <c r="Q55" s="85" t="s">
        <v>41</v>
      </c>
      <c r="R55" s="85" t="s">
        <v>41</v>
      </c>
      <c r="S55" s="87">
        <v>40360</v>
      </c>
      <c r="T55" s="87">
        <v>47665</v>
      </c>
      <c r="U55" s="87" t="s">
        <v>888</v>
      </c>
      <c r="V55" s="87">
        <v>37530</v>
      </c>
      <c r="W55" s="87">
        <v>40452</v>
      </c>
      <c r="X55" s="87">
        <v>48488</v>
      </c>
      <c r="Y55" s="2" t="s">
        <v>129</v>
      </c>
      <c r="Z55" s="2" t="s">
        <v>156</v>
      </c>
      <c r="AA55" s="2" t="s">
        <v>131</v>
      </c>
    </row>
    <row r="56" spans="1:27" ht="31">
      <c r="B56" s="19" t="s">
        <v>159</v>
      </c>
      <c r="C56" s="84">
        <v>1</v>
      </c>
      <c r="D56" s="85" t="s">
        <v>160</v>
      </c>
      <c r="E56" s="85" t="s">
        <v>161</v>
      </c>
      <c r="F56" s="85" t="s">
        <v>162</v>
      </c>
      <c r="G56" s="85" t="s">
        <v>76</v>
      </c>
      <c r="H56" s="85">
        <v>1</v>
      </c>
      <c r="I56" s="91">
        <v>2</v>
      </c>
      <c r="J56" s="86">
        <v>30</v>
      </c>
      <c r="K56" s="86">
        <v>12.87</v>
      </c>
      <c r="L56" s="86">
        <v>12.87</v>
      </c>
      <c r="M56" s="24">
        <v>12.799999999999999</v>
      </c>
      <c r="N56" s="24">
        <v>239.26861462944706</v>
      </c>
      <c r="O56" s="85" t="s">
        <v>163</v>
      </c>
      <c r="P56" s="85" t="s">
        <v>164</v>
      </c>
      <c r="Q56" s="85" t="s">
        <v>116</v>
      </c>
      <c r="R56" s="85" t="s">
        <v>165</v>
      </c>
      <c r="S56" s="87">
        <v>43221</v>
      </c>
      <c r="T56" s="87">
        <v>54057</v>
      </c>
      <c r="U56" s="87" t="s">
        <v>887</v>
      </c>
      <c r="V56" s="87">
        <v>41471</v>
      </c>
      <c r="W56" s="87">
        <v>42826</v>
      </c>
      <c r="X56" s="87">
        <v>52428</v>
      </c>
      <c r="Y56" s="2" t="s">
        <v>41</v>
      </c>
      <c r="Z56" s="2" t="s">
        <v>41</v>
      </c>
      <c r="AA56" s="2" t="s">
        <v>41</v>
      </c>
    </row>
    <row r="57" spans="1:27" ht="14.5" customHeight="1">
      <c r="B57" s="19" t="s">
        <v>166</v>
      </c>
      <c r="C57" s="84">
        <v>0.51</v>
      </c>
      <c r="D57" s="85" t="s">
        <v>160</v>
      </c>
      <c r="E57" s="85" t="s">
        <v>167</v>
      </c>
      <c r="F57" s="85" t="s">
        <v>168</v>
      </c>
      <c r="G57" s="85" t="s">
        <v>76</v>
      </c>
      <c r="H57" s="85">
        <v>1</v>
      </c>
      <c r="I57" s="91">
        <v>3</v>
      </c>
      <c r="J57" s="86">
        <v>20</v>
      </c>
      <c r="K57" s="86">
        <v>11.9</v>
      </c>
      <c r="L57" s="86">
        <v>11.8405</v>
      </c>
      <c r="M57" s="85" t="s">
        <v>41</v>
      </c>
      <c r="N57" s="85" t="s">
        <v>41</v>
      </c>
      <c r="O57" s="85" t="s">
        <v>169</v>
      </c>
      <c r="P57" s="85" t="s">
        <v>41</v>
      </c>
      <c r="Q57" s="85" t="s">
        <v>41</v>
      </c>
      <c r="R57" s="85" t="s">
        <v>41</v>
      </c>
      <c r="S57" s="87" t="s">
        <v>41</v>
      </c>
      <c r="T57" s="87" t="s">
        <v>41</v>
      </c>
      <c r="U57" s="87" t="s">
        <v>41</v>
      </c>
      <c r="V57" s="87">
        <v>37144</v>
      </c>
      <c r="W57" s="87">
        <v>40452</v>
      </c>
      <c r="X57" s="87">
        <v>48101</v>
      </c>
      <c r="Y57" s="2" t="s">
        <v>41</v>
      </c>
      <c r="Z57" s="2" t="s">
        <v>41</v>
      </c>
      <c r="AA57" s="2" t="s">
        <v>41</v>
      </c>
    </row>
    <row r="58" spans="1:27" ht="14.5" customHeight="1">
      <c r="B58" s="19" t="s">
        <v>170</v>
      </c>
      <c r="C58" s="84">
        <v>1</v>
      </c>
      <c r="D58" s="85" t="s">
        <v>160</v>
      </c>
      <c r="E58" s="85" t="s">
        <v>171</v>
      </c>
      <c r="F58" s="85" t="s">
        <v>172</v>
      </c>
      <c r="G58" s="85" t="s">
        <v>96</v>
      </c>
      <c r="H58" s="85">
        <v>2</v>
      </c>
      <c r="I58" s="91">
        <v>5</v>
      </c>
      <c r="J58" s="86">
        <v>32.5</v>
      </c>
      <c r="K58" s="86">
        <v>22.4</v>
      </c>
      <c r="L58" s="86">
        <v>21.783999999999999</v>
      </c>
      <c r="M58" s="85" t="s">
        <v>41</v>
      </c>
      <c r="N58" s="85" t="s">
        <v>41</v>
      </c>
      <c r="O58" s="85" t="s">
        <v>169</v>
      </c>
      <c r="P58" s="85" t="s">
        <v>41</v>
      </c>
      <c r="Q58" s="85" t="s">
        <v>41</v>
      </c>
      <c r="R58" s="85" t="s">
        <v>41</v>
      </c>
      <c r="S58" s="87" t="s">
        <v>41</v>
      </c>
      <c r="T58" s="87" t="s">
        <v>41</v>
      </c>
      <c r="U58" s="87" t="s">
        <v>41</v>
      </c>
      <c r="V58" s="87">
        <v>39896</v>
      </c>
      <c r="W58" s="87">
        <v>41030</v>
      </c>
      <c r="X58" s="87">
        <v>50853</v>
      </c>
      <c r="Y58" s="2" t="s">
        <v>41</v>
      </c>
      <c r="Z58" s="2" t="s">
        <v>41</v>
      </c>
      <c r="AA58" s="2" t="s">
        <v>41</v>
      </c>
    </row>
    <row r="59" spans="1:27" ht="31">
      <c r="B59" s="76" t="s">
        <v>36</v>
      </c>
      <c r="C59" s="81">
        <v>1</v>
      </c>
      <c r="D59" s="77" t="s">
        <v>30</v>
      </c>
      <c r="E59" s="77" t="s">
        <v>173</v>
      </c>
      <c r="F59" s="77" t="s">
        <v>174</v>
      </c>
      <c r="G59" s="77" t="s">
        <v>96</v>
      </c>
      <c r="H59" s="89">
        <v>28</v>
      </c>
      <c r="I59" s="89">
        <v>302</v>
      </c>
      <c r="J59" s="80">
        <v>582.79</v>
      </c>
      <c r="K59" s="80">
        <v>219</v>
      </c>
      <c r="L59" s="80">
        <v>212.97750000000002</v>
      </c>
      <c r="M59" s="77" t="s">
        <v>41</v>
      </c>
      <c r="N59" s="77" t="s">
        <v>41</v>
      </c>
      <c r="O59" s="77" t="s">
        <v>169</v>
      </c>
      <c r="P59" s="77" t="s">
        <v>41</v>
      </c>
      <c r="Q59" s="77" t="s">
        <v>41</v>
      </c>
      <c r="R59" s="77" t="s">
        <v>41</v>
      </c>
      <c r="S59" s="77" t="s">
        <v>41</v>
      </c>
      <c r="T59" s="88" t="s">
        <v>41</v>
      </c>
      <c r="U59" s="88" t="s">
        <v>41</v>
      </c>
      <c r="V59" s="88">
        <v>40945</v>
      </c>
      <c r="W59" s="88">
        <v>42156</v>
      </c>
      <c r="X59" s="88">
        <v>54598</v>
      </c>
      <c r="Y59" s="95" t="s">
        <v>175</v>
      </c>
      <c r="Z59" s="95" t="s">
        <v>176</v>
      </c>
      <c r="AA59" s="95" t="s">
        <v>177</v>
      </c>
    </row>
    <row r="60" spans="1:27" ht="14.5" customHeight="1">
      <c r="B60" s="19"/>
      <c r="C60" s="84"/>
      <c r="D60" s="85"/>
      <c r="E60" s="85"/>
      <c r="F60" s="85"/>
      <c r="G60" s="85"/>
      <c r="H60" s="85"/>
      <c r="I60" s="91"/>
      <c r="J60" s="86"/>
      <c r="K60" s="86"/>
      <c r="L60" s="86"/>
      <c r="M60" s="85"/>
      <c r="N60" s="85"/>
      <c r="O60" s="85"/>
      <c r="P60" s="85"/>
      <c r="Q60" s="85"/>
      <c r="R60" s="85"/>
      <c r="S60" s="87"/>
      <c r="T60" s="87"/>
      <c r="U60" s="87"/>
      <c r="V60" s="87"/>
      <c r="W60" s="87"/>
      <c r="X60" s="87"/>
    </row>
    <row r="61" spans="1:27" ht="14.5" customHeight="1">
      <c r="B61" s="1" t="s">
        <v>44</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row>
    <row r="62" spans="1:27" ht="14.5" customHeight="1">
      <c r="B62" s="1" t="s">
        <v>889</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row>
    <row r="63" spans="1:27" ht="14.5" customHeight="1">
      <c r="B63" s="1" t="s">
        <v>178</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row>
    <row r="64" spans="1:27" ht="14.5" customHeight="1">
      <c r="B64" s="1" t="s">
        <v>894</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row>
    <row r="65" spans="2:27" ht="14.5" customHeight="1">
      <c r="B65" s="1" t="s">
        <v>179</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row>
    <row r="66" spans="2:27" ht="14.5" customHeight="1">
      <c r="B66" s="1" t="s">
        <v>892</v>
      </c>
    </row>
    <row r="67" spans="2:27" ht="14.5" customHeight="1">
      <c r="I67" s="18"/>
      <c r="N67" s="174"/>
    </row>
    <row r="68" spans="2:27" ht="14.5" customHeight="1">
      <c r="K68" s="18"/>
      <c r="N68" s="174"/>
    </row>
  </sheetData>
  <pageMargins left="0.7" right="0.7" top="0.75" bottom="0.75" header="0.3" footer="0.3"/>
  <ignoredErrors>
    <ignoredError sqref="L41 L51 L54 H54:K54" formulaRange="1"/>
    <ignoredError sqref="H2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6" t="s">
        <v>180</v>
      </c>
      <c r="C8" s="183" t="s">
        <v>181</v>
      </c>
      <c r="D8" s="183" t="s">
        <v>182</v>
      </c>
      <c r="E8" s="183" t="s">
        <v>183</v>
      </c>
      <c r="F8" s="183" t="s">
        <v>789</v>
      </c>
      <c r="G8" s="185" t="s">
        <v>791</v>
      </c>
      <c r="H8" s="185"/>
      <c r="I8" s="185" t="s">
        <v>795</v>
      </c>
      <c r="J8" s="185"/>
      <c r="K8" s="185" t="s">
        <v>796</v>
      </c>
      <c r="L8" s="185"/>
      <c r="M8" s="183" t="s">
        <v>797</v>
      </c>
      <c r="N8" s="184" t="s">
        <v>43</v>
      </c>
    </row>
    <row r="9" spans="1:14" ht="15.5">
      <c r="B9" s="187"/>
      <c r="C9" s="183" t="s">
        <v>793</v>
      </c>
      <c r="D9" s="183" t="s">
        <v>793</v>
      </c>
      <c r="E9" s="183" t="s">
        <v>794</v>
      </c>
      <c r="F9" s="183" t="s">
        <v>793</v>
      </c>
      <c r="G9" s="183" t="s">
        <v>793</v>
      </c>
      <c r="H9" s="183" t="s">
        <v>794</v>
      </c>
      <c r="I9" s="183" t="s">
        <v>793</v>
      </c>
      <c r="J9" s="183" t="s">
        <v>794</v>
      </c>
      <c r="K9" s="183" t="s">
        <v>793</v>
      </c>
      <c r="L9" s="183" t="s">
        <v>794</v>
      </c>
      <c r="M9" s="183" t="s">
        <v>794</v>
      </c>
      <c r="N9" s="184" t="s">
        <v>799</v>
      </c>
    </row>
    <row r="10" spans="1:14" s="8" customFormat="1" ht="15.5">
      <c r="A10" s="1"/>
      <c r="B10" s="111" t="s">
        <v>49</v>
      </c>
      <c r="C10" s="195" t="s">
        <v>793</v>
      </c>
      <c r="D10" s="195" t="s">
        <v>793</v>
      </c>
      <c r="E10" s="196" t="s">
        <v>801</v>
      </c>
      <c r="F10" s="195" t="s">
        <v>802</v>
      </c>
      <c r="G10" s="197" t="s">
        <v>41</v>
      </c>
      <c r="H10" s="198" t="s">
        <v>41</v>
      </c>
      <c r="I10" s="197" t="s">
        <v>41</v>
      </c>
      <c r="J10" s="198" t="s">
        <v>41</v>
      </c>
      <c r="K10" s="197" t="s">
        <v>41</v>
      </c>
      <c r="L10" s="198" t="s">
        <v>41</v>
      </c>
      <c r="M10" s="198" t="s">
        <v>41</v>
      </c>
      <c r="N10" s="180" t="s">
        <v>41</v>
      </c>
    </row>
    <row r="11" spans="1:14" ht="15.5">
      <c r="B11" s="111" t="s">
        <v>184</v>
      </c>
      <c r="C11" s="109" t="s">
        <v>843</v>
      </c>
      <c r="D11" s="109" t="s">
        <v>844</v>
      </c>
      <c r="E11" s="188" t="s">
        <v>185</v>
      </c>
      <c r="F11" s="110" t="s">
        <v>790</v>
      </c>
      <c r="G11" s="110" t="s">
        <v>792</v>
      </c>
      <c r="H11" s="191" t="s">
        <v>41</v>
      </c>
      <c r="I11" s="110" t="s">
        <v>800</v>
      </c>
      <c r="J11" s="191" t="s">
        <v>803</v>
      </c>
      <c r="K11" s="110" t="s">
        <v>804</v>
      </c>
      <c r="L11" s="189" t="s">
        <v>805</v>
      </c>
      <c r="M11" s="189" t="s">
        <v>806</v>
      </c>
      <c r="N11" s="181" t="s">
        <v>798</v>
      </c>
    </row>
    <row r="12" spans="1:14" ht="31">
      <c r="B12" s="111" t="s">
        <v>186</v>
      </c>
      <c r="C12" s="110" t="s">
        <v>187</v>
      </c>
      <c r="D12" s="110" t="s">
        <v>188</v>
      </c>
      <c r="E12" s="213">
        <v>0.378</v>
      </c>
      <c r="F12" s="110" t="s">
        <v>191</v>
      </c>
      <c r="G12" s="110" t="s">
        <v>190</v>
      </c>
      <c r="H12" s="191" t="s">
        <v>41</v>
      </c>
      <c r="I12" s="110" t="s">
        <v>191</v>
      </c>
      <c r="J12" s="189" t="s">
        <v>807</v>
      </c>
      <c r="K12" s="110" t="s">
        <v>189</v>
      </c>
      <c r="L12" s="189" t="s">
        <v>808</v>
      </c>
      <c r="M12" s="191" t="s">
        <v>41</v>
      </c>
      <c r="N12" s="181" t="s">
        <v>41</v>
      </c>
    </row>
    <row r="13" spans="1:14" ht="15.5">
      <c r="B13" s="111" t="s">
        <v>192</v>
      </c>
      <c r="C13" s="109" t="s">
        <v>193</v>
      </c>
      <c r="D13" s="109" t="s">
        <v>41</v>
      </c>
      <c r="E13" s="193" t="s">
        <v>41</v>
      </c>
      <c r="F13" s="192" t="s">
        <v>41</v>
      </c>
      <c r="G13" s="192" t="s">
        <v>41</v>
      </c>
      <c r="H13" s="191" t="s">
        <v>41</v>
      </c>
      <c r="I13" s="192" t="s">
        <v>41</v>
      </c>
      <c r="J13" s="191" t="s">
        <v>41</v>
      </c>
      <c r="K13" s="192" t="s">
        <v>41</v>
      </c>
      <c r="L13" s="191" t="s">
        <v>41</v>
      </c>
      <c r="M13" s="191" t="s">
        <v>41</v>
      </c>
      <c r="N13" s="181" t="s">
        <v>41</v>
      </c>
    </row>
    <row r="14" spans="1:14" ht="15.5">
      <c r="B14" s="111" t="s">
        <v>194</v>
      </c>
      <c r="C14" s="109" t="s">
        <v>196</v>
      </c>
      <c r="D14" s="109" t="s">
        <v>197</v>
      </c>
      <c r="E14" s="188" t="s">
        <v>41</v>
      </c>
      <c r="F14" s="110" t="s">
        <v>41</v>
      </c>
      <c r="G14" s="110" t="s">
        <v>41</v>
      </c>
      <c r="H14" s="191" t="s">
        <v>41</v>
      </c>
      <c r="I14" s="192" t="s">
        <v>41</v>
      </c>
      <c r="J14" s="191" t="s">
        <v>41</v>
      </c>
      <c r="K14" s="192" t="s">
        <v>41</v>
      </c>
      <c r="L14" s="191" t="s">
        <v>41</v>
      </c>
      <c r="M14" s="191" t="s">
        <v>41</v>
      </c>
      <c r="N14" s="181" t="s">
        <v>41</v>
      </c>
    </row>
    <row r="15" spans="1:14" ht="16.5">
      <c r="B15" s="111" t="s">
        <v>198</v>
      </c>
      <c r="C15" s="212" t="s">
        <v>787</v>
      </c>
      <c r="D15" s="212">
        <v>0.7</v>
      </c>
      <c r="E15" s="211">
        <v>1</v>
      </c>
      <c r="F15" s="112">
        <v>1</v>
      </c>
      <c r="G15" s="112">
        <v>1</v>
      </c>
      <c r="H15" s="190">
        <v>1</v>
      </c>
      <c r="I15" s="194">
        <v>1</v>
      </c>
      <c r="J15" s="190">
        <v>1</v>
      </c>
      <c r="K15" s="112">
        <v>1</v>
      </c>
      <c r="L15" s="190">
        <v>1</v>
      </c>
      <c r="M15" s="190">
        <v>1</v>
      </c>
      <c r="N15" s="182" t="s">
        <v>41</v>
      </c>
    </row>
    <row r="16" spans="1:14" ht="47.5">
      <c r="B16" s="111" t="s">
        <v>199</v>
      </c>
      <c r="C16" s="110" t="s">
        <v>850</v>
      </c>
      <c r="D16" s="110" t="s">
        <v>849</v>
      </c>
      <c r="E16" s="188" t="s">
        <v>41</v>
      </c>
      <c r="F16" s="110" t="s">
        <v>41</v>
      </c>
      <c r="G16" s="110" t="s">
        <v>41</v>
      </c>
      <c r="H16" s="191" t="s">
        <v>41</v>
      </c>
      <c r="I16" s="192" t="s">
        <v>41</v>
      </c>
      <c r="J16" s="191" t="s">
        <v>41</v>
      </c>
      <c r="K16" s="192" t="s">
        <v>41</v>
      </c>
      <c r="L16" s="191" t="s">
        <v>41</v>
      </c>
      <c r="M16" s="191" t="s">
        <v>41</v>
      </c>
      <c r="N16" s="181" t="s">
        <v>41</v>
      </c>
    </row>
    <row r="17" spans="2:14" ht="31">
      <c r="B17" s="111" t="s">
        <v>200</v>
      </c>
      <c r="C17" s="110" t="s">
        <v>788</v>
      </c>
      <c r="D17" s="109" t="s">
        <v>41</v>
      </c>
      <c r="E17" s="188" t="s">
        <v>41</v>
      </c>
      <c r="F17" s="110" t="s">
        <v>41</v>
      </c>
      <c r="G17" s="110" t="s">
        <v>41</v>
      </c>
      <c r="H17" s="191" t="s">
        <v>41</v>
      </c>
      <c r="I17" s="192" t="s">
        <v>41</v>
      </c>
      <c r="J17" s="191" t="s">
        <v>41</v>
      </c>
      <c r="K17" s="192" t="s">
        <v>41</v>
      </c>
      <c r="L17" s="191" t="s">
        <v>41</v>
      </c>
      <c r="M17" s="191" t="s">
        <v>41</v>
      </c>
      <c r="N17" s="181" t="s">
        <v>41</v>
      </c>
    </row>
    <row r="18" spans="2:14" ht="31">
      <c r="B18" s="111" t="s">
        <v>201</v>
      </c>
      <c r="C18" s="214" t="s">
        <v>202</v>
      </c>
      <c r="D18" s="215"/>
      <c r="E18" s="188" t="s">
        <v>41</v>
      </c>
      <c r="F18" s="110" t="s">
        <v>41</v>
      </c>
      <c r="G18" s="110" t="s">
        <v>41</v>
      </c>
      <c r="H18" s="191" t="s">
        <v>41</v>
      </c>
      <c r="I18" s="192" t="s">
        <v>41</v>
      </c>
      <c r="J18" s="191" t="s">
        <v>41</v>
      </c>
      <c r="K18" s="192" t="s">
        <v>41</v>
      </c>
      <c r="L18" s="191" t="s">
        <v>41</v>
      </c>
      <c r="M18" s="191" t="s">
        <v>41</v>
      </c>
      <c r="N18" s="181" t="s">
        <v>41</v>
      </c>
    </row>
    <row r="19" spans="2:14" ht="62">
      <c r="B19" s="111" t="s">
        <v>203</v>
      </c>
      <c r="C19" s="110" t="s">
        <v>846</v>
      </c>
      <c r="D19" s="110" t="s">
        <v>847</v>
      </c>
      <c r="E19" s="188" t="s">
        <v>41</v>
      </c>
      <c r="F19" s="110" t="s">
        <v>41</v>
      </c>
      <c r="G19" s="110" t="s">
        <v>41</v>
      </c>
      <c r="H19" s="191" t="s">
        <v>41</v>
      </c>
      <c r="I19" s="192" t="s">
        <v>41</v>
      </c>
      <c r="J19" s="191" t="s">
        <v>41</v>
      </c>
      <c r="K19" s="192" t="s">
        <v>41</v>
      </c>
      <c r="L19" s="191" t="s">
        <v>41</v>
      </c>
      <c r="M19" s="191" t="s">
        <v>41</v>
      </c>
      <c r="N19" s="181" t="s">
        <v>41</v>
      </c>
    </row>
    <row r="20" spans="2:14" ht="15.5">
      <c r="B20" s="10"/>
      <c r="C20" s="2"/>
      <c r="D20" s="2"/>
      <c r="E20" s="2"/>
      <c r="F20" s="85"/>
      <c r="G20" s="85"/>
      <c r="H20" s="85"/>
      <c r="I20" s="85"/>
      <c r="J20" s="85"/>
      <c r="K20" s="85"/>
      <c r="L20" s="85"/>
      <c r="M20" s="85"/>
      <c r="N20" s="108"/>
    </row>
    <row r="21" spans="2:14" ht="15.5">
      <c r="B21" s="1" t="s">
        <v>44</v>
      </c>
      <c r="C21" s="2"/>
      <c r="D21" s="2"/>
      <c r="E21" s="2"/>
      <c r="F21" s="85"/>
      <c r="G21" s="85"/>
      <c r="H21" s="85"/>
      <c r="I21" s="85"/>
      <c r="J21" s="85"/>
      <c r="K21" s="85"/>
      <c r="L21" s="85"/>
      <c r="M21" s="85"/>
      <c r="N21" s="108"/>
    </row>
    <row r="22" spans="2:14" ht="14.5" customHeight="1">
      <c r="B22" s="1" t="s">
        <v>204</v>
      </c>
    </row>
    <row r="23" spans="2:14" ht="14.5" customHeight="1">
      <c r="B23" s="1" t="s">
        <v>848</v>
      </c>
    </row>
    <row r="24" spans="2:14" ht="14.5" customHeight="1">
      <c r="B24" s="1" t="s">
        <v>205</v>
      </c>
    </row>
    <row r="25" spans="2:14" ht="14.5" customHeight="1">
      <c r="B25" s="1" t="s">
        <v>845</v>
      </c>
    </row>
    <row r="26" spans="2:14" ht="14.5" customHeight="1">
      <c r="B26" s="1" t="s">
        <v>851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U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37" width="10.54296875" style="18" customWidth="1"/>
    <col min="38" max="38" width="2.54296875" style="2" customWidth="1"/>
    <col min="39" max="47" width="10.54296875" style="18"/>
    <col min="48" max="16384" width="10.54296875" style="2"/>
  </cols>
  <sheetData>
    <row r="1" spans="1:47"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M1" s="2"/>
      <c r="AN1" s="2"/>
      <c r="AO1" s="2"/>
      <c r="AP1" s="2"/>
      <c r="AQ1" s="2"/>
      <c r="AR1" s="2"/>
      <c r="AS1" s="2"/>
      <c r="AT1" s="2"/>
      <c r="AU1" s="2"/>
    </row>
    <row r="2" spans="1:47"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M2" s="2"/>
      <c r="AN2" s="2"/>
      <c r="AO2" s="2"/>
      <c r="AP2" s="2"/>
      <c r="AQ2" s="2"/>
      <c r="AR2" s="2"/>
      <c r="AS2" s="2"/>
      <c r="AT2" s="2"/>
      <c r="AU2" s="2"/>
    </row>
    <row r="3" spans="1:47"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M3" s="2"/>
      <c r="AN3" s="2"/>
      <c r="AO3" s="2"/>
      <c r="AP3" s="2"/>
      <c r="AQ3" s="2"/>
      <c r="AR3" s="2"/>
      <c r="AS3" s="2"/>
      <c r="AT3" s="2"/>
      <c r="AU3" s="2"/>
    </row>
    <row r="4" spans="1:47"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M4" s="2"/>
      <c r="AN4" s="2"/>
      <c r="AO4" s="2"/>
      <c r="AP4" s="2"/>
      <c r="AQ4" s="2"/>
      <c r="AR4" s="2"/>
      <c r="AS4" s="2"/>
      <c r="AT4" s="2"/>
      <c r="AU4" s="2"/>
    </row>
    <row r="5" spans="1:47"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M5" s="2"/>
      <c r="AN5" s="2"/>
      <c r="AO5" s="2"/>
      <c r="AP5" s="2"/>
      <c r="AQ5" s="2"/>
      <c r="AR5" s="2"/>
      <c r="AS5" s="2"/>
      <c r="AT5" s="2"/>
      <c r="AU5" s="2"/>
    </row>
    <row r="6" spans="1:47" ht="14.5" customHeight="1">
      <c r="C6" s="3" t="s">
        <v>206</v>
      </c>
      <c r="E6" s="4">
        <v>42460</v>
      </c>
      <c r="F6" s="4">
        <f>EOMONTH(E6,3)</f>
        <v>42551</v>
      </c>
      <c r="G6" s="4">
        <f t="shared" ref="G6:AJ6" si="0">EOMONTH(F6,3)</f>
        <v>42643</v>
      </c>
      <c r="H6" s="4">
        <f t="shared" si="0"/>
        <v>42735</v>
      </c>
      <c r="I6" s="4">
        <f>EOMONTH(H6,3)</f>
        <v>42825</v>
      </c>
      <c r="J6" s="4">
        <f t="shared" ref="J6" si="1">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M6" s="4"/>
      <c r="AN6" s="4"/>
      <c r="AO6" s="4"/>
      <c r="AP6" s="4"/>
      <c r="AQ6" s="4"/>
      <c r="AR6" s="4"/>
      <c r="AS6" s="4"/>
      <c r="AT6" s="4"/>
      <c r="AU6" s="4"/>
    </row>
    <row r="7" spans="1:47" ht="14.5" customHeight="1">
      <c r="C7" s="3" t="s">
        <v>207</v>
      </c>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M7" s="3"/>
      <c r="AN7" s="3"/>
      <c r="AO7" s="3"/>
      <c r="AP7" s="3"/>
      <c r="AQ7" s="3"/>
      <c r="AR7" s="3"/>
      <c r="AS7" s="3"/>
      <c r="AT7" s="3"/>
      <c r="AU7" s="3"/>
    </row>
    <row r="8" spans="1:47" ht="14.5" customHeight="1">
      <c r="B8" s="5" t="s">
        <v>208</v>
      </c>
      <c r="C8" s="6" t="s">
        <v>23</v>
      </c>
      <c r="D8" s="6"/>
      <c r="E8" s="7" t="str">
        <f>MONTH(E$6)/3&amp;"Q"&amp;E$7</f>
        <v>1Q2016</v>
      </c>
      <c r="F8" s="6" t="str">
        <f t="shared" ref="F8:AJ8" si="4">MONTH(F$6)/3&amp;"Q"&amp;F$7</f>
        <v>2Q2016</v>
      </c>
      <c r="G8" s="6" t="str">
        <f t="shared" si="4"/>
        <v>3Q2016</v>
      </c>
      <c r="H8" s="6" t="str">
        <f t="shared" si="4"/>
        <v>4Q2016</v>
      </c>
      <c r="I8" s="6" t="str">
        <f t="shared" si="4"/>
        <v>1Q2017</v>
      </c>
      <c r="J8" s="6" t="str">
        <f t="shared" si="4"/>
        <v>2Q2017</v>
      </c>
      <c r="K8" s="6" t="str">
        <f t="shared" si="4"/>
        <v>3Q2017</v>
      </c>
      <c r="L8" s="6" t="str">
        <f t="shared" si="4"/>
        <v>4Q2017</v>
      </c>
      <c r="M8" s="6" t="str">
        <f t="shared" si="4"/>
        <v>1Q2018</v>
      </c>
      <c r="N8" s="6" t="str">
        <f t="shared" si="4"/>
        <v>2Q2018</v>
      </c>
      <c r="O8" s="6" t="str">
        <f t="shared" si="4"/>
        <v>3Q2018</v>
      </c>
      <c r="P8" s="6" t="str">
        <f t="shared" si="4"/>
        <v>4Q2018</v>
      </c>
      <c r="Q8" s="6" t="str">
        <f t="shared" si="4"/>
        <v>1Q2019</v>
      </c>
      <c r="R8" s="6" t="str">
        <f t="shared" si="4"/>
        <v>2Q2019</v>
      </c>
      <c r="S8" s="6" t="str">
        <f t="shared" si="4"/>
        <v>3Q2019</v>
      </c>
      <c r="T8" s="6" t="str">
        <f t="shared" si="4"/>
        <v>4Q2019</v>
      </c>
      <c r="U8" s="6" t="str">
        <f t="shared" si="4"/>
        <v>1Q2020</v>
      </c>
      <c r="V8" s="6" t="str">
        <f t="shared" si="4"/>
        <v>2Q2020</v>
      </c>
      <c r="W8" s="6" t="str">
        <f t="shared" si="4"/>
        <v>3Q2020</v>
      </c>
      <c r="X8" s="6" t="str">
        <f t="shared" si="4"/>
        <v>4Q2020</v>
      </c>
      <c r="Y8" s="6" t="str">
        <f t="shared" si="4"/>
        <v>1Q2021</v>
      </c>
      <c r="Z8" s="6" t="str">
        <f t="shared" si="4"/>
        <v>2Q2021</v>
      </c>
      <c r="AA8" s="6" t="str">
        <f t="shared" si="4"/>
        <v>3Q2021</v>
      </c>
      <c r="AB8" s="6" t="str">
        <f t="shared" si="4"/>
        <v>4Q2021</v>
      </c>
      <c r="AC8" s="6" t="str">
        <f t="shared" si="4"/>
        <v>1Q2022</v>
      </c>
      <c r="AD8" s="6" t="str">
        <f t="shared" si="4"/>
        <v>2Q2022</v>
      </c>
      <c r="AE8" s="6" t="str">
        <f t="shared" si="4"/>
        <v>3Q2022</v>
      </c>
      <c r="AF8" s="6" t="str">
        <f t="shared" si="4"/>
        <v>4Q2022</v>
      </c>
      <c r="AG8" s="6" t="str">
        <f t="shared" si="4"/>
        <v>1Q2023</v>
      </c>
      <c r="AH8" s="6" t="str">
        <f t="shared" si="4"/>
        <v>2Q2023</v>
      </c>
      <c r="AI8" s="6" t="str">
        <f t="shared" si="4"/>
        <v>3Q2023</v>
      </c>
      <c r="AJ8" s="6" t="str">
        <f t="shared" si="4"/>
        <v>4Q2023</v>
      </c>
      <c r="AK8" s="6" t="str">
        <f>MONTH(AK$6)/3&amp;"Q"&amp;AK$7</f>
        <v>1Q2024</v>
      </c>
      <c r="AM8" s="6">
        <v>2016</v>
      </c>
      <c r="AN8" s="6">
        <f>AM8+1</f>
        <v>2017</v>
      </c>
      <c r="AO8" s="6">
        <f t="shared" ref="AO8:AU8" si="5">AN8+1</f>
        <v>2018</v>
      </c>
      <c r="AP8" s="6">
        <f t="shared" si="5"/>
        <v>2019</v>
      </c>
      <c r="AQ8" s="6">
        <f t="shared" si="5"/>
        <v>2020</v>
      </c>
      <c r="AR8" s="6">
        <f t="shared" si="5"/>
        <v>2021</v>
      </c>
      <c r="AS8" s="6">
        <f t="shared" si="5"/>
        <v>2022</v>
      </c>
      <c r="AT8" s="6">
        <f t="shared" si="5"/>
        <v>2023</v>
      </c>
      <c r="AU8" s="6">
        <f t="shared" si="5"/>
        <v>2024</v>
      </c>
    </row>
    <row r="9" spans="1:47" s="13" customFormat="1" ht="14.5" customHeight="1">
      <c r="A9" s="10"/>
      <c r="B9" s="11" t="s">
        <v>209</v>
      </c>
      <c r="C9" s="12" t="s">
        <v>41</v>
      </c>
      <c r="D9" s="12"/>
      <c r="E9" s="25">
        <f t="shared" ref="E9:AI9" si="6">SUM(E10,E18,E27,E33)</f>
        <v>158.08389066054005</v>
      </c>
      <c r="F9" s="25">
        <f t="shared" si="6"/>
        <v>126.170754177525</v>
      </c>
      <c r="G9" s="25">
        <f t="shared" si="6"/>
        <v>160.71569167542074</v>
      </c>
      <c r="H9" s="25">
        <f t="shared" si="6"/>
        <v>199.8839014306609</v>
      </c>
      <c r="I9" s="25">
        <f t="shared" si="6"/>
        <v>149.65486708184696</v>
      </c>
      <c r="J9" s="25">
        <f t="shared" si="6"/>
        <v>183.537031652</v>
      </c>
      <c r="K9" s="25">
        <f t="shared" si="6"/>
        <v>248.31757268099997</v>
      </c>
      <c r="L9" s="25">
        <f t="shared" si="6"/>
        <v>748.12455484327108</v>
      </c>
      <c r="M9" s="25">
        <f t="shared" si="6"/>
        <v>442.6993007789614</v>
      </c>
      <c r="N9" s="25">
        <f t="shared" si="6"/>
        <v>322.02260940537178</v>
      </c>
      <c r="O9" s="25">
        <f t="shared" si="6"/>
        <v>639.86953781707894</v>
      </c>
      <c r="P9" s="25">
        <f t="shared" si="6"/>
        <v>698.88906921133105</v>
      </c>
      <c r="Q9" s="25">
        <f t="shared" si="6"/>
        <v>519.86374973245177</v>
      </c>
      <c r="R9" s="25">
        <f t="shared" si="6"/>
        <v>641.87588504078303</v>
      </c>
      <c r="S9" s="25">
        <f t="shared" si="6"/>
        <v>1313.2281135351539</v>
      </c>
      <c r="T9" s="25">
        <f t="shared" si="6"/>
        <v>1364.812955400904</v>
      </c>
      <c r="U9" s="25">
        <f t="shared" si="6"/>
        <v>634.8834067824514</v>
      </c>
      <c r="V9" s="25">
        <f t="shared" si="6"/>
        <v>780.72509664150027</v>
      </c>
      <c r="W9" s="25">
        <f t="shared" si="6"/>
        <v>1359.8219571900004</v>
      </c>
      <c r="X9" s="25">
        <f t="shared" si="6"/>
        <v>1694.1234131992546</v>
      </c>
      <c r="Y9" s="25">
        <f t="shared" si="6"/>
        <v>1547.0547042224998</v>
      </c>
      <c r="Z9" s="25">
        <f t="shared" si="6"/>
        <v>1501.8490602675001</v>
      </c>
      <c r="AA9" s="25">
        <f t="shared" si="6"/>
        <v>1978.3281197177998</v>
      </c>
      <c r="AB9" s="25">
        <f t="shared" si="6"/>
        <v>2022.2739886544996</v>
      </c>
      <c r="AC9" s="25">
        <f t="shared" si="6"/>
        <v>1523.8442755102885</v>
      </c>
      <c r="AD9" s="25">
        <f t="shared" si="6"/>
        <v>1266.5929436338863</v>
      </c>
      <c r="AE9" s="25">
        <f t="shared" si="6"/>
        <v>1946.9910554951143</v>
      </c>
      <c r="AF9" s="25">
        <f t="shared" si="6"/>
        <v>2067.8882848667281</v>
      </c>
      <c r="AG9" s="25">
        <f t="shared" si="6"/>
        <v>1803.1955226084876</v>
      </c>
      <c r="AH9" s="25">
        <f t="shared" si="6"/>
        <v>1659.7774753163778</v>
      </c>
      <c r="AI9" s="25">
        <f t="shared" si="6"/>
        <v>2546.9848717645</v>
      </c>
      <c r="AJ9" s="25">
        <f t="shared" ref="AJ9" si="7">SUM(AJ10,AJ18,AJ27,AJ33)</f>
        <v>2625.5781729454989</v>
      </c>
      <c r="AK9" s="25">
        <f>SUM(AK10,AK18,AK27,AK33)</f>
        <v>1730.0103554579996</v>
      </c>
      <c r="AL9" s="27"/>
      <c r="AM9" s="25">
        <f t="shared" ref="AM9:AU18" si="8">SUMIF($7:$7,AM$8,9:9)</f>
        <v>644.85423794414669</v>
      </c>
      <c r="AN9" s="25">
        <f t="shared" si="8"/>
        <v>1329.634026258118</v>
      </c>
      <c r="AO9" s="25">
        <f t="shared" si="8"/>
        <v>2103.4805172127431</v>
      </c>
      <c r="AP9" s="25">
        <f t="shared" si="8"/>
        <v>3839.7807037092925</v>
      </c>
      <c r="AQ9" s="25">
        <f t="shared" si="8"/>
        <v>4469.5538738132072</v>
      </c>
      <c r="AR9" s="25">
        <f t="shared" si="8"/>
        <v>7049.5058728622998</v>
      </c>
      <c r="AS9" s="25">
        <f t="shared" si="8"/>
        <v>6805.3165595060173</v>
      </c>
      <c r="AT9" s="25">
        <f t="shared" si="8"/>
        <v>8635.5360426348652</v>
      </c>
      <c r="AU9" s="25">
        <f t="shared" si="8"/>
        <v>1730.0103554579996</v>
      </c>
    </row>
    <row r="10" spans="1:47" s="13" customFormat="1" ht="14.5" customHeight="1">
      <c r="A10" s="10"/>
      <c r="B10" s="37" t="s">
        <v>28</v>
      </c>
      <c r="C10" s="38" t="s">
        <v>41</v>
      </c>
      <c r="D10" s="38"/>
      <c r="E10" s="39">
        <f>SUM(E11,E14)</f>
        <v>55.737256688540008</v>
      </c>
      <c r="F10" s="39">
        <f t="shared" ref="F10:AI10" si="9">SUM(F11,F14)</f>
        <v>54.425551699524974</v>
      </c>
      <c r="G10" s="39">
        <f t="shared" si="9"/>
        <v>95.237136185000011</v>
      </c>
      <c r="H10" s="39">
        <f t="shared" si="9"/>
        <v>102.14303929599998</v>
      </c>
      <c r="I10" s="39">
        <f t="shared" si="9"/>
        <v>42.540075533959516</v>
      </c>
      <c r="J10" s="39">
        <f t="shared" si="9"/>
        <v>96.743046366000016</v>
      </c>
      <c r="K10" s="39">
        <f t="shared" si="9"/>
        <v>178.64646894999998</v>
      </c>
      <c r="L10" s="39">
        <f t="shared" si="9"/>
        <v>638.29956112327102</v>
      </c>
      <c r="M10" s="39">
        <f t="shared" si="9"/>
        <v>309.74107019076951</v>
      </c>
      <c r="N10" s="39">
        <f t="shared" si="9"/>
        <v>224.34350090837182</v>
      </c>
      <c r="O10" s="39">
        <f t="shared" si="9"/>
        <v>566.25063049407891</v>
      </c>
      <c r="P10" s="39">
        <f t="shared" si="9"/>
        <v>533.5192888953311</v>
      </c>
      <c r="Q10" s="39">
        <f t="shared" si="9"/>
        <v>293.94241886909174</v>
      </c>
      <c r="R10" s="39">
        <f t="shared" si="9"/>
        <v>316.21191106699996</v>
      </c>
      <c r="S10" s="39">
        <f t="shared" si="9"/>
        <v>677.12822824700027</v>
      </c>
      <c r="T10" s="39">
        <f t="shared" si="9"/>
        <v>802.50874892490356</v>
      </c>
      <c r="U10" s="39">
        <f t="shared" si="9"/>
        <v>260.33147981399998</v>
      </c>
      <c r="V10" s="39">
        <f t="shared" si="9"/>
        <v>253.51749647300011</v>
      </c>
      <c r="W10" s="39">
        <f t="shared" si="9"/>
        <v>666.32606686700001</v>
      </c>
      <c r="X10" s="39">
        <f t="shared" si="9"/>
        <v>902.60483714800034</v>
      </c>
      <c r="Y10" s="39">
        <f t="shared" si="9"/>
        <v>504.15047138</v>
      </c>
      <c r="Z10" s="39">
        <f t="shared" si="9"/>
        <v>318.94861562700004</v>
      </c>
      <c r="AA10" s="39">
        <f t="shared" si="9"/>
        <v>718.1886863499999</v>
      </c>
      <c r="AB10" s="39">
        <f t="shared" si="9"/>
        <v>861.97305618599989</v>
      </c>
      <c r="AC10" s="39">
        <f t="shared" si="9"/>
        <v>405.27263203199999</v>
      </c>
      <c r="AD10" s="39">
        <f t="shared" si="9"/>
        <v>251.93439405399999</v>
      </c>
      <c r="AE10" s="39">
        <f t="shared" si="9"/>
        <v>696.96330158200021</v>
      </c>
      <c r="AF10" s="39">
        <f t="shared" si="9"/>
        <v>836.78174478300002</v>
      </c>
      <c r="AG10" s="39">
        <f t="shared" si="9"/>
        <v>424.28799882099997</v>
      </c>
      <c r="AH10" s="39">
        <f t="shared" si="9"/>
        <v>306.18734744400001</v>
      </c>
      <c r="AI10" s="39">
        <f t="shared" si="9"/>
        <v>793.85765716800006</v>
      </c>
      <c r="AJ10" s="39">
        <f>SUM(AJ11,AJ14)</f>
        <v>918.14884780099965</v>
      </c>
      <c r="AK10" s="39">
        <f>SUM(AK11,AK14)</f>
        <v>445.83937897299973</v>
      </c>
      <c r="AL10" s="27"/>
      <c r="AM10" s="39">
        <f t="shared" si="8"/>
        <v>307.54298386906498</v>
      </c>
      <c r="AN10" s="39">
        <f t="shared" si="8"/>
        <v>956.2291519732305</v>
      </c>
      <c r="AO10" s="39">
        <f t="shared" si="8"/>
        <v>1633.8544904885514</v>
      </c>
      <c r="AP10" s="39">
        <f t="shared" si="8"/>
        <v>2089.7913071079956</v>
      </c>
      <c r="AQ10" s="39">
        <f t="shared" si="8"/>
        <v>2082.7798803020005</v>
      </c>
      <c r="AR10" s="39">
        <f t="shared" si="8"/>
        <v>2403.260829543</v>
      </c>
      <c r="AS10" s="39">
        <f t="shared" si="8"/>
        <v>2190.9520724510003</v>
      </c>
      <c r="AT10" s="39">
        <f t="shared" si="8"/>
        <v>2442.4818512339998</v>
      </c>
      <c r="AU10" s="39">
        <f t="shared" si="8"/>
        <v>445.83937897299973</v>
      </c>
    </row>
    <row r="11" spans="1:47" s="13" customFormat="1" ht="14.5" customHeight="1">
      <c r="A11" s="10"/>
      <c r="B11" s="14" t="s">
        <v>72</v>
      </c>
      <c r="C11" s="15" t="s">
        <v>41</v>
      </c>
      <c r="D11" s="15"/>
      <c r="E11" s="26">
        <f>SUM(E12:E13)</f>
        <v>55.737256688540008</v>
      </c>
      <c r="F11" s="26">
        <f t="shared" ref="F11:AI11" si="10">SUM(F12:F13)</f>
        <v>54.425551699524974</v>
      </c>
      <c r="G11" s="26">
        <f t="shared" si="10"/>
        <v>95.237136185000011</v>
      </c>
      <c r="H11" s="26">
        <f t="shared" si="10"/>
        <v>102.14303929599998</v>
      </c>
      <c r="I11" s="26">
        <f t="shared" si="10"/>
        <v>42.540075533959516</v>
      </c>
      <c r="J11" s="26">
        <f t="shared" si="10"/>
        <v>96.743046366000016</v>
      </c>
      <c r="K11" s="26">
        <f t="shared" si="10"/>
        <v>178.64646894999998</v>
      </c>
      <c r="L11" s="26">
        <f t="shared" si="10"/>
        <v>255.92037690117797</v>
      </c>
      <c r="M11" s="26">
        <f t="shared" si="10"/>
        <v>116.46550048376952</v>
      </c>
      <c r="N11" s="26">
        <f t="shared" si="10"/>
        <v>77.046189210371821</v>
      </c>
      <c r="O11" s="26">
        <f t="shared" si="10"/>
        <v>209.7163136090789</v>
      </c>
      <c r="P11" s="26">
        <f t="shared" si="10"/>
        <v>213.21300751398363</v>
      </c>
      <c r="Q11" s="26">
        <f t="shared" si="10"/>
        <v>82.639115051000033</v>
      </c>
      <c r="R11" s="26">
        <f t="shared" si="10"/>
        <v>88.152581184000056</v>
      </c>
      <c r="S11" s="26">
        <f t="shared" si="10"/>
        <v>200.28113118400009</v>
      </c>
      <c r="T11" s="26">
        <f t="shared" si="10"/>
        <v>237.20725788700003</v>
      </c>
      <c r="U11" s="26">
        <f t="shared" si="10"/>
        <v>64.455489874999984</v>
      </c>
      <c r="V11" s="26">
        <f t="shared" si="10"/>
        <v>61.597889701000028</v>
      </c>
      <c r="W11" s="26">
        <f t="shared" si="10"/>
        <v>180.57218530399996</v>
      </c>
      <c r="X11" s="26">
        <f t="shared" si="10"/>
        <v>232.118810182</v>
      </c>
      <c r="Y11" s="26">
        <f t="shared" si="10"/>
        <v>125.44080267</v>
      </c>
      <c r="Z11" s="26">
        <f t="shared" si="10"/>
        <v>81.153505449999997</v>
      </c>
      <c r="AA11" s="26">
        <f t="shared" si="10"/>
        <v>191.019086023</v>
      </c>
      <c r="AB11" s="26">
        <f t="shared" si="10"/>
        <v>223.75467003099999</v>
      </c>
      <c r="AC11" s="26">
        <f t="shared" si="10"/>
        <v>104.760380391</v>
      </c>
      <c r="AD11" s="26">
        <f t="shared" si="10"/>
        <v>66.448693567999996</v>
      </c>
      <c r="AE11" s="26">
        <f t="shared" si="10"/>
        <v>172.37061859700003</v>
      </c>
      <c r="AF11" s="26">
        <f t="shared" si="10"/>
        <v>219.21864488200001</v>
      </c>
      <c r="AG11" s="26">
        <f t="shared" si="10"/>
        <v>106.55195137600001</v>
      </c>
      <c r="AH11" s="26">
        <f t="shared" si="10"/>
        <v>79.551348343000001</v>
      </c>
      <c r="AI11" s="26">
        <f t="shared" si="10"/>
        <v>197.88332796999998</v>
      </c>
      <c r="AJ11" s="26">
        <f>SUM(AJ12:AJ13)</f>
        <v>234.6967544379998</v>
      </c>
      <c r="AK11" s="26">
        <f>SUM(AK12:AK13)</f>
        <v>110.64021267499996</v>
      </c>
      <c r="AL11" s="27"/>
      <c r="AM11" s="26">
        <f t="shared" si="8"/>
        <v>307.54298386906498</v>
      </c>
      <c r="AN11" s="26">
        <f t="shared" si="8"/>
        <v>573.84996775113746</v>
      </c>
      <c r="AO11" s="26">
        <f t="shared" si="8"/>
        <v>616.44101081720385</v>
      </c>
      <c r="AP11" s="26">
        <f t="shared" si="8"/>
        <v>608.28008530600027</v>
      </c>
      <c r="AQ11" s="26">
        <f t="shared" si="8"/>
        <v>538.74437506200002</v>
      </c>
      <c r="AR11" s="26">
        <f t="shared" si="8"/>
        <v>621.36806417399998</v>
      </c>
      <c r="AS11" s="26">
        <f t="shared" si="8"/>
        <v>562.79833743800009</v>
      </c>
      <c r="AT11" s="26">
        <f t="shared" si="8"/>
        <v>618.68338212699973</v>
      </c>
      <c r="AU11" s="26">
        <f t="shared" si="8"/>
        <v>110.64021267499996</v>
      </c>
    </row>
    <row r="12" spans="1:47" ht="14.5" customHeight="1">
      <c r="B12" s="19" t="s">
        <v>73</v>
      </c>
      <c r="C12" s="2" t="s">
        <v>30</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c r="AM12" s="24">
        <f t="shared" si="8"/>
        <v>307.54298386906498</v>
      </c>
      <c r="AN12" s="24">
        <f t="shared" si="8"/>
        <v>268.71951798892951</v>
      </c>
      <c r="AO12" s="24">
        <f t="shared" si="8"/>
        <v>250.25939849826244</v>
      </c>
      <c r="AP12" s="24">
        <f t="shared" si="8"/>
        <v>247.85166477767876</v>
      </c>
      <c r="AQ12" s="24">
        <f t="shared" si="8"/>
        <v>218.43692242961384</v>
      </c>
      <c r="AR12" s="24">
        <f t="shared" si="8"/>
        <v>252.793961637</v>
      </c>
      <c r="AS12" s="24">
        <f t="shared" si="8"/>
        <v>225.85023168700002</v>
      </c>
      <c r="AT12" s="24">
        <f t="shared" si="8"/>
        <v>242.43243372799986</v>
      </c>
      <c r="AU12" s="24">
        <f t="shared" si="8"/>
        <v>41.616649557999999</v>
      </c>
    </row>
    <row r="13" spans="1:47" ht="14.5" customHeight="1">
      <c r="B13" s="19" t="s">
        <v>84</v>
      </c>
      <c r="C13" s="2" t="s">
        <v>30</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c r="AM13" s="24">
        <f t="shared" si="8"/>
        <v>0</v>
      </c>
      <c r="AN13" s="24">
        <f t="shared" si="8"/>
        <v>305.13044976220795</v>
      </c>
      <c r="AO13" s="24">
        <f t="shared" si="8"/>
        <v>366.18161231894135</v>
      </c>
      <c r="AP13" s="24">
        <f t="shared" si="8"/>
        <v>360.42842052832145</v>
      </c>
      <c r="AQ13" s="24">
        <f t="shared" si="8"/>
        <v>320.30745263238612</v>
      </c>
      <c r="AR13" s="24">
        <f t="shared" si="8"/>
        <v>368.57410253699993</v>
      </c>
      <c r="AS13" s="24">
        <f t="shared" si="8"/>
        <v>336.94810575100001</v>
      </c>
      <c r="AT13" s="24">
        <f t="shared" si="8"/>
        <v>376.25094839899998</v>
      </c>
      <c r="AU13" s="24">
        <f t="shared" si="8"/>
        <v>69.023563116999952</v>
      </c>
    </row>
    <row r="14" spans="1:47" s="13" customFormat="1" ht="14.5" customHeight="1">
      <c r="A14" s="10"/>
      <c r="B14" s="14" t="s">
        <v>92</v>
      </c>
      <c r="C14" s="15" t="s">
        <v>41</v>
      </c>
      <c r="D14" s="15"/>
      <c r="E14" s="26">
        <f>SUM(E15:E17)</f>
        <v>0</v>
      </c>
      <c r="F14" s="26">
        <f t="shared" ref="F14:AJ14" si="11">SUM(F15:F17)</f>
        <v>0</v>
      </c>
      <c r="G14" s="26">
        <f t="shared" si="11"/>
        <v>0</v>
      </c>
      <c r="H14" s="26">
        <f t="shared" si="11"/>
        <v>0</v>
      </c>
      <c r="I14" s="26">
        <f t="shared" si="11"/>
        <v>0</v>
      </c>
      <c r="J14" s="26">
        <f t="shared" si="11"/>
        <v>0</v>
      </c>
      <c r="K14" s="26">
        <f t="shared" si="11"/>
        <v>0</v>
      </c>
      <c r="L14" s="26">
        <f t="shared" si="11"/>
        <v>382.37918422209304</v>
      </c>
      <c r="M14" s="26">
        <f t="shared" si="11"/>
        <v>193.27556970699999</v>
      </c>
      <c r="N14" s="26">
        <f t="shared" si="11"/>
        <v>147.29731169800002</v>
      </c>
      <c r="O14" s="26">
        <f t="shared" si="11"/>
        <v>356.53431688500001</v>
      </c>
      <c r="P14" s="26">
        <f t="shared" si="11"/>
        <v>320.3062813813475</v>
      </c>
      <c r="Q14" s="26">
        <f t="shared" si="11"/>
        <v>211.30330381809171</v>
      </c>
      <c r="R14" s="26">
        <f t="shared" si="11"/>
        <v>228.05932988299989</v>
      </c>
      <c r="S14" s="26">
        <f t="shared" si="11"/>
        <v>476.84709706300021</v>
      </c>
      <c r="T14" s="26">
        <f t="shared" si="11"/>
        <v>565.30149103790359</v>
      </c>
      <c r="U14" s="26">
        <f t="shared" si="11"/>
        <v>195.87598993899999</v>
      </c>
      <c r="V14" s="26">
        <f t="shared" si="11"/>
        <v>191.91960677200009</v>
      </c>
      <c r="W14" s="26">
        <f t="shared" si="11"/>
        <v>485.75388156300005</v>
      </c>
      <c r="X14" s="26">
        <f t="shared" si="11"/>
        <v>670.48602696600028</v>
      </c>
      <c r="Y14" s="26">
        <f t="shared" si="11"/>
        <v>378.70966871000002</v>
      </c>
      <c r="Z14" s="26">
        <f t="shared" si="11"/>
        <v>237.79511017700003</v>
      </c>
      <c r="AA14" s="26">
        <f t="shared" si="11"/>
        <v>527.1696003269999</v>
      </c>
      <c r="AB14" s="26">
        <f t="shared" si="11"/>
        <v>638.21838615499996</v>
      </c>
      <c r="AC14" s="26">
        <f t="shared" si="11"/>
        <v>300.51225164099998</v>
      </c>
      <c r="AD14" s="26">
        <f t="shared" si="11"/>
        <v>185.48570048599998</v>
      </c>
      <c r="AE14" s="26">
        <f t="shared" si="11"/>
        <v>524.59268298500012</v>
      </c>
      <c r="AF14" s="26">
        <f t="shared" si="11"/>
        <v>617.56309990099999</v>
      </c>
      <c r="AG14" s="26">
        <f t="shared" si="11"/>
        <v>317.736047445</v>
      </c>
      <c r="AH14" s="26">
        <f t="shared" si="11"/>
        <v>226.63599910099998</v>
      </c>
      <c r="AI14" s="26">
        <f t="shared" si="11"/>
        <v>595.97432919800008</v>
      </c>
      <c r="AJ14" s="26">
        <f t="shared" si="11"/>
        <v>683.4520933629999</v>
      </c>
      <c r="AK14" s="26">
        <f>SUM(AK15:AK17)</f>
        <v>335.1991662979998</v>
      </c>
      <c r="AL14" s="27"/>
      <c r="AM14" s="26">
        <f t="shared" si="8"/>
        <v>0</v>
      </c>
      <c r="AN14" s="26">
        <f t="shared" si="8"/>
        <v>382.37918422209304</v>
      </c>
      <c r="AO14" s="26">
        <f t="shared" si="8"/>
        <v>1017.4134796713475</v>
      </c>
      <c r="AP14" s="26">
        <f t="shared" si="8"/>
        <v>1481.5112218019954</v>
      </c>
      <c r="AQ14" s="26">
        <f t="shared" si="8"/>
        <v>1544.0355052400005</v>
      </c>
      <c r="AR14" s="26">
        <f t="shared" si="8"/>
        <v>1781.892765369</v>
      </c>
      <c r="AS14" s="26">
        <f t="shared" si="8"/>
        <v>1628.1537350130002</v>
      </c>
      <c r="AT14" s="26">
        <f t="shared" si="8"/>
        <v>1823.7984691069998</v>
      </c>
      <c r="AU14" s="26">
        <f t="shared" si="8"/>
        <v>335.1991662979998</v>
      </c>
    </row>
    <row r="15" spans="1:47" ht="14.5" customHeight="1">
      <c r="B15" s="19" t="s">
        <v>93</v>
      </c>
      <c r="C15" s="2" t="s">
        <v>30</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c r="AM15" s="24">
        <f t="shared" si="8"/>
        <v>0</v>
      </c>
      <c r="AN15" s="24">
        <f t="shared" si="8"/>
        <v>382.37918422209304</v>
      </c>
      <c r="AO15" s="24">
        <f t="shared" si="8"/>
        <v>1017.4134796713475</v>
      </c>
      <c r="AP15" s="24">
        <f t="shared" si="8"/>
        <v>993.29629880241464</v>
      </c>
      <c r="AQ15" s="24">
        <f t="shared" si="8"/>
        <v>794.69519701363129</v>
      </c>
      <c r="AR15" s="24">
        <f t="shared" si="8"/>
        <v>921.90217392299996</v>
      </c>
      <c r="AS15" s="24">
        <f t="shared" si="8"/>
        <v>864.26312163900002</v>
      </c>
      <c r="AT15" s="24">
        <f t="shared" si="8"/>
        <v>981.54233201500017</v>
      </c>
      <c r="AU15" s="24">
        <f t="shared" si="8"/>
        <v>183.45140011899983</v>
      </c>
    </row>
    <row r="16" spans="1:47" ht="14.5" customHeight="1">
      <c r="B16" s="19" t="s">
        <v>210</v>
      </c>
      <c r="C16" s="2" t="s">
        <v>30</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c r="AM16" s="24">
        <f t="shared" si="8"/>
        <v>0</v>
      </c>
      <c r="AN16" s="24">
        <f t="shared" si="8"/>
        <v>0</v>
      </c>
      <c r="AO16" s="24">
        <f t="shared" si="8"/>
        <v>0</v>
      </c>
      <c r="AP16" s="24">
        <f t="shared" si="8"/>
        <v>488.21492299958066</v>
      </c>
      <c r="AQ16" s="24">
        <f t="shared" si="8"/>
        <v>424.92611496929544</v>
      </c>
      <c r="AR16" s="24">
        <f t="shared" si="8"/>
        <v>491.38374264699996</v>
      </c>
      <c r="AS16" s="24">
        <f t="shared" si="8"/>
        <v>430.763423085</v>
      </c>
      <c r="AT16" s="24">
        <f t="shared" si="8"/>
        <v>465.60587667199991</v>
      </c>
      <c r="AU16" s="24">
        <f t="shared" si="8"/>
        <v>86.690009466999967</v>
      </c>
    </row>
    <row r="17" spans="1:47" ht="14.5" customHeight="1">
      <c r="B17" s="19" t="s">
        <v>211</v>
      </c>
      <c r="C17" s="2" t="s">
        <v>30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c r="AM17" s="24">
        <f t="shared" si="8"/>
        <v>0</v>
      </c>
      <c r="AN17" s="24">
        <f t="shared" si="8"/>
        <v>0</v>
      </c>
      <c r="AO17" s="24">
        <f t="shared" si="8"/>
        <v>0</v>
      </c>
      <c r="AP17" s="24">
        <f t="shared" si="8"/>
        <v>0</v>
      </c>
      <c r="AQ17" s="24">
        <f t="shared" si="8"/>
        <v>324.41419325707375</v>
      </c>
      <c r="AR17" s="24">
        <f t="shared" si="8"/>
        <v>368.60684879899998</v>
      </c>
      <c r="AS17" s="24">
        <f t="shared" si="8"/>
        <v>333.12719028900005</v>
      </c>
      <c r="AT17" s="24">
        <f t="shared" si="8"/>
        <v>376.65026041999988</v>
      </c>
      <c r="AU17" s="24">
        <f t="shared" si="8"/>
        <v>65.057756712</v>
      </c>
    </row>
    <row r="18" spans="1:47" s="13" customFormat="1" ht="14.5" customHeight="1">
      <c r="A18" s="10"/>
      <c r="B18" s="37" t="s">
        <v>31</v>
      </c>
      <c r="C18" s="38" t="s">
        <v>41</v>
      </c>
      <c r="D18" s="38"/>
      <c r="E18" s="39">
        <f t="shared" ref="E18:AI18" si="12">SUM(E19,E24)</f>
        <v>0</v>
      </c>
      <c r="F18" s="39">
        <f t="shared" si="12"/>
        <v>0</v>
      </c>
      <c r="G18" s="39">
        <f t="shared" si="12"/>
        <v>0</v>
      </c>
      <c r="H18" s="39">
        <f t="shared" si="12"/>
        <v>0</v>
      </c>
      <c r="I18" s="39">
        <f t="shared" si="12"/>
        <v>0</v>
      </c>
      <c r="J18" s="39">
        <f t="shared" si="12"/>
        <v>0</v>
      </c>
      <c r="K18" s="39">
        <f t="shared" si="12"/>
        <v>0</v>
      </c>
      <c r="L18" s="39">
        <f t="shared" si="12"/>
        <v>0</v>
      </c>
      <c r="M18" s="39">
        <f t="shared" si="12"/>
        <v>0</v>
      </c>
      <c r="N18" s="39">
        <f t="shared" si="12"/>
        <v>0</v>
      </c>
      <c r="O18" s="39">
        <f t="shared" si="12"/>
        <v>0</v>
      </c>
      <c r="P18" s="39">
        <f t="shared" si="12"/>
        <v>0</v>
      </c>
      <c r="Q18" s="39">
        <f t="shared" si="12"/>
        <v>0</v>
      </c>
      <c r="R18" s="39">
        <f t="shared" si="12"/>
        <v>145.09800857599976</v>
      </c>
      <c r="S18" s="39">
        <f t="shared" si="12"/>
        <v>463.74988202099956</v>
      </c>
      <c r="T18" s="39">
        <f t="shared" si="12"/>
        <v>341.28117462700027</v>
      </c>
      <c r="U18" s="39">
        <f t="shared" si="12"/>
        <v>164.76650362099988</v>
      </c>
      <c r="V18" s="39">
        <f t="shared" si="12"/>
        <v>357.44577996600015</v>
      </c>
      <c r="W18" s="39">
        <f t="shared" si="12"/>
        <v>513.45951474300045</v>
      </c>
      <c r="X18" s="39">
        <f t="shared" si="12"/>
        <v>401.13761863499985</v>
      </c>
      <c r="Y18" s="39">
        <f t="shared" si="12"/>
        <v>398.95040407299996</v>
      </c>
      <c r="Z18" s="39">
        <f t="shared" si="12"/>
        <v>535.43026288449994</v>
      </c>
      <c r="AA18" s="39">
        <f t="shared" si="12"/>
        <v>658.32652779650016</v>
      </c>
      <c r="AB18" s="39">
        <f t="shared" si="12"/>
        <v>425.92794651749989</v>
      </c>
      <c r="AC18" s="39">
        <f t="shared" si="12"/>
        <v>408.83896926473756</v>
      </c>
      <c r="AD18" s="39">
        <f t="shared" si="12"/>
        <v>485.71887070850016</v>
      </c>
      <c r="AE18" s="39">
        <f t="shared" si="12"/>
        <v>639.1143364641797</v>
      </c>
      <c r="AF18" s="39">
        <f t="shared" si="12"/>
        <v>480.94694841222815</v>
      </c>
      <c r="AG18" s="39">
        <f t="shared" si="12"/>
        <v>731.75964591235368</v>
      </c>
      <c r="AH18" s="39">
        <f t="shared" si="12"/>
        <v>878.54519225487729</v>
      </c>
      <c r="AI18" s="39">
        <f t="shared" si="12"/>
        <v>1090.6963872210001</v>
      </c>
      <c r="AJ18" s="39">
        <f t="shared" ref="AJ18" si="13">SUM(AJ19,AJ24)</f>
        <v>1008.6800363200001</v>
      </c>
      <c r="AK18" s="39">
        <f>SUM(AK19,AK24)</f>
        <v>652.2233841215002</v>
      </c>
      <c r="AL18" s="27"/>
      <c r="AM18" s="39">
        <f t="shared" si="8"/>
        <v>0</v>
      </c>
      <c r="AN18" s="39">
        <f t="shared" si="8"/>
        <v>0</v>
      </c>
      <c r="AO18" s="39">
        <f t="shared" si="8"/>
        <v>0</v>
      </c>
      <c r="AP18" s="39">
        <f t="shared" si="8"/>
        <v>950.12906522399965</v>
      </c>
      <c r="AQ18" s="39">
        <f t="shared" si="8"/>
        <v>1436.8094169650003</v>
      </c>
      <c r="AR18" s="39">
        <f t="shared" si="8"/>
        <v>2018.6351412714998</v>
      </c>
      <c r="AS18" s="39">
        <f t="shared" si="8"/>
        <v>2014.6191248496457</v>
      </c>
      <c r="AT18" s="39">
        <f t="shared" si="8"/>
        <v>3709.6812617082314</v>
      </c>
      <c r="AU18" s="39">
        <f t="shared" si="8"/>
        <v>652.2233841215002</v>
      </c>
    </row>
    <row r="19" spans="1:47" s="13" customFormat="1" ht="14.5" customHeight="1">
      <c r="A19" s="10"/>
      <c r="B19" s="16" t="s">
        <v>110</v>
      </c>
      <c r="C19" s="15" t="s">
        <v>41</v>
      </c>
      <c r="D19" s="15"/>
      <c r="E19" s="26">
        <f>SUM(E20:E23)</f>
        <v>0</v>
      </c>
      <c r="F19" s="26">
        <f t="shared" ref="F19:AI19" si="14">SUM(F20:F23)</f>
        <v>0</v>
      </c>
      <c r="G19" s="26">
        <f t="shared" si="14"/>
        <v>0</v>
      </c>
      <c r="H19" s="26">
        <f t="shared" si="14"/>
        <v>0</v>
      </c>
      <c r="I19" s="26">
        <f t="shared" si="14"/>
        <v>0</v>
      </c>
      <c r="J19" s="26">
        <f t="shared" si="14"/>
        <v>0</v>
      </c>
      <c r="K19" s="26">
        <f t="shared" si="14"/>
        <v>0</v>
      </c>
      <c r="L19" s="26">
        <f t="shared" si="14"/>
        <v>0</v>
      </c>
      <c r="M19" s="26">
        <f t="shared" si="14"/>
        <v>0</v>
      </c>
      <c r="N19" s="26">
        <f t="shared" si="14"/>
        <v>0</v>
      </c>
      <c r="O19" s="26">
        <f t="shared" si="14"/>
        <v>0</v>
      </c>
      <c r="P19" s="26">
        <f t="shared" si="14"/>
        <v>0</v>
      </c>
      <c r="Q19" s="26">
        <f t="shared" si="14"/>
        <v>0</v>
      </c>
      <c r="R19" s="26">
        <f t="shared" si="14"/>
        <v>145.09800857599976</v>
      </c>
      <c r="S19" s="26">
        <f t="shared" si="14"/>
        <v>463.74988202099956</v>
      </c>
      <c r="T19" s="26">
        <f t="shared" si="14"/>
        <v>341.28117462700027</v>
      </c>
      <c r="U19" s="26">
        <f t="shared" si="14"/>
        <v>164.76650362099988</v>
      </c>
      <c r="V19" s="26">
        <f t="shared" si="14"/>
        <v>357.44577996600015</v>
      </c>
      <c r="W19" s="26">
        <f t="shared" si="14"/>
        <v>513.45951474300045</v>
      </c>
      <c r="X19" s="26">
        <f t="shared" si="14"/>
        <v>367.91403584799986</v>
      </c>
      <c r="Y19" s="26">
        <f t="shared" si="14"/>
        <v>305.71301547399997</v>
      </c>
      <c r="Z19" s="26">
        <f t="shared" si="14"/>
        <v>437.97754228999997</v>
      </c>
      <c r="AA19" s="26">
        <f t="shared" si="14"/>
        <v>530.55798874400011</v>
      </c>
      <c r="AB19" s="26">
        <f t="shared" si="14"/>
        <v>339.0540392449999</v>
      </c>
      <c r="AC19" s="26">
        <f t="shared" si="14"/>
        <v>324.17431385900005</v>
      </c>
      <c r="AD19" s="26">
        <f t="shared" si="14"/>
        <v>385.56451186500016</v>
      </c>
      <c r="AE19" s="26">
        <f t="shared" si="14"/>
        <v>515.83897782817974</v>
      </c>
      <c r="AF19" s="26">
        <f t="shared" si="14"/>
        <v>373.59921414122812</v>
      </c>
      <c r="AG19" s="26">
        <f t="shared" si="14"/>
        <v>551.9847297633537</v>
      </c>
      <c r="AH19" s="26">
        <f t="shared" si="14"/>
        <v>693.45508521737725</v>
      </c>
      <c r="AI19" s="26">
        <f t="shared" si="14"/>
        <v>872.15327162200015</v>
      </c>
      <c r="AJ19" s="26">
        <f t="shared" ref="AJ19" si="15">SUM(AJ20:AJ23)</f>
        <v>812.09937038200019</v>
      </c>
      <c r="AK19" s="26">
        <f>SUM(AK20:AK23)</f>
        <v>517.47762414700026</v>
      </c>
      <c r="AL19" s="27"/>
      <c r="AM19" s="26">
        <f t="shared" ref="AM19:AU28" si="16">SUMIF($7:$7,AM$8,19:19)</f>
        <v>0</v>
      </c>
      <c r="AN19" s="26">
        <f t="shared" si="16"/>
        <v>0</v>
      </c>
      <c r="AO19" s="26">
        <f t="shared" si="16"/>
        <v>0</v>
      </c>
      <c r="AP19" s="26">
        <f t="shared" si="16"/>
        <v>950.12906522399965</v>
      </c>
      <c r="AQ19" s="26">
        <f t="shared" si="16"/>
        <v>1403.5858341780004</v>
      </c>
      <c r="AR19" s="26">
        <f t="shared" si="16"/>
        <v>1613.3025857530001</v>
      </c>
      <c r="AS19" s="26">
        <f t="shared" si="16"/>
        <v>1599.1770176934078</v>
      </c>
      <c r="AT19" s="26">
        <f t="shared" si="16"/>
        <v>2929.6924569847315</v>
      </c>
      <c r="AU19" s="26">
        <f t="shared" si="16"/>
        <v>517.47762414700026</v>
      </c>
    </row>
    <row r="20" spans="1:47" ht="14.5" customHeight="1">
      <c r="B20" s="19" t="s">
        <v>212</v>
      </c>
      <c r="C20" s="2" t="s">
        <v>30</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c r="AM20" s="24">
        <f t="shared" si="16"/>
        <v>0</v>
      </c>
      <c r="AN20" s="24">
        <f t="shared" si="16"/>
        <v>0</v>
      </c>
      <c r="AO20" s="24">
        <f t="shared" si="16"/>
        <v>0</v>
      </c>
      <c r="AP20" s="24">
        <f t="shared" si="16"/>
        <v>950.12906522399965</v>
      </c>
      <c r="AQ20" s="24">
        <f t="shared" si="16"/>
        <v>1208.7723473510002</v>
      </c>
      <c r="AR20" s="24">
        <f t="shared" si="16"/>
        <v>1366.4106001919999</v>
      </c>
      <c r="AS20" s="24">
        <f t="shared" si="16"/>
        <v>1329.0605854650003</v>
      </c>
      <c r="AT20" s="24">
        <f t="shared" si="16"/>
        <v>1329.2923715020002</v>
      </c>
      <c r="AU20" s="24">
        <f t="shared" si="16"/>
        <v>189.34869160200017</v>
      </c>
    </row>
    <row r="21" spans="1:47" ht="14.5" customHeight="1">
      <c r="B21" s="19" t="s">
        <v>121</v>
      </c>
      <c r="C21" s="2" t="s">
        <v>30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c r="AM21" s="24">
        <f t="shared" si="16"/>
        <v>0</v>
      </c>
      <c r="AN21" s="24">
        <f t="shared" si="16"/>
        <v>0</v>
      </c>
      <c r="AO21" s="24">
        <f t="shared" si="16"/>
        <v>0</v>
      </c>
      <c r="AP21" s="24">
        <f t="shared" si="16"/>
        <v>0</v>
      </c>
      <c r="AQ21" s="24">
        <f t="shared" si="16"/>
        <v>194.81348682699999</v>
      </c>
      <c r="AR21" s="24">
        <f t="shared" si="16"/>
        <v>246.89198556099998</v>
      </c>
      <c r="AS21" s="24">
        <f t="shared" si="16"/>
        <v>222.20303504699999</v>
      </c>
      <c r="AT21" s="24">
        <f t="shared" si="16"/>
        <v>216.43523397399997</v>
      </c>
      <c r="AU21" s="24">
        <f t="shared" si="16"/>
        <v>29.827608606999988</v>
      </c>
    </row>
    <row r="22" spans="1:47" ht="14.5" customHeight="1">
      <c r="B22" s="19" t="s">
        <v>128</v>
      </c>
      <c r="C22" s="2" t="s">
        <v>30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c r="AM22" s="24">
        <f t="shared" si="16"/>
        <v>0</v>
      </c>
      <c r="AN22" s="24">
        <f t="shared" si="16"/>
        <v>0</v>
      </c>
      <c r="AO22" s="24">
        <f t="shared" si="16"/>
        <v>0</v>
      </c>
      <c r="AP22" s="24">
        <f t="shared" si="16"/>
        <v>0</v>
      </c>
      <c r="AQ22" s="24">
        <f t="shared" si="16"/>
        <v>0</v>
      </c>
      <c r="AR22" s="24">
        <f t="shared" si="16"/>
        <v>0</v>
      </c>
      <c r="AS22" s="24">
        <f t="shared" si="16"/>
        <v>47.913397181407916</v>
      </c>
      <c r="AT22" s="24">
        <f t="shared" si="16"/>
        <v>1037.7488042347882</v>
      </c>
      <c r="AU22" s="24">
        <f t="shared" si="16"/>
        <v>152.89790410400005</v>
      </c>
    </row>
    <row r="23" spans="1:47" ht="14.5" customHeight="1">
      <c r="B23" s="19" t="s">
        <v>132</v>
      </c>
      <c r="C23" s="2" t="s">
        <v>30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c r="AM23" s="24">
        <f t="shared" si="16"/>
        <v>0</v>
      </c>
      <c r="AN23" s="24">
        <f t="shared" si="16"/>
        <v>0</v>
      </c>
      <c r="AO23" s="24">
        <f t="shared" si="16"/>
        <v>0</v>
      </c>
      <c r="AP23" s="24">
        <f t="shared" si="16"/>
        <v>0</v>
      </c>
      <c r="AQ23" s="24">
        <f t="shared" si="16"/>
        <v>0</v>
      </c>
      <c r="AR23" s="24">
        <f t="shared" si="16"/>
        <v>0</v>
      </c>
      <c r="AS23" s="24">
        <f t="shared" si="16"/>
        <v>0</v>
      </c>
      <c r="AT23" s="24">
        <f t="shared" si="16"/>
        <v>346.21604727394299</v>
      </c>
      <c r="AU23" s="24">
        <f t="shared" si="16"/>
        <v>145.40341983400006</v>
      </c>
    </row>
    <row r="24" spans="1:47" s="13" customFormat="1" ht="14.5" customHeight="1">
      <c r="A24" s="10"/>
      <c r="B24" s="16" t="s">
        <v>135</v>
      </c>
      <c r="C24" s="15" t="s">
        <v>41</v>
      </c>
      <c r="D24" s="15"/>
      <c r="E24" s="26">
        <f>SUM(E25:E26)</f>
        <v>0</v>
      </c>
      <c r="F24" s="26">
        <f t="shared" ref="F24:AJ24" si="17">SUM(F25:F26)</f>
        <v>0</v>
      </c>
      <c r="G24" s="26">
        <f t="shared" si="17"/>
        <v>0</v>
      </c>
      <c r="H24" s="26">
        <f t="shared" si="17"/>
        <v>0</v>
      </c>
      <c r="I24" s="26">
        <f t="shared" si="17"/>
        <v>0</v>
      </c>
      <c r="J24" s="26">
        <f t="shared" si="17"/>
        <v>0</v>
      </c>
      <c r="K24" s="26">
        <f t="shared" si="17"/>
        <v>0</v>
      </c>
      <c r="L24" s="26">
        <f t="shared" si="17"/>
        <v>0</v>
      </c>
      <c r="M24" s="26">
        <f t="shared" si="17"/>
        <v>0</v>
      </c>
      <c r="N24" s="26">
        <f t="shared" si="17"/>
        <v>0</v>
      </c>
      <c r="O24" s="26">
        <f t="shared" si="17"/>
        <v>0</v>
      </c>
      <c r="P24" s="26">
        <f t="shared" si="17"/>
        <v>0</v>
      </c>
      <c r="Q24" s="26">
        <f t="shared" si="17"/>
        <v>0</v>
      </c>
      <c r="R24" s="26">
        <f t="shared" si="17"/>
        <v>0</v>
      </c>
      <c r="S24" s="26">
        <f t="shared" si="17"/>
        <v>0</v>
      </c>
      <c r="T24" s="26">
        <f t="shared" si="17"/>
        <v>0</v>
      </c>
      <c r="U24" s="26">
        <f t="shared" si="17"/>
        <v>0</v>
      </c>
      <c r="V24" s="26">
        <f t="shared" si="17"/>
        <v>0</v>
      </c>
      <c r="W24" s="26">
        <f t="shared" si="17"/>
        <v>0</v>
      </c>
      <c r="X24" s="26">
        <f t="shared" si="17"/>
        <v>33.223582787000005</v>
      </c>
      <c r="Y24" s="26">
        <f t="shared" si="17"/>
        <v>93.237388598999999</v>
      </c>
      <c r="Z24" s="26">
        <f t="shared" si="17"/>
        <v>97.452720594499993</v>
      </c>
      <c r="AA24" s="26">
        <f t="shared" si="17"/>
        <v>127.76853905249999</v>
      </c>
      <c r="AB24" s="26">
        <f t="shared" si="17"/>
        <v>86.873907272500006</v>
      </c>
      <c r="AC24" s="26">
        <f t="shared" si="17"/>
        <v>84.664655405737506</v>
      </c>
      <c r="AD24" s="26">
        <f t="shared" si="17"/>
        <v>100.15435884349999</v>
      </c>
      <c r="AE24" s="26">
        <f t="shared" si="17"/>
        <v>123.27535863599999</v>
      </c>
      <c r="AF24" s="26">
        <f t="shared" si="17"/>
        <v>107.34773427100001</v>
      </c>
      <c r="AG24" s="26">
        <f t="shared" si="17"/>
        <v>179.77491614899998</v>
      </c>
      <c r="AH24" s="26">
        <f t="shared" si="17"/>
        <v>185.09010703749999</v>
      </c>
      <c r="AI24" s="26">
        <f t="shared" si="17"/>
        <v>218.54311559899998</v>
      </c>
      <c r="AJ24" s="26">
        <f t="shared" si="17"/>
        <v>196.58066593799992</v>
      </c>
      <c r="AK24" s="26">
        <f>SUM(AK25:AK26)</f>
        <v>134.74575997449995</v>
      </c>
      <c r="AL24" s="27"/>
      <c r="AM24" s="26">
        <f t="shared" si="16"/>
        <v>0</v>
      </c>
      <c r="AN24" s="26">
        <f t="shared" si="16"/>
        <v>0</v>
      </c>
      <c r="AO24" s="26">
        <f t="shared" si="16"/>
        <v>0</v>
      </c>
      <c r="AP24" s="26">
        <f t="shared" si="16"/>
        <v>0</v>
      </c>
      <c r="AQ24" s="26">
        <f t="shared" si="16"/>
        <v>33.223582787000005</v>
      </c>
      <c r="AR24" s="26">
        <f t="shared" si="16"/>
        <v>405.33255551849999</v>
      </c>
      <c r="AS24" s="26">
        <f t="shared" si="16"/>
        <v>415.44210715623751</v>
      </c>
      <c r="AT24" s="26">
        <f t="shared" si="16"/>
        <v>779.98880472349981</v>
      </c>
      <c r="AU24" s="26">
        <f t="shared" si="16"/>
        <v>134.74575997449995</v>
      </c>
    </row>
    <row r="25" spans="1:47" ht="14.5" customHeight="1">
      <c r="B25" s="19" t="s">
        <v>213</v>
      </c>
      <c r="C25" s="2" t="s">
        <v>30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c r="AM25" s="24">
        <f t="shared" si="16"/>
        <v>0</v>
      </c>
      <c r="AN25" s="24">
        <f t="shared" si="16"/>
        <v>0</v>
      </c>
      <c r="AO25" s="24">
        <f t="shared" si="16"/>
        <v>0</v>
      </c>
      <c r="AP25" s="24">
        <f t="shared" si="16"/>
        <v>0</v>
      </c>
      <c r="AQ25" s="24">
        <f t="shared" si="16"/>
        <v>33.223582787000005</v>
      </c>
      <c r="AR25" s="24">
        <f t="shared" si="16"/>
        <v>405.33255551849999</v>
      </c>
      <c r="AS25" s="24">
        <f t="shared" si="16"/>
        <v>396.87836992673749</v>
      </c>
      <c r="AT25" s="24">
        <f t="shared" si="16"/>
        <v>403.00428051250003</v>
      </c>
      <c r="AU25" s="24">
        <f t="shared" si="16"/>
        <v>70.786152843999972</v>
      </c>
    </row>
    <row r="26" spans="1:47" ht="14.5" customHeight="1">
      <c r="B26" s="19" t="s">
        <v>214</v>
      </c>
      <c r="C26" s="2" t="s">
        <v>30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c r="AM26" s="24">
        <f t="shared" si="16"/>
        <v>0</v>
      </c>
      <c r="AN26" s="24">
        <f t="shared" si="16"/>
        <v>0</v>
      </c>
      <c r="AO26" s="24">
        <f t="shared" si="16"/>
        <v>0</v>
      </c>
      <c r="AP26" s="24">
        <f t="shared" si="16"/>
        <v>0</v>
      </c>
      <c r="AQ26" s="24">
        <f t="shared" si="16"/>
        <v>0</v>
      </c>
      <c r="AR26" s="24">
        <f t="shared" si="16"/>
        <v>0</v>
      </c>
      <c r="AS26" s="24">
        <f t="shared" si="16"/>
        <v>18.563737229499999</v>
      </c>
      <c r="AT26" s="24">
        <f t="shared" si="16"/>
        <v>376.98452421099989</v>
      </c>
      <c r="AU26" s="24">
        <f t="shared" si="16"/>
        <v>63.959607130499968</v>
      </c>
    </row>
    <row r="27" spans="1:47" s="13" customFormat="1" ht="14.5" customHeight="1">
      <c r="A27" s="10"/>
      <c r="B27" s="37" t="s">
        <v>33</v>
      </c>
      <c r="C27" s="38" t="s">
        <v>41</v>
      </c>
      <c r="D27" s="38"/>
      <c r="E27" s="39">
        <f t="shared" ref="E27:AJ27" si="18">SUM(E28:E32)</f>
        <v>102.34663397200003</v>
      </c>
      <c r="F27" s="39">
        <f t="shared" si="18"/>
        <v>71.745202478000024</v>
      </c>
      <c r="G27" s="39">
        <f t="shared" si="18"/>
        <v>65.478555490420732</v>
      </c>
      <c r="H27" s="39">
        <f t="shared" si="18"/>
        <v>97.740862134660915</v>
      </c>
      <c r="I27" s="39">
        <f t="shared" si="18"/>
        <v>107.11479154788744</v>
      </c>
      <c r="J27" s="39">
        <f t="shared" si="18"/>
        <v>86.793985285999995</v>
      </c>
      <c r="K27" s="39">
        <f t="shared" si="18"/>
        <v>69.671103730999988</v>
      </c>
      <c r="L27" s="39">
        <f t="shared" si="18"/>
        <v>109.82499372000004</v>
      </c>
      <c r="M27" s="39">
        <f t="shared" si="18"/>
        <v>132.95823058819187</v>
      </c>
      <c r="N27" s="39">
        <f t="shared" si="18"/>
        <v>97.679108496999959</v>
      </c>
      <c r="O27" s="39">
        <f t="shared" si="18"/>
        <v>73.618907323000002</v>
      </c>
      <c r="P27" s="39">
        <f t="shared" si="18"/>
        <v>165.36978031599998</v>
      </c>
      <c r="Q27" s="39">
        <f t="shared" si="18"/>
        <v>225.92133086336003</v>
      </c>
      <c r="R27" s="39">
        <f t="shared" si="18"/>
        <v>180.56596539778334</v>
      </c>
      <c r="S27" s="39">
        <f t="shared" si="18"/>
        <v>172.35000326715399</v>
      </c>
      <c r="T27" s="39">
        <f t="shared" si="18"/>
        <v>221.02303184899998</v>
      </c>
      <c r="U27" s="39">
        <f t="shared" si="18"/>
        <v>209.7854233474516</v>
      </c>
      <c r="V27" s="39">
        <f t="shared" si="18"/>
        <v>169.76182020249996</v>
      </c>
      <c r="W27" s="39">
        <f t="shared" si="18"/>
        <v>180.03637557999988</v>
      </c>
      <c r="X27" s="39">
        <f t="shared" si="18"/>
        <v>205.1267241952543</v>
      </c>
      <c r="Y27" s="39">
        <f t="shared" si="18"/>
        <v>249.25761721950005</v>
      </c>
      <c r="Z27" s="39">
        <f t="shared" si="18"/>
        <v>168.395272121</v>
      </c>
      <c r="AA27" s="39">
        <f t="shared" si="18"/>
        <v>169.46738254229999</v>
      </c>
      <c r="AB27" s="39">
        <f t="shared" si="18"/>
        <v>231.25629023600001</v>
      </c>
      <c r="AC27" s="39">
        <f t="shared" si="18"/>
        <v>262.74086326655106</v>
      </c>
      <c r="AD27" s="39">
        <f t="shared" si="18"/>
        <v>189.51526218438613</v>
      </c>
      <c r="AE27" s="39">
        <f t="shared" si="18"/>
        <v>175.64851088993439</v>
      </c>
      <c r="AF27" s="39">
        <f t="shared" si="18"/>
        <v>219.42069477349997</v>
      </c>
      <c r="AG27" s="39">
        <f t="shared" si="18"/>
        <v>271.20006154213428</v>
      </c>
      <c r="AH27" s="39">
        <f t="shared" si="18"/>
        <v>173.44608040450024</v>
      </c>
      <c r="AI27" s="39">
        <f t="shared" si="18"/>
        <v>174.04275281849996</v>
      </c>
      <c r="AJ27" s="39">
        <f t="shared" si="18"/>
        <v>196.54232516249994</v>
      </c>
      <c r="AK27" s="39">
        <f>SUM(AK28:AK32)</f>
        <v>243.69473206650002</v>
      </c>
      <c r="AL27" s="27"/>
      <c r="AM27" s="39">
        <f t="shared" si="16"/>
        <v>337.31125407508171</v>
      </c>
      <c r="AN27" s="39">
        <f t="shared" si="16"/>
        <v>373.40487428488746</v>
      </c>
      <c r="AO27" s="39">
        <f t="shared" si="16"/>
        <v>469.62602672419177</v>
      </c>
      <c r="AP27" s="39">
        <f t="shared" si="16"/>
        <v>799.86033137729726</v>
      </c>
      <c r="AQ27" s="39">
        <f t="shared" si="16"/>
        <v>764.71034332520571</v>
      </c>
      <c r="AR27" s="39">
        <f t="shared" si="16"/>
        <v>818.37656211880005</v>
      </c>
      <c r="AS27" s="39">
        <f t="shared" si="16"/>
        <v>847.32533111437147</v>
      </c>
      <c r="AT27" s="39">
        <f t="shared" si="16"/>
        <v>815.23121992763436</v>
      </c>
      <c r="AU27" s="39">
        <f t="shared" si="16"/>
        <v>243.69473206650002</v>
      </c>
    </row>
    <row r="28" spans="1:47" ht="14.5" customHeight="1">
      <c r="B28" s="19" t="s">
        <v>152</v>
      </c>
      <c r="C28" s="2" t="s">
        <v>30</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c r="AM28" s="24">
        <f t="shared" si="16"/>
        <v>68.412327558081628</v>
      </c>
      <c r="AN28" s="24">
        <f t="shared" si="16"/>
        <v>77.396002873778826</v>
      </c>
      <c r="AO28" s="24">
        <f t="shared" si="16"/>
        <v>51.496345033191858</v>
      </c>
      <c r="AP28" s="24">
        <f t="shared" si="16"/>
        <v>60.549667463000013</v>
      </c>
      <c r="AQ28" s="24">
        <f t="shared" si="16"/>
        <v>53.838911288146399</v>
      </c>
      <c r="AR28" s="24">
        <f t="shared" si="16"/>
        <v>54.922217560299998</v>
      </c>
      <c r="AS28" s="24">
        <f t="shared" si="16"/>
        <v>64.714258226371527</v>
      </c>
      <c r="AT28" s="24">
        <f t="shared" si="16"/>
        <v>60.726543506134448</v>
      </c>
      <c r="AU28" s="24">
        <f t="shared" si="16"/>
        <v>11.383184715999999</v>
      </c>
    </row>
    <row r="29" spans="1:47" ht="14.5" customHeight="1">
      <c r="B29" s="19" t="s">
        <v>215</v>
      </c>
      <c r="C29" s="2" t="s">
        <v>158</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c r="AM29" s="24">
        <f t="shared" ref="AM29:AU34" si="19">SUMIF($7:$7,AM$8,29:29)</f>
        <v>0</v>
      </c>
      <c r="AN29" s="24">
        <f t="shared" si="19"/>
        <v>0</v>
      </c>
      <c r="AO29" s="24">
        <f t="shared" si="19"/>
        <v>33.228850000000001</v>
      </c>
      <c r="AP29" s="24">
        <f t="shared" si="19"/>
        <v>414.03612215129738</v>
      </c>
      <c r="AQ29" s="24">
        <f t="shared" si="19"/>
        <v>378.20902942349983</v>
      </c>
      <c r="AR29" s="24">
        <f t="shared" si="19"/>
        <v>390.08336255150004</v>
      </c>
      <c r="AS29" s="24">
        <f t="shared" si="19"/>
        <v>399.77002607300005</v>
      </c>
      <c r="AT29" s="24">
        <f t="shared" si="19"/>
        <v>397.86691141350002</v>
      </c>
      <c r="AU29" s="24">
        <f t="shared" si="19"/>
        <v>91.230285023500002</v>
      </c>
    </row>
    <row r="30" spans="1:47" ht="14.5" customHeight="1">
      <c r="B30" s="19" t="s">
        <v>216</v>
      </c>
      <c r="C30" s="2" t="s">
        <v>160</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c r="AM30" s="24">
        <f t="shared" si="19"/>
        <v>48.643513604000006</v>
      </c>
      <c r="AN30" s="24">
        <f t="shared" si="19"/>
        <v>57.3053639232634</v>
      </c>
      <c r="AO30" s="24">
        <f t="shared" si="19"/>
        <v>98.899905174999986</v>
      </c>
      <c r="AP30" s="24">
        <f t="shared" si="19"/>
        <v>55.521742118999995</v>
      </c>
      <c r="AQ30" s="24">
        <f t="shared" si="19"/>
        <v>108.10375918855948</v>
      </c>
      <c r="AR30" s="24">
        <f t="shared" si="19"/>
        <v>103.13582936899999</v>
      </c>
      <c r="AS30" s="24">
        <f t="shared" si="19"/>
        <v>118.25128693000002</v>
      </c>
      <c r="AT30" s="24">
        <f t="shared" si="19"/>
        <v>87.986007687999987</v>
      </c>
      <c r="AU30" s="24">
        <f t="shared" si="19"/>
        <v>33.355542727000007</v>
      </c>
    </row>
    <row r="31" spans="1:47" ht="14.5" customHeight="1">
      <c r="B31" s="19" t="s">
        <v>170</v>
      </c>
      <c r="C31" s="2" t="s">
        <v>160</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c r="AM31" s="24">
        <f t="shared" si="19"/>
        <v>220.25541291300007</v>
      </c>
      <c r="AN31" s="24">
        <f t="shared" si="19"/>
        <v>214.77501253484522</v>
      </c>
      <c r="AO31" s="24">
        <f t="shared" si="19"/>
        <v>220.44263832300001</v>
      </c>
      <c r="AP31" s="24">
        <f t="shared" si="19"/>
        <v>203.18774250700002</v>
      </c>
      <c r="AQ31" s="24">
        <f t="shared" si="19"/>
        <v>190.95131264699998</v>
      </c>
      <c r="AR31" s="24">
        <f t="shared" si="19"/>
        <v>165.765117847</v>
      </c>
      <c r="AS31" s="24">
        <f t="shared" si="19"/>
        <v>167.711090141</v>
      </c>
      <c r="AT31" s="24">
        <f t="shared" si="19"/>
        <v>197.208929485</v>
      </c>
      <c r="AU31" s="24">
        <f t="shared" si="19"/>
        <v>47.624382450999995</v>
      </c>
    </row>
    <row r="32" spans="1:47" ht="14.5" customHeight="1">
      <c r="B32" s="19" t="s">
        <v>217</v>
      </c>
      <c r="C32" s="2" t="s">
        <v>160</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c r="AM32" s="24">
        <f t="shared" si="19"/>
        <v>0</v>
      </c>
      <c r="AN32" s="24">
        <f t="shared" si="19"/>
        <v>23.928494953000005</v>
      </c>
      <c r="AO32" s="24">
        <f t="shared" si="19"/>
        <v>65.558288192999967</v>
      </c>
      <c r="AP32" s="24">
        <f t="shared" si="19"/>
        <v>66.565057137000039</v>
      </c>
      <c r="AQ32" s="24">
        <f t="shared" si="19"/>
        <v>33.607330778000026</v>
      </c>
      <c r="AR32" s="24">
        <f t="shared" si="19"/>
        <v>104.470034791</v>
      </c>
      <c r="AS32" s="24">
        <f t="shared" si="19"/>
        <v>96.878669743999993</v>
      </c>
      <c r="AT32" s="24">
        <f t="shared" si="19"/>
        <v>71.442827834999974</v>
      </c>
      <c r="AU32" s="24">
        <f t="shared" si="19"/>
        <v>60.101337149000003</v>
      </c>
    </row>
    <row r="33" spans="1:47" s="13" customFormat="1" ht="14.5" customHeight="1">
      <c r="A33" s="10"/>
      <c r="B33" s="37" t="s">
        <v>36</v>
      </c>
      <c r="C33" s="38" t="s">
        <v>41</v>
      </c>
      <c r="D33" s="38"/>
      <c r="E33" s="39">
        <f>SUM(E34)</f>
        <v>0</v>
      </c>
      <c r="F33" s="39">
        <f t="shared" ref="F33:AJ33" si="20">SUM(F34)</f>
        <v>0</v>
      </c>
      <c r="G33" s="39">
        <f t="shared" si="20"/>
        <v>0</v>
      </c>
      <c r="H33" s="39">
        <f t="shared" si="20"/>
        <v>0</v>
      </c>
      <c r="I33" s="39">
        <f t="shared" si="20"/>
        <v>0</v>
      </c>
      <c r="J33" s="39">
        <f t="shared" si="20"/>
        <v>0</v>
      </c>
      <c r="K33" s="39">
        <f t="shared" si="20"/>
        <v>0</v>
      </c>
      <c r="L33" s="39">
        <f t="shared" si="20"/>
        <v>0</v>
      </c>
      <c r="M33" s="39">
        <f t="shared" si="20"/>
        <v>0</v>
      </c>
      <c r="N33" s="39">
        <f t="shared" si="20"/>
        <v>0</v>
      </c>
      <c r="O33" s="39">
        <f t="shared" si="20"/>
        <v>0</v>
      </c>
      <c r="P33" s="39">
        <f t="shared" si="20"/>
        <v>0</v>
      </c>
      <c r="Q33" s="39">
        <f t="shared" si="20"/>
        <v>0</v>
      </c>
      <c r="R33" s="39">
        <f t="shared" si="20"/>
        <v>0</v>
      </c>
      <c r="S33" s="39">
        <f t="shared" si="20"/>
        <v>0</v>
      </c>
      <c r="T33" s="39">
        <f t="shared" si="20"/>
        <v>0</v>
      </c>
      <c r="U33" s="39">
        <f t="shared" si="20"/>
        <v>0</v>
      </c>
      <c r="V33" s="39">
        <f t="shared" si="20"/>
        <v>0</v>
      </c>
      <c r="W33" s="39">
        <f t="shared" si="20"/>
        <v>0</v>
      </c>
      <c r="X33" s="39">
        <f t="shared" si="20"/>
        <v>185.25423322099999</v>
      </c>
      <c r="Y33" s="39">
        <f t="shared" si="20"/>
        <v>394.69621154999987</v>
      </c>
      <c r="Z33" s="39">
        <f t="shared" si="20"/>
        <v>479.07490963499998</v>
      </c>
      <c r="AA33" s="39">
        <f t="shared" si="20"/>
        <v>432.34552302899999</v>
      </c>
      <c r="AB33" s="39">
        <f t="shared" si="20"/>
        <v>503.11669571499993</v>
      </c>
      <c r="AC33" s="39">
        <f t="shared" si="20"/>
        <v>446.99181094700003</v>
      </c>
      <c r="AD33" s="39">
        <f t="shared" si="20"/>
        <v>339.42441668700008</v>
      </c>
      <c r="AE33" s="39">
        <f t="shared" si="20"/>
        <v>435.264906559</v>
      </c>
      <c r="AF33" s="39">
        <f t="shared" si="20"/>
        <v>530.73889689800001</v>
      </c>
      <c r="AG33" s="39">
        <f t="shared" si="20"/>
        <v>375.94781633299971</v>
      </c>
      <c r="AH33" s="39">
        <f t="shared" si="20"/>
        <v>301.59885521300038</v>
      </c>
      <c r="AI33" s="39">
        <f t="shared" si="20"/>
        <v>488.3880745570001</v>
      </c>
      <c r="AJ33" s="39">
        <f t="shared" si="20"/>
        <v>502.2069636619994</v>
      </c>
      <c r="AK33" s="39">
        <f>SUM(AK34)</f>
        <v>388.25286029699959</v>
      </c>
      <c r="AL33" s="27"/>
      <c r="AM33" s="39">
        <f t="shared" si="19"/>
        <v>0</v>
      </c>
      <c r="AN33" s="39">
        <f t="shared" si="19"/>
        <v>0</v>
      </c>
      <c r="AO33" s="39">
        <f t="shared" si="19"/>
        <v>0</v>
      </c>
      <c r="AP33" s="39">
        <f t="shared" si="19"/>
        <v>0</v>
      </c>
      <c r="AQ33" s="39">
        <f t="shared" si="19"/>
        <v>185.25423322099999</v>
      </c>
      <c r="AR33" s="39">
        <f t="shared" si="19"/>
        <v>1809.2333399289996</v>
      </c>
      <c r="AS33" s="39">
        <f t="shared" si="19"/>
        <v>1752.4200310910001</v>
      </c>
      <c r="AT33" s="39">
        <f t="shared" si="19"/>
        <v>1668.1417097649996</v>
      </c>
      <c r="AU33" s="39">
        <f t="shared" si="19"/>
        <v>388.25286029699959</v>
      </c>
    </row>
    <row r="34" spans="1:47" ht="14.5" customHeight="1">
      <c r="B34" s="20" t="s">
        <v>218</v>
      </c>
      <c r="C34" s="17" t="s">
        <v>30</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4"/>
      <c r="AM34" s="28">
        <f t="shared" si="19"/>
        <v>0</v>
      </c>
      <c r="AN34" s="28">
        <f t="shared" si="19"/>
        <v>0</v>
      </c>
      <c r="AO34" s="28">
        <f t="shared" si="19"/>
        <v>0</v>
      </c>
      <c r="AP34" s="28">
        <f t="shared" si="19"/>
        <v>0</v>
      </c>
      <c r="AQ34" s="28">
        <f t="shared" si="19"/>
        <v>185.25423322099999</v>
      </c>
      <c r="AR34" s="28">
        <f t="shared" si="19"/>
        <v>1809.2333399289996</v>
      </c>
      <c r="AS34" s="28">
        <f t="shared" si="19"/>
        <v>1752.4200310910001</v>
      </c>
      <c r="AT34" s="28">
        <f t="shared" si="19"/>
        <v>1668.1417097649996</v>
      </c>
      <c r="AU34" s="28">
        <f t="shared" si="19"/>
        <v>388.25286029699959</v>
      </c>
    </row>
    <row r="35" spans="1:47"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row>
    <row r="36" spans="1:47" ht="14.5" customHeight="1">
      <c r="B36" s="11" t="s">
        <v>219</v>
      </c>
      <c r="C36" s="12" t="s">
        <v>41</v>
      </c>
      <c r="D36" s="12"/>
      <c r="E36" s="25">
        <f t="shared" ref="E36:E37" si="21">SUM(E37)</f>
        <v>0</v>
      </c>
      <c r="F36" s="25">
        <f t="shared" ref="F36:U37" si="22">SUM(F37)</f>
        <v>0</v>
      </c>
      <c r="G36" s="25">
        <f t="shared" si="22"/>
        <v>0</v>
      </c>
      <c r="H36" s="25">
        <f t="shared" si="22"/>
        <v>0</v>
      </c>
      <c r="I36" s="25">
        <f t="shared" si="22"/>
        <v>0</v>
      </c>
      <c r="J36" s="25">
        <f t="shared" si="22"/>
        <v>0</v>
      </c>
      <c r="K36" s="25">
        <f t="shared" si="22"/>
        <v>0</v>
      </c>
      <c r="L36" s="25">
        <f t="shared" si="22"/>
        <v>0</v>
      </c>
      <c r="M36" s="25">
        <f t="shared" si="22"/>
        <v>0</v>
      </c>
      <c r="N36" s="25">
        <f t="shared" si="22"/>
        <v>0</v>
      </c>
      <c r="O36" s="25">
        <f t="shared" si="22"/>
        <v>0</v>
      </c>
      <c r="P36" s="25">
        <f t="shared" si="22"/>
        <v>0</v>
      </c>
      <c r="Q36" s="25">
        <f t="shared" si="22"/>
        <v>0</v>
      </c>
      <c r="R36" s="25">
        <f t="shared" si="22"/>
        <v>0</v>
      </c>
      <c r="S36" s="25">
        <f t="shared" si="22"/>
        <v>0</v>
      </c>
      <c r="T36" s="25">
        <f t="shared" si="22"/>
        <v>0</v>
      </c>
      <c r="U36" s="25">
        <f t="shared" si="22"/>
        <v>0</v>
      </c>
      <c r="V36" s="25">
        <f t="shared" ref="V36:AJ37" si="23">SUM(V37)</f>
        <v>0</v>
      </c>
      <c r="W36" s="25">
        <f t="shared" si="23"/>
        <v>0</v>
      </c>
      <c r="X36" s="25">
        <f t="shared" si="23"/>
        <v>0</v>
      </c>
      <c r="Y36" s="25">
        <f t="shared" si="23"/>
        <v>0</v>
      </c>
      <c r="Z36" s="25">
        <f t="shared" si="23"/>
        <v>0</v>
      </c>
      <c r="AA36" s="25">
        <f t="shared" si="23"/>
        <v>0</v>
      </c>
      <c r="AB36" s="25">
        <f t="shared" si="23"/>
        <v>0</v>
      </c>
      <c r="AC36" s="25">
        <f t="shared" si="23"/>
        <v>0</v>
      </c>
      <c r="AD36" s="25">
        <f t="shared" si="23"/>
        <v>0</v>
      </c>
      <c r="AE36" s="25">
        <f t="shared" si="23"/>
        <v>0</v>
      </c>
      <c r="AF36" s="25">
        <f t="shared" si="23"/>
        <v>0</v>
      </c>
      <c r="AG36" s="25">
        <f t="shared" si="23"/>
        <v>0</v>
      </c>
      <c r="AH36" s="25">
        <f t="shared" si="23"/>
        <v>0</v>
      </c>
      <c r="AI36" s="25">
        <f t="shared" si="23"/>
        <v>0</v>
      </c>
      <c r="AJ36" s="25">
        <f t="shared" si="23"/>
        <v>32.820434318757599</v>
      </c>
      <c r="AK36" s="25">
        <f>SUM(AK37)</f>
        <v>220.91306396841301</v>
      </c>
      <c r="AL36" s="24"/>
      <c r="AM36" s="25">
        <f t="shared" ref="AM36:AU38" si="24">SUMIF($7:$7,AM$8,36:36)</f>
        <v>0</v>
      </c>
      <c r="AN36" s="25">
        <f t="shared" si="24"/>
        <v>0</v>
      </c>
      <c r="AO36" s="25">
        <f t="shared" si="24"/>
        <v>0</v>
      </c>
      <c r="AP36" s="25">
        <f t="shared" si="24"/>
        <v>0</v>
      </c>
      <c r="AQ36" s="25">
        <f t="shared" si="24"/>
        <v>0</v>
      </c>
      <c r="AR36" s="25">
        <f t="shared" si="24"/>
        <v>0</v>
      </c>
      <c r="AS36" s="25">
        <f t="shared" si="24"/>
        <v>0</v>
      </c>
      <c r="AT36" s="25">
        <f t="shared" si="24"/>
        <v>32.820434318757599</v>
      </c>
      <c r="AU36" s="25">
        <f t="shared" si="24"/>
        <v>220.91306396841301</v>
      </c>
    </row>
    <row r="37" spans="1:47" ht="14.5" customHeight="1">
      <c r="B37" s="37" t="s">
        <v>38</v>
      </c>
      <c r="C37" s="38" t="s">
        <v>41</v>
      </c>
      <c r="D37" s="38"/>
      <c r="E37" s="39">
        <f t="shared" si="21"/>
        <v>0</v>
      </c>
      <c r="F37" s="39">
        <f t="shared" si="22"/>
        <v>0</v>
      </c>
      <c r="G37" s="39">
        <f t="shared" si="22"/>
        <v>0</v>
      </c>
      <c r="H37" s="39">
        <f t="shared" si="22"/>
        <v>0</v>
      </c>
      <c r="I37" s="39">
        <f t="shared" si="22"/>
        <v>0</v>
      </c>
      <c r="J37" s="39">
        <f t="shared" si="22"/>
        <v>0</v>
      </c>
      <c r="K37" s="39">
        <f t="shared" si="22"/>
        <v>0</v>
      </c>
      <c r="L37" s="39">
        <f t="shared" si="22"/>
        <v>0</v>
      </c>
      <c r="M37" s="39">
        <f t="shared" si="22"/>
        <v>0</v>
      </c>
      <c r="N37" s="39">
        <f t="shared" si="22"/>
        <v>0</v>
      </c>
      <c r="O37" s="39">
        <f t="shared" si="22"/>
        <v>0</v>
      </c>
      <c r="P37" s="39">
        <f t="shared" si="22"/>
        <v>0</v>
      </c>
      <c r="Q37" s="39">
        <f t="shared" si="22"/>
        <v>0</v>
      </c>
      <c r="R37" s="39">
        <f t="shared" si="22"/>
        <v>0</v>
      </c>
      <c r="S37" s="39">
        <f t="shared" si="22"/>
        <v>0</v>
      </c>
      <c r="T37" s="39">
        <f t="shared" si="22"/>
        <v>0</v>
      </c>
      <c r="U37" s="39">
        <f t="shared" si="22"/>
        <v>0</v>
      </c>
      <c r="V37" s="39">
        <f t="shared" si="23"/>
        <v>0</v>
      </c>
      <c r="W37" s="39">
        <f t="shared" si="23"/>
        <v>0</v>
      </c>
      <c r="X37" s="39">
        <f t="shared" si="23"/>
        <v>0</v>
      </c>
      <c r="Y37" s="39">
        <f t="shared" si="23"/>
        <v>0</v>
      </c>
      <c r="Z37" s="39">
        <f t="shared" si="23"/>
        <v>0</v>
      </c>
      <c r="AA37" s="39">
        <f t="shared" si="23"/>
        <v>0</v>
      </c>
      <c r="AB37" s="39">
        <f t="shared" si="23"/>
        <v>0</v>
      </c>
      <c r="AC37" s="39">
        <f t="shared" si="23"/>
        <v>0</v>
      </c>
      <c r="AD37" s="39">
        <f t="shared" si="23"/>
        <v>0</v>
      </c>
      <c r="AE37" s="39">
        <f t="shared" si="23"/>
        <v>0</v>
      </c>
      <c r="AF37" s="39">
        <f t="shared" si="23"/>
        <v>0</v>
      </c>
      <c r="AG37" s="39">
        <f t="shared" si="23"/>
        <v>0</v>
      </c>
      <c r="AH37" s="39">
        <f t="shared" si="23"/>
        <v>0</v>
      </c>
      <c r="AI37" s="39">
        <f t="shared" si="23"/>
        <v>0</v>
      </c>
      <c r="AJ37" s="39">
        <f t="shared" si="23"/>
        <v>32.820434318757599</v>
      </c>
      <c r="AK37" s="39">
        <f>SUM(AK38)</f>
        <v>220.91306396841301</v>
      </c>
      <c r="AL37" s="24"/>
      <c r="AM37" s="39">
        <f t="shared" si="24"/>
        <v>0</v>
      </c>
      <c r="AN37" s="39">
        <f t="shared" si="24"/>
        <v>0</v>
      </c>
      <c r="AO37" s="39">
        <f t="shared" si="24"/>
        <v>0</v>
      </c>
      <c r="AP37" s="39">
        <f t="shared" si="24"/>
        <v>0</v>
      </c>
      <c r="AQ37" s="39">
        <f t="shared" si="24"/>
        <v>0</v>
      </c>
      <c r="AR37" s="39">
        <f t="shared" si="24"/>
        <v>0</v>
      </c>
      <c r="AS37" s="39">
        <f t="shared" si="24"/>
        <v>0</v>
      </c>
      <c r="AT37" s="39">
        <f t="shared" si="24"/>
        <v>32.820434318757599</v>
      </c>
      <c r="AU37" s="39">
        <f t="shared" si="24"/>
        <v>220.91306396841301</v>
      </c>
    </row>
    <row r="38" spans="1:47" ht="14.5" customHeight="1">
      <c r="B38" s="20" t="s">
        <v>220</v>
      </c>
      <c r="C38" s="17" t="s">
        <v>30</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4"/>
      <c r="AM38" s="28">
        <f t="shared" si="24"/>
        <v>0</v>
      </c>
      <c r="AN38" s="28">
        <f t="shared" si="24"/>
        <v>0</v>
      </c>
      <c r="AO38" s="28">
        <f t="shared" si="24"/>
        <v>0</v>
      </c>
      <c r="AP38" s="28">
        <f t="shared" si="24"/>
        <v>0</v>
      </c>
      <c r="AQ38" s="28">
        <f t="shared" si="24"/>
        <v>0</v>
      </c>
      <c r="AR38" s="28">
        <f t="shared" si="24"/>
        <v>0</v>
      </c>
      <c r="AS38" s="28">
        <f t="shared" si="24"/>
        <v>0</v>
      </c>
      <c r="AT38" s="28">
        <f t="shared" si="24"/>
        <v>32.820434318757599</v>
      </c>
      <c r="AU38" s="28">
        <f t="shared" si="24"/>
        <v>220.91306396841301</v>
      </c>
    </row>
    <row r="39" spans="1:47"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row>
    <row r="40" spans="1:47" ht="14.5" customHeight="1">
      <c r="B40" s="11" t="s">
        <v>221</v>
      </c>
      <c r="C40" s="12"/>
      <c r="D40" s="12"/>
      <c r="E40" s="25">
        <f t="shared" ref="E40:AJ40" si="25">SUM(E9,E36)</f>
        <v>158.08389066054005</v>
      </c>
      <c r="F40" s="25">
        <f t="shared" si="25"/>
        <v>126.170754177525</v>
      </c>
      <c r="G40" s="25">
        <f t="shared" si="25"/>
        <v>160.71569167542074</v>
      </c>
      <c r="H40" s="25">
        <f t="shared" si="25"/>
        <v>199.8839014306609</v>
      </c>
      <c r="I40" s="25">
        <f t="shared" si="25"/>
        <v>149.65486708184696</v>
      </c>
      <c r="J40" s="25">
        <f t="shared" si="25"/>
        <v>183.537031652</v>
      </c>
      <c r="K40" s="25">
        <f t="shared" si="25"/>
        <v>248.31757268099997</v>
      </c>
      <c r="L40" s="25">
        <f t="shared" si="25"/>
        <v>748.12455484327108</v>
      </c>
      <c r="M40" s="25">
        <f t="shared" si="25"/>
        <v>442.6993007789614</v>
      </c>
      <c r="N40" s="25">
        <f t="shared" si="25"/>
        <v>322.02260940537178</v>
      </c>
      <c r="O40" s="25">
        <f t="shared" si="25"/>
        <v>639.86953781707894</v>
      </c>
      <c r="P40" s="25">
        <f t="shared" si="25"/>
        <v>698.88906921133105</v>
      </c>
      <c r="Q40" s="25">
        <f t="shared" si="25"/>
        <v>519.86374973245177</v>
      </c>
      <c r="R40" s="25">
        <f t="shared" si="25"/>
        <v>641.87588504078303</v>
      </c>
      <c r="S40" s="25">
        <f t="shared" si="25"/>
        <v>1313.2281135351539</v>
      </c>
      <c r="T40" s="25">
        <f t="shared" si="25"/>
        <v>1364.812955400904</v>
      </c>
      <c r="U40" s="25">
        <f t="shared" si="25"/>
        <v>634.8834067824514</v>
      </c>
      <c r="V40" s="25">
        <f t="shared" si="25"/>
        <v>780.72509664150027</v>
      </c>
      <c r="W40" s="25">
        <f t="shared" si="25"/>
        <v>1359.8219571900004</v>
      </c>
      <c r="X40" s="25">
        <f t="shared" si="25"/>
        <v>1694.1234131992546</v>
      </c>
      <c r="Y40" s="25">
        <f t="shared" si="25"/>
        <v>1547.0547042224998</v>
      </c>
      <c r="Z40" s="25">
        <f t="shared" si="25"/>
        <v>1501.8490602675001</v>
      </c>
      <c r="AA40" s="25">
        <f t="shared" si="25"/>
        <v>1978.3281197177998</v>
      </c>
      <c r="AB40" s="25">
        <f t="shared" si="25"/>
        <v>2022.2739886544996</v>
      </c>
      <c r="AC40" s="25">
        <f t="shared" si="25"/>
        <v>1523.8442755102885</v>
      </c>
      <c r="AD40" s="25">
        <f t="shared" si="25"/>
        <v>1266.5929436338863</v>
      </c>
      <c r="AE40" s="25">
        <f t="shared" si="25"/>
        <v>1946.9910554951143</v>
      </c>
      <c r="AF40" s="25">
        <f t="shared" si="25"/>
        <v>2067.8882848667281</v>
      </c>
      <c r="AG40" s="25">
        <f t="shared" si="25"/>
        <v>1803.1955226084876</v>
      </c>
      <c r="AH40" s="25">
        <f t="shared" si="25"/>
        <v>1659.7774753163778</v>
      </c>
      <c r="AI40" s="25">
        <f t="shared" si="25"/>
        <v>2546.9848717645</v>
      </c>
      <c r="AJ40" s="25">
        <f t="shared" si="25"/>
        <v>2658.3986072642565</v>
      </c>
      <c r="AK40" s="25">
        <f>SUM(AK9,AK36)</f>
        <v>1950.9234194264127</v>
      </c>
      <c r="AL40" s="24"/>
      <c r="AM40" s="25">
        <f t="shared" ref="AM40:AU40" si="26">SUMIF($7:$7,AM$8,40:40)</f>
        <v>644.85423794414669</v>
      </c>
      <c r="AN40" s="25">
        <f t="shared" si="26"/>
        <v>1329.634026258118</v>
      </c>
      <c r="AO40" s="25">
        <f t="shared" si="26"/>
        <v>2103.4805172127431</v>
      </c>
      <c r="AP40" s="25">
        <f t="shared" si="26"/>
        <v>3839.7807037092925</v>
      </c>
      <c r="AQ40" s="25">
        <f t="shared" si="26"/>
        <v>4469.5538738132072</v>
      </c>
      <c r="AR40" s="25">
        <f t="shared" si="26"/>
        <v>7049.5058728622998</v>
      </c>
      <c r="AS40" s="25">
        <f t="shared" si="26"/>
        <v>6805.3165595060173</v>
      </c>
      <c r="AT40" s="25">
        <f t="shared" si="26"/>
        <v>8668.3564769536224</v>
      </c>
      <c r="AU40" s="25">
        <f t="shared" si="26"/>
        <v>1950.9234194264127</v>
      </c>
    </row>
    <row r="42" spans="1:47" ht="14.5" customHeight="1">
      <c r="B42" s="1" t="s">
        <v>44</v>
      </c>
    </row>
    <row r="43" spans="1:47" ht="14.5" customHeight="1">
      <c r="B43" s="1" t="s">
        <v>222</v>
      </c>
    </row>
    <row r="44" spans="1:47" ht="14.5" customHeight="1">
      <c r="B44" s="1" t="s">
        <v>223</v>
      </c>
      <c r="S44" s="21"/>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tabColor theme="1"/>
  </sheetPr>
  <dimension ref="A6:AQ135"/>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206</v>
      </c>
      <c r="D6" s="2"/>
      <c r="E6" s="4">
        <v>45292</v>
      </c>
      <c r="F6" s="4">
        <f t="shared" ref="F6:N6" si="0">EOMONTH(E6,12)</f>
        <v>45688</v>
      </c>
      <c r="G6" s="4">
        <f t="shared" si="0"/>
        <v>46053</v>
      </c>
      <c r="H6" s="4">
        <f t="shared" si="0"/>
        <v>46418</v>
      </c>
      <c r="I6" s="4">
        <f t="shared" si="0"/>
        <v>46783</v>
      </c>
      <c r="J6" s="4">
        <f t="shared" si="0"/>
        <v>47149</v>
      </c>
      <c r="K6" s="4">
        <f t="shared" si="0"/>
        <v>47514</v>
      </c>
      <c r="L6" s="4">
        <f t="shared" si="0"/>
        <v>47879</v>
      </c>
      <c r="M6" s="4">
        <f t="shared" si="0"/>
        <v>48244</v>
      </c>
      <c r="N6" s="4">
        <f t="shared" si="0"/>
        <v>48610</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207</v>
      </c>
      <c r="D7" s="2"/>
      <c r="E7" s="3">
        <f t="shared" ref="E7:N7" si="1">YEAR(E6)</f>
        <v>2024</v>
      </c>
      <c r="F7" s="3">
        <f t="shared" si="1"/>
        <v>2025</v>
      </c>
      <c r="G7" s="3">
        <f t="shared" si="1"/>
        <v>2026</v>
      </c>
      <c r="H7" s="3">
        <f t="shared" si="1"/>
        <v>2027</v>
      </c>
      <c r="I7" s="3">
        <f t="shared" si="1"/>
        <v>2028</v>
      </c>
      <c r="J7" s="3">
        <f t="shared" si="1"/>
        <v>2029</v>
      </c>
      <c r="K7" s="3">
        <f t="shared" si="1"/>
        <v>2030</v>
      </c>
      <c r="L7" s="3">
        <f t="shared" si="1"/>
        <v>2031</v>
      </c>
      <c r="M7" s="3">
        <f t="shared" si="1"/>
        <v>2032</v>
      </c>
      <c r="N7" s="3">
        <f t="shared" si="1"/>
        <v>2033</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8" t="s">
        <v>852</v>
      </c>
      <c r="C8" s="210">
        <f>Summary!$B$7</f>
        <v>45382</v>
      </c>
      <c r="D8" s="107"/>
      <c r="E8" s="106"/>
      <c r="F8" s="106"/>
      <c r="G8" s="106"/>
      <c r="H8" s="106"/>
      <c r="I8" s="106"/>
      <c r="J8" s="106"/>
      <c r="K8" s="106"/>
      <c r="L8" s="106"/>
      <c r="M8" s="106"/>
      <c r="N8" s="106"/>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224</v>
      </c>
      <c r="C10" s="6"/>
      <c r="D10" s="6"/>
      <c r="E10" s="62">
        <f t="shared" ref="E10:N10" si="2">E7</f>
        <v>2024</v>
      </c>
      <c r="F10" s="62">
        <f t="shared" si="2"/>
        <v>2025</v>
      </c>
      <c r="G10" s="62">
        <f t="shared" si="2"/>
        <v>2026</v>
      </c>
      <c r="H10" s="62">
        <f t="shared" si="2"/>
        <v>2027</v>
      </c>
      <c r="I10" s="62">
        <f t="shared" si="2"/>
        <v>2028</v>
      </c>
      <c r="J10" s="62">
        <f t="shared" si="2"/>
        <v>2029</v>
      </c>
      <c r="K10" s="62">
        <f t="shared" si="2"/>
        <v>2030</v>
      </c>
      <c r="L10" s="62">
        <f t="shared" si="2"/>
        <v>2031</v>
      </c>
      <c r="M10" s="62">
        <f t="shared" si="2"/>
        <v>2032</v>
      </c>
      <c r="N10" s="62">
        <f t="shared" si="2"/>
        <v>2033</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3" t="s">
        <v>225</v>
      </c>
      <c r="C11" s="64"/>
      <c r="D11" s="64"/>
      <c r="E11" s="65">
        <f t="shared" ref="E11:N11" si="3">SUM(E12:E15)</f>
        <v>1292.3122882158473</v>
      </c>
      <c r="F11" s="65">
        <f t="shared" si="3"/>
        <v>1324.2664756643837</v>
      </c>
      <c r="G11" s="65">
        <f t="shared" si="3"/>
        <v>1299.8281195000002</v>
      </c>
      <c r="H11" s="65">
        <f t="shared" si="3"/>
        <v>1294.8281195000002</v>
      </c>
      <c r="I11" s="65">
        <f t="shared" si="3"/>
        <v>1305.8281195000002</v>
      </c>
      <c r="J11" s="65">
        <f t="shared" si="3"/>
        <v>1244.8281195000002</v>
      </c>
      <c r="K11" s="65">
        <f t="shared" si="3"/>
        <v>1244.8281195000002</v>
      </c>
      <c r="L11" s="65">
        <f t="shared" si="3"/>
        <v>1244.8281195000002</v>
      </c>
      <c r="M11" s="65">
        <f t="shared" si="3"/>
        <v>1244.8281195000002</v>
      </c>
      <c r="N11" s="65">
        <f t="shared" si="3"/>
        <v>1244.8281195000002</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226</v>
      </c>
      <c r="C12" s="16"/>
      <c r="D12" s="16"/>
      <c r="E12" s="26">
        <f t="shared" ref="E12:N12" si="4">E55</f>
        <v>1112.2396106202186</v>
      </c>
      <c r="F12" s="26">
        <f t="shared" si="4"/>
        <v>1122.8281195000002</v>
      </c>
      <c r="G12" s="26">
        <f t="shared" si="4"/>
        <v>1122.8281195000002</v>
      </c>
      <c r="H12" s="26">
        <f t="shared" si="4"/>
        <v>1122.8281195000002</v>
      </c>
      <c r="I12" s="26">
        <f t="shared" si="4"/>
        <v>1122.8281195000002</v>
      </c>
      <c r="J12" s="26">
        <f t="shared" si="4"/>
        <v>1122.8281195000002</v>
      </c>
      <c r="K12" s="26">
        <f t="shared" si="4"/>
        <v>1122.8281195000002</v>
      </c>
      <c r="L12" s="26">
        <f t="shared" si="4"/>
        <v>1122.8281195000002</v>
      </c>
      <c r="M12" s="26">
        <f t="shared" si="4"/>
        <v>1122.8281195000002</v>
      </c>
      <c r="N12" s="26">
        <f t="shared" si="4"/>
        <v>1122.8281195000002</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227</v>
      </c>
      <c r="C13" s="16"/>
      <c r="D13" s="16"/>
      <c r="E13" s="26">
        <f t="shared" ref="E13:N13" si="5">E59</f>
        <v>60.972677595628419</v>
      </c>
      <c r="F13" s="26">
        <f t="shared" si="5"/>
        <v>79.438356164383563</v>
      </c>
      <c r="G13" s="26">
        <f t="shared" si="5"/>
        <v>55</v>
      </c>
      <c r="H13" s="26">
        <f t="shared" si="5"/>
        <v>50</v>
      </c>
      <c r="I13" s="26">
        <f t="shared" si="5"/>
        <v>61</v>
      </c>
      <c r="J13" s="26">
        <f t="shared" si="5"/>
        <v>0</v>
      </c>
      <c r="K13" s="26">
        <f t="shared" si="5"/>
        <v>0</v>
      </c>
      <c r="L13" s="26">
        <f t="shared" si="5"/>
        <v>0</v>
      </c>
      <c r="M13" s="26">
        <f t="shared" si="5"/>
        <v>0</v>
      </c>
      <c r="N13" s="26">
        <f t="shared" si="5"/>
        <v>0</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228</v>
      </c>
      <c r="C14" s="16"/>
      <c r="D14" s="16"/>
      <c r="E14" s="26">
        <f t="shared" ref="E14:N14" si="6">E88</f>
        <v>18.7</v>
      </c>
      <c r="F14" s="26">
        <f t="shared" si="6"/>
        <v>21.6</v>
      </c>
      <c r="G14" s="26">
        <f t="shared" si="6"/>
        <v>21.6</v>
      </c>
      <c r="H14" s="26">
        <f t="shared" si="6"/>
        <v>21.6</v>
      </c>
      <c r="I14" s="26">
        <f t="shared" si="6"/>
        <v>21.6</v>
      </c>
      <c r="J14" s="26">
        <f t="shared" si="6"/>
        <v>21.6</v>
      </c>
      <c r="K14" s="26">
        <f t="shared" si="6"/>
        <v>21.6</v>
      </c>
      <c r="L14" s="26">
        <f t="shared" si="6"/>
        <v>21.6</v>
      </c>
      <c r="M14" s="26">
        <f t="shared" si="6"/>
        <v>21.6</v>
      </c>
      <c r="N14" s="26">
        <f t="shared" si="6"/>
        <v>21.6</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7" t="s">
        <v>229</v>
      </c>
      <c r="C15" s="67"/>
      <c r="D15" s="67"/>
      <c r="E15" s="36">
        <f t="shared" ref="E15:N15" si="7">E115</f>
        <v>100.4</v>
      </c>
      <c r="F15" s="36">
        <f t="shared" si="7"/>
        <v>100.4</v>
      </c>
      <c r="G15" s="36">
        <f t="shared" si="7"/>
        <v>100.4</v>
      </c>
      <c r="H15" s="36">
        <f t="shared" si="7"/>
        <v>100.4</v>
      </c>
      <c r="I15" s="36">
        <f t="shared" si="7"/>
        <v>100.4</v>
      </c>
      <c r="J15" s="36">
        <f t="shared" si="7"/>
        <v>100.4</v>
      </c>
      <c r="K15" s="36">
        <f t="shared" si="7"/>
        <v>100.4</v>
      </c>
      <c r="L15" s="36">
        <f t="shared" si="7"/>
        <v>100.4</v>
      </c>
      <c r="M15" s="36">
        <f t="shared" si="7"/>
        <v>100.4</v>
      </c>
      <c r="N15" s="36">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3" t="s">
        <v>230</v>
      </c>
      <c r="C17" s="64"/>
      <c r="D17" s="64"/>
      <c r="E17" s="65">
        <f t="shared" ref="E17:N17" si="8">SUM(E18:E21)</f>
        <v>1185.4785185432265</v>
      </c>
      <c r="F17" s="65">
        <f t="shared" si="8"/>
        <v>1283.4942872684685</v>
      </c>
      <c r="G17" s="65">
        <f t="shared" si="8"/>
        <v>1241.7775980865551</v>
      </c>
      <c r="H17" s="65">
        <f t="shared" si="8"/>
        <v>1237.6136254838154</v>
      </c>
      <c r="I17" s="65">
        <f t="shared" si="8"/>
        <v>1260.7930051004985</v>
      </c>
      <c r="J17" s="65">
        <f t="shared" si="8"/>
        <v>1182.0409526947744</v>
      </c>
      <c r="K17" s="65">
        <f t="shared" si="8"/>
        <v>1179.1258254836785</v>
      </c>
      <c r="L17" s="65">
        <f t="shared" si="8"/>
        <v>1175.3333254835027</v>
      </c>
      <c r="M17" s="65">
        <f t="shared" si="8"/>
        <v>985.75300015482014</v>
      </c>
      <c r="N17" s="65">
        <f t="shared" si="8"/>
        <v>839.65264326980252</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231</v>
      </c>
      <c r="C18" s="16"/>
      <c r="D18" s="16"/>
      <c r="E18" s="26">
        <f t="shared" ref="E18:N18" si="9">E62</f>
        <v>512.38859785005707</v>
      </c>
      <c r="F18" s="26">
        <f t="shared" si="9"/>
        <v>514.72264611943046</v>
      </c>
      <c r="G18" s="26">
        <f t="shared" si="9"/>
        <v>514.72264611943058</v>
      </c>
      <c r="H18" s="26">
        <f t="shared" si="9"/>
        <v>514.72264611943058</v>
      </c>
      <c r="I18" s="26">
        <f t="shared" si="9"/>
        <v>514.14491387918633</v>
      </c>
      <c r="J18" s="26">
        <f t="shared" si="9"/>
        <v>514.72264611943046</v>
      </c>
      <c r="K18" s="26">
        <f t="shared" si="9"/>
        <v>511.7851461192933</v>
      </c>
      <c r="L18" s="26">
        <f t="shared" si="9"/>
        <v>507.67264611911781</v>
      </c>
      <c r="M18" s="26">
        <f t="shared" si="9"/>
        <v>507.11417617394551</v>
      </c>
      <c r="N18" s="26">
        <f t="shared" si="9"/>
        <v>507.67264611911781</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232</v>
      </c>
      <c r="C19" s="16"/>
      <c r="D19" s="16"/>
      <c r="E19" s="26">
        <f t="shared" ref="E19:N19" si="10">E63</f>
        <v>604.18992069316948</v>
      </c>
      <c r="F19" s="26">
        <f t="shared" si="10"/>
        <v>696.97164114903796</v>
      </c>
      <c r="G19" s="26">
        <f t="shared" si="10"/>
        <v>655.2549519671245</v>
      </c>
      <c r="H19" s="26">
        <f t="shared" si="10"/>
        <v>651.09097936438502</v>
      </c>
      <c r="I19" s="26">
        <f t="shared" si="10"/>
        <v>674.8480912213123</v>
      </c>
      <c r="J19" s="26">
        <f t="shared" si="10"/>
        <v>595.51830657534413</v>
      </c>
      <c r="K19" s="26">
        <f t="shared" si="10"/>
        <v>595.54067936438526</v>
      </c>
      <c r="L19" s="26">
        <f t="shared" si="10"/>
        <v>595.86067936438496</v>
      </c>
      <c r="M19" s="26">
        <f t="shared" si="10"/>
        <v>406.83882398087457</v>
      </c>
      <c r="N19" s="26">
        <f t="shared" si="10"/>
        <v>260.17999715068458</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233</v>
      </c>
      <c r="C20" s="16"/>
      <c r="D20" s="16"/>
      <c r="E20" s="26">
        <f t="shared" ref="E20:N20" si="11">E91</f>
        <v>18.7</v>
      </c>
      <c r="F20" s="26">
        <f t="shared" si="11"/>
        <v>21.6</v>
      </c>
      <c r="G20" s="26">
        <f t="shared" si="11"/>
        <v>21.6</v>
      </c>
      <c r="H20" s="26">
        <f t="shared" si="11"/>
        <v>21.6</v>
      </c>
      <c r="I20" s="26">
        <f t="shared" si="11"/>
        <v>21.6</v>
      </c>
      <c r="J20" s="26">
        <f t="shared" si="11"/>
        <v>21.6</v>
      </c>
      <c r="K20" s="26">
        <f t="shared" si="11"/>
        <v>21.6</v>
      </c>
      <c r="L20" s="26">
        <f t="shared" si="11"/>
        <v>21.6</v>
      </c>
      <c r="M20" s="26">
        <f t="shared" si="11"/>
        <v>21.6</v>
      </c>
      <c r="N20" s="26">
        <f t="shared" si="11"/>
        <v>21.6</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7" t="s">
        <v>234</v>
      </c>
      <c r="C21" s="67"/>
      <c r="D21" s="67"/>
      <c r="E21" s="36">
        <f t="shared" ref="E21:N21" si="12">E118</f>
        <v>50.2</v>
      </c>
      <c r="F21" s="36">
        <f t="shared" si="12"/>
        <v>50.2</v>
      </c>
      <c r="G21" s="36">
        <f t="shared" si="12"/>
        <v>50.2</v>
      </c>
      <c r="H21" s="36">
        <f t="shared" si="12"/>
        <v>50.2</v>
      </c>
      <c r="I21" s="36">
        <f t="shared" si="12"/>
        <v>50.2</v>
      </c>
      <c r="J21" s="36">
        <f t="shared" si="12"/>
        <v>50.2</v>
      </c>
      <c r="K21" s="36">
        <f t="shared" si="12"/>
        <v>50.2</v>
      </c>
      <c r="L21" s="36">
        <f t="shared" si="12"/>
        <v>50.2</v>
      </c>
      <c r="M21" s="36">
        <f t="shared" si="12"/>
        <v>50.2</v>
      </c>
      <c r="N21" s="36">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3" t="s">
        <v>235</v>
      </c>
      <c r="C23" s="64"/>
      <c r="D23" s="64"/>
      <c r="E23" s="65">
        <f t="shared" ref="E23:N23" si="13">E11-E17</f>
        <v>106.83376967262075</v>
      </c>
      <c r="F23" s="65">
        <f t="shared" si="13"/>
        <v>40.772188395915236</v>
      </c>
      <c r="G23" s="65">
        <f t="shared" si="13"/>
        <v>58.05052141344504</v>
      </c>
      <c r="H23" s="65">
        <f t="shared" si="13"/>
        <v>57.214494016184744</v>
      </c>
      <c r="I23" s="65">
        <f t="shared" si="13"/>
        <v>45.035114399501708</v>
      </c>
      <c r="J23" s="65">
        <f t="shared" si="13"/>
        <v>62.787166805225752</v>
      </c>
      <c r="K23" s="65">
        <f t="shared" si="13"/>
        <v>65.70229401632173</v>
      </c>
      <c r="L23" s="65">
        <f t="shared" si="13"/>
        <v>69.494794016497508</v>
      </c>
      <c r="M23" s="65">
        <f t="shared" si="13"/>
        <v>259.07511934518004</v>
      </c>
      <c r="N23" s="65">
        <f t="shared" si="13"/>
        <v>405.17547623019766</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236</v>
      </c>
      <c r="C25" s="6"/>
      <c r="D25" s="6"/>
      <c r="E25" s="62">
        <f t="shared" ref="E25:N25" si="14">E7</f>
        <v>2024</v>
      </c>
      <c r="F25" s="62">
        <f t="shared" si="14"/>
        <v>2025</v>
      </c>
      <c r="G25" s="62">
        <f t="shared" si="14"/>
        <v>2026</v>
      </c>
      <c r="H25" s="62">
        <f t="shared" si="14"/>
        <v>2027</v>
      </c>
      <c r="I25" s="62">
        <f t="shared" si="14"/>
        <v>2028</v>
      </c>
      <c r="J25" s="62">
        <f t="shared" si="14"/>
        <v>2029</v>
      </c>
      <c r="K25" s="62">
        <f t="shared" si="14"/>
        <v>2030</v>
      </c>
      <c r="L25" s="62">
        <f t="shared" si="14"/>
        <v>2031</v>
      </c>
      <c r="M25" s="62">
        <f t="shared" si="14"/>
        <v>2032</v>
      </c>
      <c r="N25" s="62">
        <f t="shared" si="14"/>
        <v>2033</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237</v>
      </c>
      <c r="C26" s="61"/>
      <c r="D26" s="61"/>
      <c r="E26" s="68">
        <f t="shared" ref="E26:N26" si="15">SUM(E27:E30)</f>
        <v>0.91733130556228448</v>
      </c>
      <c r="F26" s="68">
        <f t="shared" si="15"/>
        <v>0.96921149244115701</v>
      </c>
      <c r="G26" s="68">
        <f t="shared" si="15"/>
        <v>0.95533984798253535</v>
      </c>
      <c r="H26" s="68">
        <f t="shared" si="15"/>
        <v>0.95581305877240441</v>
      </c>
      <c r="I26" s="68">
        <f t="shared" si="15"/>
        <v>0.96551221885408212</v>
      </c>
      <c r="J26" s="68">
        <f t="shared" si="15"/>
        <v>0.9495615773602184</v>
      </c>
      <c r="K26" s="68">
        <f t="shared" si="15"/>
        <v>0.94721978642102667</v>
      </c>
      <c r="L26" s="68">
        <f t="shared" si="15"/>
        <v>0.94417318107787374</v>
      </c>
      <c r="M26" s="68">
        <f t="shared" si="15"/>
        <v>0.79187880215202666</v>
      </c>
      <c r="N26" s="68">
        <f t="shared" si="15"/>
        <v>0.67451291476855346</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9" t="s">
        <v>238</v>
      </c>
      <c r="C27" s="1"/>
      <c r="D27" s="1"/>
      <c r="E27" s="103">
        <f t="shared" ref="E27:N27" si="16">IFERROR(E18/E$11,0)</f>
        <v>0.39648976684842591</v>
      </c>
      <c r="F27" s="103">
        <f t="shared" si="16"/>
        <v>0.38868509894218561</v>
      </c>
      <c r="G27" s="103">
        <f t="shared" si="16"/>
        <v>0.39599285351468388</v>
      </c>
      <c r="H27" s="103">
        <f t="shared" si="16"/>
        <v>0.39752198640711595</v>
      </c>
      <c r="I27" s="103">
        <f t="shared" si="16"/>
        <v>0.3937309253809389</v>
      </c>
      <c r="J27" s="103">
        <f t="shared" si="16"/>
        <v>0.4134889291592922</v>
      </c>
      <c r="K27" s="103">
        <f t="shared" si="16"/>
        <v>0.41112916562718538</v>
      </c>
      <c r="L27" s="103">
        <f t="shared" si="16"/>
        <v>0.40782549668224916</v>
      </c>
      <c r="M27" s="103">
        <f t="shared" si="16"/>
        <v>0.40737686450851857</v>
      </c>
      <c r="N27" s="103">
        <f t="shared" si="16"/>
        <v>0.40782549668224916</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9" t="s">
        <v>239</v>
      </c>
      <c r="C28" s="1"/>
      <c r="D28" s="1"/>
      <c r="E28" s="103">
        <f t="shared" ref="E28:N28" si="17">IFERROR(E19/E$11,0)</f>
        <v>0.46752625213160182</v>
      </c>
      <c r="F28" s="103">
        <f t="shared" si="17"/>
        <v>0.52630769860678361</v>
      </c>
      <c r="G28" s="103">
        <f t="shared" si="17"/>
        <v>0.50410892189282597</v>
      </c>
      <c r="H28" s="103">
        <f t="shared" si="17"/>
        <v>0.50283969706790488</v>
      </c>
      <c r="I28" s="103">
        <f t="shared" si="17"/>
        <v>0.51679702798842375</v>
      </c>
      <c r="J28" s="103">
        <f t="shared" si="17"/>
        <v>0.47839400255076264</v>
      </c>
      <c r="K28" s="103">
        <f t="shared" si="17"/>
        <v>0.47841197514367778</v>
      </c>
      <c r="L28" s="103">
        <f t="shared" si="17"/>
        <v>0.47866903874546102</v>
      </c>
      <c r="M28" s="103">
        <f t="shared" si="17"/>
        <v>0.32682329199334453</v>
      </c>
      <c r="N28" s="103">
        <f t="shared" si="17"/>
        <v>0.20900877243614077</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9" t="s">
        <v>240</v>
      </c>
      <c r="C29" s="1"/>
      <c r="D29" s="1"/>
      <c r="E29" s="103">
        <f t="shared" ref="E29:N29" si="18">IFERROR(E20/E$11,0)</f>
        <v>1.447018663408132E-2</v>
      </c>
      <c r="F29" s="103">
        <f t="shared" si="18"/>
        <v>1.6310916569237541E-2</v>
      </c>
      <c r="G29" s="103">
        <f t="shared" si="18"/>
        <v>1.661758172173471E-2</v>
      </c>
      <c r="H29" s="103">
        <f t="shared" si="18"/>
        <v>1.6681750785842428E-2</v>
      </c>
      <c r="I29" s="103">
        <f t="shared" si="18"/>
        <v>1.6541227499581347E-2</v>
      </c>
      <c r="J29" s="103">
        <f t="shared" si="18"/>
        <v>1.7351793120383475E-2</v>
      </c>
      <c r="K29" s="103">
        <f t="shared" si="18"/>
        <v>1.7351793120383475E-2</v>
      </c>
      <c r="L29" s="103">
        <f t="shared" si="18"/>
        <v>1.7351793120383475E-2</v>
      </c>
      <c r="M29" s="103">
        <f t="shared" si="18"/>
        <v>1.7351793120383475E-2</v>
      </c>
      <c r="N29" s="103">
        <f t="shared" si="18"/>
        <v>1.7351793120383475E-2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9" t="s">
        <v>241</v>
      </c>
      <c r="C30" s="1"/>
      <c r="D30" s="1"/>
      <c r="E30" s="103">
        <f t="shared" ref="E30:N30" si="19">IFERROR(E21/E$11,0)</f>
        <v>3.8845099948175525E-2</v>
      </c>
      <c r="F30" s="103">
        <f t="shared" si="19"/>
        <v>3.7907778322950211E-2</v>
      </c>
      <c r="G30" s="103">
        <f t="shared" si="19"/>
        <v>3.8620490853290848E-2</v>
      </c>
      <c r="H30" s="103">
        <f t="shared" si="19"/>
        <v>3.8769624511541201E-2</v>
      </c>
      <c r="I30" s="103">
        <f t="shared" si="19"/>
        <v>3.844303798513813E-2</v>
      </c>
      <c r="J30" s="103">
        <f t="shared" si="19"/>
        <v>4.0326852529780112E-2</v>
      </c>
      <c r="K30" s="103">
        <f t="shared" si="19"/>
        <v>4.0326852529780112E-2</v>
      </c>
      <c r="L30" s="103">
        <f t="shared" si="19"/>
        <v>4.0326852529780112E-2</v>
      </c>
      <c r="M30" s="103">
        <f t="shared" si="19"/>
        <v>4.0326852529780112E-2</v>
      </c>
      <c r="N30" s="103">
        <f t="shared" si="19"/>
        <v>4.0326852529780112E-2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7" t="s">
        <v>242</v>
      </c>
      <c r="C31" s="66"/>
      <c r="D31" s="66"/>
      <c r="E31" s="70">
        <f t="shared" ref="E31:N31" si="20">IFERROR(E23/E11,0)</f>
        <v>8.2668694437715462E-2</v>
      </c>
      <c r="F31" s="70">
        <f t="shared" si="20"/>
        <v>3.0788507558842982E-2</v>
      </c>
      <c r="G31" s="70">
        <f t="shared" si="20"/>
        <v>4.4660152017464518E-2</v>
      </c>
      <c r="H31" s="70">
        <f t="shared" si="20"/>
        <v>4.4186941227595679E-2</v>
      </c>
      <c r="I31" s="70">
        <f t="shared" si="20"/>
        <v>3.4487781145918037E-2</v>
      </c>
      <c r="J31" s="70">
        <f t="shared" si="20"/>
        <v>5.0438422639781752E-2</v>
      </c>
      <c r="K31" s="70">
        <f t="shared" si="20"/>
        <v>5.278021357897332E-2</v>
      </c>
      <c r="L31" s="70">
        <f t="shared" si="20"/>
        <v>5.5826818922126299E-2</v>
      </c>
      <c r="M31" s="70">
        <f t="shared" si="20"/>
        <v>0.20812119784797325</v>
      </c>
      <c r="N31" s="70">
        <f t="shared" si="20"/>
        <v>0.32548708523144637</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3" t="s">
        <v>838</v>
      </c>
      <c r="C33" s="26">
        <f>SUM(E26:M26)</f>
        <v>8.3960412706236092</v>
      </c>
      <c r="D33" s="2"/>
      <c r="E33" s="175"/>
      <c r="F33" s="175"/>
      <c r="G33" s="175"/>
      <c r="H33" s="175"/>
      <c r="I33" s="175"/>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3" t="s">
        <v>837</v>
      </c>
      <c r="C34" s="208">
        <f>SUMPRODUCT(E37:N37,E17:N17)/SUM(E17:N17)</f>
        <v>218.6278744500641</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243</v>
      </c>
      <c r="C36" s="6"/>
      <c r="D36" s="6"/>
      <c r="E36" s="62">
        <f t="shared" ref="E36:N36" si="21">E7</f>
        <v>2024</v>
      </c>
      <c r="F36" s="62">
        <f t="shared" si="21"/>
        <v>2025</v>
      </c>
      <c r="G36" s="62">
        <f t="shared" si="21"/>
        <v>2026</v>
      </c>
      <c r="H36" s="62">
        <f t="shared" si="21"/>
        <v>2027</v>
      </c>
      <c r="I36" s="62">
        <f t="shared" si="21"/>
        <v>2028</v>
      </c>
      <c r="J36" s="62">
        <f t="shared" si="21"/>
        <v>2029</v>
      </c>
      <c r="K36" s="62">
        <f t="shared" si="21"/>
        <v>2030</v>
      </c>
      <c r="L36" s="62">
        <f t="shared" si="21"/>
        <v>2031</v>
      </c>
      <c r="M36" s="62">
        <f t="shared" si="21"/>
        <v>2032</v>
      </c>
      <c r="N36" s="62">
        <f t="shared" si="21"/>
        <v>2033</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3" t="s">
        <v>244</v>
      </c>
      <c r="C37" s="64"/>
      <c r="D37" s="64"/>
      <c r="E37" s="65">
        <f t="shared" ref="E37:N37" si="22">SUMPRODUCT(E38:E41,E18:E21)/SUM(E18:E21)</f>
        <v>227.46082460209072</v>
      </c>
      <c r="F37" s="65">
        <f t="shared" si="22"/>
        <v>222.89613502960103</v>
      </c>
      <c r="G37" s="65">
        <f t="shared" si="22"/>
        <v>222.41177200356375</v>
      </c>
      <c r="H37" s="65">
        <f t="shared" si="22"/>
        <v>220.87631804254494</v>
      </c>
      <c r="I37" s="65">
        <f t="shared" si="22"/>
        <v>213.89147769141013</v>
      </c>
      <c r="J37" s="65">
        <f t="shared" si="22"/>
        <v>218.89340042696276</v>
      </c>
      <c r="K37" s="65">
        <f t="shared" si="22"/>
        <v>216.00294143469674</v>
      </c>
      <c r="L37" s="65">
        <f t="shared" si="22"/>
        <v>212.70233011240538</v>
      </c>
      <c r="M37" s="65">
        <f t="shared" si="22"/>
        <v>210.73336272293992</v>
      </c>
      <c r="N37" s="65">
        <f t="shared" si="22"/>
        <v>218.70931718951132</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231</v>
      </c>
      <c r="C38" s="16"/>
      <c r="D38" s="16"/>
      <c r="E38" s="26">
        <v>245.37481532732392</v>
      </c>
      <c r="F38" s="26">
        <v>240.76115631935127</v>
      </c>
      <c r="G38" s="26">
        <v>240.76115631935116</v>
      </c>
      <c r="H38" s="26">
        <v>240.76115631935116</v>
      </c>
      <c r="I38" s="26">
        <v>240.72521010288003</v>
      </c>
      <c r="J38" s="26">
        <v>240.76115631935133</v>
      </c>
      <c r="K38" s="26">
        <v>237.73496830349075</v>
      </c>
      <c r="L38" s="26">
        <v>233.43947095667806</v>
      </c>
      <c r="M38" s="26">
        <v>233.41498985259153</v>
      </c>
      <c r="N38" s="26">
        <v>233.43947095667806</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232</v>
      </c>
      <c r="C39" s="16"/>
      <c r="D39" s="16"/>
      <c r="E39" s="26">
        <v>211.54528571167197</v>
      </c>
      <c r="F39" s="26">
        <v>202.84804705749707</v>
      </c>
      <c r="G39" s="26">
        <v>199.03260027607294</v>
      </c>
      <c r="H39" s="26">
        <v>194.98999193828524</v>
      </c>
      <c r="I39" s="26">
        <v>183.74812543378036</v>
      </c>
      <c r="J39" s="26">
        <v>189.31538444053027</v>
      </c>
      <c r="K39" s="26">
        <v>186.30205796941965</v>
      </c>
      <c r="L39" s="26">
        <v>183.617311703566</v>
      </c>
      <c r="M39" s="26">
        <v>165.39234537050405</v>
      </c>
      <c r="N39" s="26">
        <v>165.47796088496975</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245</v>
      </c>
      <c r="C40" s="16"/>
      <c r="D40" s="16"/>
      <c r="E40" s="26">
        <f t="shared" ref="E40:N40" si="23">E105</f>
        <v>500</v>
      </c>
      <c r="F40" s="26">
        <f t="shared" si="23"/>
        <v>500</v>
      </c>
      <c r="G40" s="26">
        <f t="shared" si="23"/>
        <v>500</v>
      </c>
      <c r="H40" s="26">
        <f t="shared" si="23"/>
        <v>500</v>
      </c>
      <c r="I40" s="26">
        <f t="shared" si="23"/>
        <v>500</v>
      </c>
      <c r="J40" s="26">
        <f t="shared" si="23"/>
        <v>500</v>
      </c>
      <c r="K40" s="26">
        <f t="shared" si="23"/>
        <v>500</v>
      </c>
      <c r="L40" s="26">
        <f t="shared" si="23"/>
        <v>500</v>
      </c>
      <c r="M40" s="26">
        <f t="shared" si="23"/>
        <v>500</v>
      </c>
      <c r="N40" s="26">
        <f t="shared" si="23"/>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7" t="s">
        <v>246</v>
      </c>
      <c r="C41" s="67"/>
      <c r="D41" s="67"/>
      <c r="E41" s="36">
        <f t="shared" ref="E41:N41" si="24">E132</f>
        <v>134.64411166282952</v>
      </c>
      <c r="F41" s="36">
        <f t="shared" si="24"/>
        <v>198.83187728491487</v>
      </c>
      <c r="G41" s="36">
        <f t="shared" si="24"/>
        <v>219.99282126493128</v>
      </c>
      <c r="H41" s="36">
        <f t="shared" si="24"/>
        <v>232.63140389100346</v>
      </c>
      <c r="I41" s="36">
        <f t="shared" si="24"/>
        <v>221.17858152517834</v>
      </c>
      <c r="J41" s="36">
        <f t="shared" si="24"/>
        <v>224.600935560371</v>
      </c>
      <c r="K41" s="36">
        <f t="shared" si="24"/>
        <v>224.600935560371</v>
      </c>
      <c r="L41" s="36">
        <f t="shared" si="24"/>
        <v>224.600935560371</v>
      </c>
      <c r="M41" s="36">
        <f t="shared" si="24"/>
        <v>224.600935560371</v>
      </c>
      <c r="N41" s="36">
        <f t="shared" si="24"/>
        <v>224.600935560371</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44</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839</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247</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840</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248</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249</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8" t="s">
        <v>853</v>
      </c>
      <c r="C51" s="210">
        <f>Summary!$B$7</f>
        <v>45382</v>
      </c>
      <c r="D51" s="107"/>
      <c r="E51" s="106"/>
      <c r="F51" s="106"/>
      <c r="G51" s="106"/>
      <c r="H51" s="106"/>
      <c r="I51" s="106"/>
      <c r="J51" s="106"/>
      <c r="K51" s="106"/>
      <c r="L51" s="106"/>
      <c r="M51" s="106"/>
      <c r="N51" s="106"/>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250</v>
      </c>
      <c r="C53" s="6"/>
      <c r="D53" s="6"/>
      <c r="E53" s="62">
        <f t="shared" ref="E53:N53" si="25">E7</f>
        <v>2024</v>
      </c>
      <c r="F53" s="62">
        <f t="shared" si="25"/>
        <v>2025</v>
      </c>
      <c r="G53" s="62">
        <f t="shared" si="25"/>
        <v>2026</v>
      </c>
      <c r="H53" s="62">
        <f t="shared" si="25"/>
        <v>2027</v>
      </c>
      <c r="I53" s="62">
        <f t="shared" si="25"/>
        <v>2028</v>
      </c>
      <c r="J53" s="62">
        <f t="shared" si="25"/>
        <v>2029</v>
      </c>
      <c r="K53" s="62">
        <f t="shared" si="25"/>
        <v>2030</v>
      </c>
      <c r="L53" s="62">
        <f t="shared" si="25"/>
        <v>2031</v>
      </c>
      <c r="M53" s="62">
        <f t="shared" si="25"/>
        <v>2032</v>
      </c>
      <c r="N53" s="62">
        <f t="shared" si="25"/>
        <v>2033</v>
      </c>
    </row>
    <row r="54" spans="1:43" ht="14.5" customHeight="1">
      <c r="B54" s="63" t="s">
        <v>225</v>
      </c>
      <c r="C54" s="64"/>
      <c r="D54" s="64"/>
      <c r="E54" s="65">
        <f t="shared" ref="E54:N54" si="26">SUM(E55,E59)</f>
        <v>1173.2122882158471</v>
      </c>
      <c r="F54" s="65">
        <f t="shared" si="26"/>
        <v>1202.2664756643837</v>
      </c>
      <c r="G54" s="65">
        <f t="shared" si="26"/>
        <v>1177.8281195000002</v>
      </c>
      <c r="H54" s="65">
        <f t="shared" si="26"/>
        <v>1172.8281195000002</v>
      </c>
      <c r="I54" s="65">
        <f t="shared" si="26"/>
        <v>1183.8281195000002</v>
      </c>
      <c r="J54" s="65">
        <f t="shared" si="26"/>
        <v>1122.8281195000002</v>
      </c>
      <c r="K54" s="65">
        <f t="shared" si="26"/>
        <v>1122.8281195000002</v>
      </c>
      <c r="L54" s="65">
        <f t="shared" si="26"/>
        <v>1122.8281195000002</v>
      </c>
      <c r="M54" s="65">
        <f t="shared" si="26"/>
        <v>1122.8281195000002</v>
      </c>
      <c r="N54" s="65">
        <f t="shared" si="26"/>
        <v>1122.8281195000002</v>
      </c>
    </row>
    <row r="55" spans="1:43" ht="14.5" customHeight="1">
      <c r="B55" s="16" t="s">
        <v>251</v>
      </c>
      <c r="C55" s="16"/>
      <c r="D55" s="16"/>
      <c r="E55" s="26">
        <f t="shared" ref="E55:N55" si="27">SUM(E56:E58)</f>
        <v>1112.2396106202186</v>
      </c>
      <c r="F55" s="26">
        <f t="shared" si="27"/>
        <v>1122.8281195000002</v>
      </c>
      <c r="G55" s="26">
        <f t="shared" si="27"/>
        <v>1122.8281195000002</v>
      </c>
      <c r="H55" s="26">
        <f t="shared" si="27"/>
        <v>1122.8281195000002</v>
      </c>
      <c r="I55" s="26">
        <f t="shared" si="27"/>
        <v>1122.8281195000002</v>
      </c>
      <c r="J55" s="26">
        <f t="shared" si="27"/>
        <v>1122.8281195000002</v>
      </c>
      <c r="K55" s="26">
        <f t="shared" si="27"/>
        <v>1122.8281195000002</v>
      </c>
      <c r="L55" s="26">
        <f t="shared" si="27"/>
        <v>1122.8281195000002</v>
      </c>
      <c r="M55" s="26">
        <f t="shared" si="27"/>
        <v>1122.8281195000002</v>
      </c>
      <c r="N55" s="26">
        <f t="shared" si="27"/>
        <v>1122.8281195000002</v>
      </c>
    </row>
    <row r="56" spans="1:43" ht="14.5" customHeight="1">
      <c r="B56" s="1" t="s">
        <v>252</v>
      </c>
      <c r="E56" s="24">
        <v>1060.95515234153</v>
      </c>
      <c r="F56" s="24">
        <v>1082.1354645000001</v>
      </c>
      <c r="G56" s="24">
        <v>1082.1354645000001</v>
      </c>
      <c r="H56" s="24">
        <v>1082.1354645000001</v>
      </c>
      <c r="I56" s="24">
        <v>1082.1354645000001</v>
      </c>
      <c r="J56" s="24">
        <v>1082.1354645000001</v>
      </c>
      <c r="K56" s="24">
        <v>1082.1354645000001</v>
      </c>
      <c r="L56" s="24">
        <v>1082.1354645000001</v>
      </c>
      <c r="M56" s="24">
        <v>1082.1354645000001</v>
      </c>
      <c r="N56" s="24">
        <v>1082.1354645000001</v>
      </c>
    </row>
    <row r="57" spans="1:43" ht="14.5" customHeight="1">
      <c r="B57" s="1" t="s">
        <v>253</v>
      </c>
      <c r="E57" s="24">
        <v>40.692654999999995</v>
      </c>
      <c r="F57" s="24">
        <v>40.692654999999995</v>
      </c>
      <c r="G57" s="24">
        <v>40.692654999999995</v>
      </c>
      <c r="H57" s="24">
        <v>40.692654999999995</v>
      </c>
      <c r="I57" s="24">
        <v>40.692654999999995</v>
      </c>
      <c r="J57" s="24">
        <v>40.692654999999995</v>
      </c>
      <c r="K57" s="24">
        <v>40.692654999999995</v>
      </c>
      <c r="L57" s="24">
        <v>40.692654999999995</v>
      </c>
      <c r="M57" s="24">
        <v>40.692654999999995</v>
      </c>
      <c r="N57" s="24">
        <v>40.692654999999995</v>
      </c>
    </row>
    <row r="58" spans="1:43" ht="14.5" customHeight="1">
      <c r="B58" s="1" t="s">
        <v>254</v>
      </c>
      <c r="E58" s="24">
        <v>10.591803278688525</v>
      </c>
      <c r="F58" s="24">
        <v>0</v>
      </c>
      <c r="G58" s="24">
        <v>0</v>
      </c>
      <c r="H58" s="24">
        <v>0</v>
      </c>
      <c r="I58" s="24">
        <v>0</v>
      </c>
      <c r="J58" s="24">
        <v>0</v>
      </c>
      <c r="K58" s="24">
        <v>0</v>
      </c>
      <c r="L58" s="24">
        <v>0</v>
      </c>
      <c r="M58" s="24">
        <v>0</v>
      </c>
      <c r="N58" s="24">
        <v>0</v>
      </c>
    </row>
    <row r="59" spans="1:43" ht="14.5" customHeight="1">
      <c r="B59" s="67" t="s">
        <v>255</v>
      </c>
      <c r="C59" s="67"/>
      <c r="D59" s="67"/>
      <c r="E59" s="36">
        <v>60.972677595628419</v>
      </c>
      <c r="F59" s="36">
        <v>79.438356164383563</v>
      </c>
      <c r="G59" s="36">
        <v>55</v>
      </c>
      <c r="H59" s="36">
        <v>50</v>
      </c>
      <c r="I59" s="36">
        <v>61</v>
      </c>
      <c r="J59" s="36">
        <v>0</v>
      </c>
      <c r="K59" s="36">
        <v>0</v>
      </c>
      <c r="L59" s="36">
        <v>0</v>
      </c>
      <c r="M59" s="36">
        <v>0</v>
      </c>
      <c r="N59" s="36">
        <v>0</v>
      </c>
    </row>
    <row r="60" spans="1:43" ht="14.5" customHeight="1">
      <c r="O60" s="172"/>
      <c r="P60" s="172"/>
      <c r="Q60" s="172"/>
    </row>
    <row r="61" spans="1:43" ht="14.5" customHeight="1">
      <c r="B61" s="63" t="s">
        <v>256</v>
      </c>
      <c r="C61" s="64"/>
      <c r="D61" s="64"/>
      <c r="E61" s="65">
        <f t="shared" ref="E61:N61" si="28">SUM(E62:E63)</f>
        <v>1116.5785185432264</v>
      </c>
      <c r="F61" s="65">
        <f t="shared" si="28"/>
        <v>1211.6942872684685</v>
      </c>
      <c r="G61" s="65">
        <f t="shared" si="28"/>
        <v>1169.9775980865552</v>
      </c>
      <c r="H61" s="65">
        <f t="shared" si="28"/>
        <v>1165.8136254838155</v>
      </c>
      <c r="I61" s="65">
        <f t="shared" si="28"/>
        <v>1188.9930051004985</v>
      </c>
      <c r="J61" s="65">
        <f t="shared" si="28"/>
        <v>1110.2409526947745</v>
      </c>
      <c r="K61" s="65">
        <f t="shared" si="28"/>
        <v>1107.3258254836785</v>
      </c>
      <c r="L61" s="65">
        <f t="shared" si="28"/>
        <v>1103.5333254835027</v>
      </c>
      <c r="M61" s="65">
        <f t="shared" si="28"/>
        <v>913.95300015482007</v>
      </c>
      <c r="N61" s="65">
        <f t="shared" si="28"/>
        <v>767.85264326980246</v>
      </c>
    </row>
    <row r="62" spans="1:43" ht="14.5" customHeight="1">
      <c r="B62" s="16" t="s">
        <v>231</v>
      </c>
      <c r="C62" s="16"/>
      <c r="D62" s="16"/>
      <c r="E62" s="26">
        <v>512.38859785005707</v>
      </c>
      <c r="F62" s="26">
        <v>514.72264611943046</v>
      </c>
      <c r="G62" s="26">
        <v>514.72264611943058</v>
      </c>
      <c r="H62" s="26">
        <v>514.72264611943058</v>
      </c>
      <c r="I62" s="26">
        <v>514.14491387918633</v>
      </c>
      <c r="J62" s="26">
        <v>514.72264611943046</v>
      </c>
      <c r="K62" s="26">
        <v>511.7851461192933</v>
      </c>
      <c r="L62" s="26">
        <v>507.67264611911781</v>
      </c>
      <c r="M62" s="26">
        <v>507.11417617394551</v>
      </c>
      <c r="N62" s="26">
        <v>507.67264611911781</v>
      </c>
      <c r="P62" s="142"/>
    </row>
    <row r="63" spans="1:43" ht="14.5" customHeight="1">
      <c r="B63" s="67" t="s">
        <v>232</v>
      </c>
      <c r="C63" s="67"/>
      <c r="D63" s="67"/>
      <c r="E63" s="36">
        <v>604.18992069316948</v>
      </c>
      <c r="F63" s="36">
        <v>696.97164114903796</v>
      </c>
      <c r="G63" s="36">
        <v>655.2549519671245</v>
      </c>
      <c r="H63" s="36">
        <v>651.09097936438502</v>
      </c>
      <c r="I63" s="36">
        <v>674.8480912213123</v>
      </c>
      <c r="J63" s="36">
        <v>595.51830657534413</v>
      </c>
      <c r="K63" s="36">
        <v>595.54067936438526</v>
      </c>
      <c r="L63" s="36">
        <v>595.86067936438496</v>
      </c>
      <c r="M63" s="36">
        <v>406.83882398087457</v>
      </c>
      <c r="N63" s="36">
        <v>260.17999715068458</v>
      </c>
      <c r="P63" s="141"/>
    </row>
    <row r="64" spans="1:43" ht="14.5" customHeight="1">
      <c r="F64" s="141"/>
      <c r="P64" s="141"/>
      <c r="R64" s="141"/>
    </row>
    <row r="65" spans="2:16" ht="14.5" customHeight="1">
      <c r="B65" s="5" t="s">
        <v>257</v>
      </c>
      <c r="C65" s="6"/>
      <c r="D65" s="6"/>
      <c r="E65" s="62">
        <f t="shared" ref="E65:N65" si="29">E7</f>
        <v>2024</v>
      </c>
      <c r="F65" s="62">
        <f t="shared" si="29"/>
        <v>2025</v>
      </c>
      <c r="G65" s="62">
        <f t="shared" si="29"/>
        <v>2026</v>
      </c>
      <c r="H65" s="62">
        <f t="shared" si="29"/>
        <v>2027</v>
      </c>
      <c r="I65" s="62">
        <f t="shared" si="29"/>
        <v>2028</v>
      </c>
      <c r="J65" s="62">
        <f t="shared" si="29"/>
        <v>2029</v>
      </c>
      <c r="K65" s="62">
        <f t="shared" si="29"/>
        <v>2030</v>
      </c>
      <c r="L65" s="62">
        <f t="shared" si="29"/>
        <v>2031</v>
      </c>
      <c r="M65" s="62">
        <f t="shared" si="29"/>
        <v>2032</v>
      </c>
      <c r="N65" s="62">
        <f t="shared" si="29"/>
        <v>2033</v>
      </c>
      <c r="P65" s="142"/>
    </row>
    <row r="66" spans="2:16" ht="14.5" customHeight="1">
      <c r="B66" s="16" t="s">
        <v>237</v>
      </c>
      <c r="C66" s="61"/>
      <c r="D66" s="61"/>
      <c r="E66" s="68">
        <f t="shared" ref="E66:N66" si="30">IFERROR(E61/E54,0)</f>
        <v>0.95172760271822077</v>
      </c>
      <c r="F66" s="68">
        <f t="shared" si="30"/>
        <v>1.0078416988204506</v>
      </c>
      <c r="G66" s="68">
        <f t="shared" si="30"/>
        <v>0.99333474784353293</v>
      </c>
      <c r="H66" s="68">
        <f t="shared" si="30"/>
        <v>0.99401916282568747</v>
      </c>
      <c r="I66" s="68">
        <f t="shared" si="30"/>
        <v>1.0043628678145269</v>
      </c>
      <c r="J66" s="68">
        <f t="shared" si="30"/>
        <v>0.98878976524845952</v>
      </c>
      <c r="K66" s="68">
        <f t="shared" si="30"/>
        <v>0.98619352886956113</v>
      </c>
      <c r="L66" s="68">
        <f t="shared" si="30"/>
        <v>0.98281589703587979</v>
      </c>
      <c r="M66" s="68">
        <f t="shared" si="30"/>
        <v>0.81397409299101542</v>
      </c>
      <c r="N66" s="68">
        <f t="shared" si="30"/>
        <v>0.683855908072315</v>
      </c>
    </row>
    <row r="67" spans="2:16" ht="14.5" customHeight="1">
      <c r="B67" s="69" t="s">
        <v>258</v>
      </c>
      <c r="E67" s="103">
        <f t="shared" ref="E67:N67" si="31">E62/E54</f>
        <v>0.43673988330728086</v>
      </c>
      <c r="F67" s="103">
        <f t="shared" si="31"/>
        <v>0.42812692239047079</v>
      </c>
      <c r="G67" s="103">
        <f t="shared" si="31"/>
        <v>0.43700998269419439</v>
      </c>
      <c r="H67" s="103">
        <f t="shared" si="31"/>
        <v>0.43887304333977517</v>
      </c>
      <c r="I67" s="103">
        <f t="shared" si="31"/>
        <v>0.43430706317091011</v>
      </c>
      <c r="J67" s="103">
        <f t="shared" si="31"/>
        <v>0.4584162412575119</v>
      </c>
      <c r="K67" s="103">
        <f t="shared" si="31"/>
        <v>0.45580007948785006</v>
      </c>
      <c r="L67" s="103">
        <f t="shared" si="31"/>
        <v>0.45213745301033825</v>
      </c>
      <c r="M67" s="103">
        <f t="shared" si="31"/>
        <v>0.45164007506310533</v>
      </c>
      <c r="N67" s="103">
        <f t="shared" si="31"/>
        <v>0.45213745301033825</v>
      </c>
      <c r="O67" s="141"/>
    </row>
    <row r="68" spans="2:16" ht="14.5" customHeight="1">
      <c r="B68" s="69" t="s">
        <v>259</v>
      </c>
      <c r="E68" s="103">
        <f t="shared" ref="E68:N68" si="32">E63/E54</f>
        <v>0.5149877194109399</v>
      </c>
      <c r="F68" s="103">
        <f t="shared" si="32"/>
        <v>0.57971477642997982</v>
      </c>
      <c r="G68" s="103">
        <f t="shared" si="32"/>
        <v>0.55632476514933837</v>
      </c>
      <c r="H68" s="103">
        <f t="shared" si="32"/>
        <v>0.55514611948591241</v>
      </c>
      <c r="I68" s="103">
        <f t="shared" si="32"/>
        <v>0.57005580464361671</v>
      </c>
      <c r="J68" s="103">
        <f t="shared" si="32"/>
        <v>0.53037352399094773</v>
      </c>
      <c r="K68" s="103">
        <f t="shared" si="32"/>
        <v>0.53039344938171118</v>
      </c>
      <c r="L68" s="103">
        <f t="shared" si="32"/>
        <v>0.53067844402554154</v>
      </c>
      <c r="M68" s="103">
        <f t="shared" si="32"/>
        <v>0.36233401792791003</v>
      </c>
      <c r="N68" s="103">
        <f t="shared" si="32"/>
        <v>0.23171845506197669</v>
      </c>
    </row>
    <row r="69" spans="2:16" ht="14.5" customHeight="1">
      <c r="B69" s="16" t="s">
        <v>242</v>
      </c>
      <c r="C69" s="61"/>
      <c r="D69" s="61"/>
      <c r="E69" s="68">
        <f>IFERROR(#REF!/E54,0)</f>
        <v>0</v>
      </c>
      <c r="F69" s="68">
        <f>IFERROR(#REF!/F54,0)</f>
        <v>0</v>
      </c>
      <c r="G69" s="68">
        <f>IFERROR(#REF!/G54,0)</f>
        <v>0</v>
      </c>
      <c r="H69" s="68">
        <f>IFERROR(#REF!/H54,0)</f>
        <v>0</v>
      </c>
      <c r="I69" s="68">
        <f>IFERROR(#REF!/I54,0)</f>
        <v>0</v>
      </c>
      <c r="J69" s="68">
        <f>IFERROR(#REF!/J54,0)</f>
        <v>0</v>
      </c>
      <c r="K69" s="68">
        <f>IFERROR(#REF!/K54,0)</f>
        <v>0</v>
      </c>
      <c r="L69" s="68">
        <f>IFERROR(#REF!/L54,0)</f>
        <v>0</v>
      </c>
      <c r="M69" s="68">
        <f>IFERROR(#REF!/M54,0)</f>
        <v>0</v>
      </c>
      <c r="N69" s="68">
        <f>IFERROR(#REF!/N54,0)</f>
        <v>0</v>
      </c>
    </row>
    <row r="71" spans="2:16" ht="14.5" customHeight="1">
      <c r="B71" s="73" t="s">
        <v>831</v>
      </c>
      <c r="C71" s="26">
        <f>SUM(E66:N66)</f>
        <v>9.4069152722396492</v>
      </c>
    </row>
    <row r="72" spans="2:16" ht="14.5" customHeight="1">
      <c r="B72" s="73" t="s">
        <v>832</v>
      </c>
      <c r="C72" s="26">
        <f>SUMPRODUCT(E75:N75,E55:N55)/SUM(E55:N55)</f>
        <v>213.01897180084316</v>
      </c>
    </row>
    <row r="74" spans="2:16" ht="14.5" customHeight="1">
      <c r="B74" s="5" t="s">
        <v>260</v>
      </c>
      <c r="C74" s="6"/>
      <c r="D74" s="6"/>
      <c r="E74" s="62">
        <f t="shared" ref="E74:N74" si="33">E7</f>
        <v>2024</v>
      </c>
      <c r="F74" s="62">
        <f t="shared" si="33"/>
        <v>2025</v>
      </c>
      <c r="G74" s="62">
        <f t="shared" si="33"/>
        <v>2026</v>
      </c>
      <c r="H74" s="62">
        <f t="shared" si="33"/>
        <v>2027</v>
      </c>
      <c r="I74" s="62">
        <f t="shared" si="33"/>
        <v>2028</v>
      </c>
      <c r="J74" s="62">
        <f t="shared" si="33"/>
        <v>2029</v>
      </c>
      <c r="K74" s="62">
        <f t="shared" si="33"/>
        <v>2030</v>
      </c>
      <c r="L74" s="62">
        <f t="shared" si="33"/>
        <v>2031</v>
      </c>
      <c r="M74" s="62">
        <f t="shared" si="33"/>
        <v>2032</v>
      </c>
      <c r="N74" s="62">
        <f t="shared" si="33"/>
        <v>2033</v>
      </c>
    </row>
    <row r="75" spans="2:16" ht="14.5" customHeight="1">
      <c r="B75" s="63" t="s">
        <v>261</v>
      </c>
      <c r="C75" s="64"/>
      <c r="D75" s="64"/>
      <c r="E75" s="65">
        <f t="shared" ref="E75:N75" si="34">SUMPRODUCT(E76:E77,E62:E63)/SUM(E62:E63)</f>
        <v>227.06937556099663</v>
      </c>
      <c r="F75" s="65">
        <f t="shared" si="34"/>
        <v>218.95337669957112</v>
      </c>
      <c r="G75" s="65">
        <f t="shared" si="34"/>
        <v>217.39075757794473</v>
      </c>
      <c r="H75" s="65">
        <f t="shared" si="34"/>
        <v>215.19858646076946</v>
      </c>
      <c r="I75" s="65">
        <f t="shared" si="34"/>
        <v>208.3861831554112</v>
      </c>
      <c r="J75" s="65">
        <f t="shared" si="34"/>
        <v>213.16633658641396</v>
      </c>
      <c r="K75" s="65">
        <f t="shared" si="34"/>
        <v>210.07338066855871</v>
      </c>
      <c r="L75" s="65">
        <f t="shared" si="34"/>
        <v>206.53764119367312</v>
      </c>
      <c r="M75" s="65">
        <f t="shared" si="34"/>
        <v>203.13525699928982</v>
      </c>
      <c r="N75" s="65">
        <f t="shared" si="34"/>
        <v>210.41132141288563</v>
      </c>
    </row>
    <row r="76" spans="2:16" ht="14.5" customHeight="1">
      <c r="B76" s="16" t="s">
        <v>262</v>
      </c>
      <c r="C76" s="16"/>
      <c r="D76" s="16"/>
      <c r="E76" s="26">
        <v>245.37481532732392</v>
      </c>
      <c r="F76" s="26">
        <v>240.76115631935127</v>
      </c>
      <c r="G76" s="26">
        <v>240.76115631935116</v>
      </c>
      <c r="H76" s="26">
        <v>240.76115631935116</v>
      </c>
      <c r="I76" s="26">
        <v>240.72521010288003</v>
      </c>
      <c r="J76" s="26">
        <v>240.76115631935133</v>
      </c>
      <c r="K76" s="26">
        <v>237.73496830349075</v>
      </c>
      <c r="L76" s="26">
        <v>233.43947095667806</v>
      </c>
      <c r="M76" s="26">
        <v>233.41498985259153</v>
      </c>
      <c r="N76" s="26">
        <v>233.43947095667806</v>
      </c>
    </row>
    <row r="77" spans="2:16" ht="14.5" customHeight="1">
      <c r="B77" s="67" t="s">
        <v>263</v>
      </c>
      <c r="C77" s="67"/>
      <c r="D77" s="67"/>
      <c r="E77" s="36">
        <v>211.54528571167197</v>
      </c>
      <c r="F77" s="36">
        <v>202.84804705749707</v>
      </c>
      <c r="G77" s="36">
        <v>199.03260027607294</v>
      </c>
      <c r="H77" s="36">
        <v>194.98999193828524</v>
      </c>
      <c r="I77" s="36">
        <v>183.74812543378036</v>
      </c>
      <c r="J77" s="36">
        <v>189.31538444053027</v>
      </c>
      <c r="K77" s="36">
        <v>186.30205796941965</v>
      </c>
      <c r="L77" s="36">
        <v>183.617311703566</v>
      </c>
      <c r="M77" s="36">
        <v>165.39234537050405</v>
      </c>
      <c r="N77" s="36">
        <v>165.47796088496975</v>
      </c>
    </row>
    <row r="79" spans="2:16" ht="14.5" customHeight="1">
      <c r="B79" s="1" t="s">
        <v>44</v>
      </c>
    </row>
    <row r="80" spans="2:16" ht="14.5" customHeight="1">
      <c r="B80" s="1" t="s">
        <v>839</v>
      </c>
    </row>
    <row r="81" spans="2:14" ht="14.5" customHeight="1">
      <c r="B81" s="1" t="s">
        <v>247</v>
      </c>
    </row>
    <row r="82" spans="2:14" ht="14.5" customHeight="1">
      <c r="B82" s="1" t="s">
        <v>840</v>
      </c>
    </row>
    <row r="85" spans="2:14" ht="14.5" customHeight="1">
      <c r="B85" s="98" t="s">
        <v>854</v>
      </c>
      <c r="C85" s="210">
        <f>Summary!$B$7</f>
        <v>45382</v>
      </c>
      <c r="D85" s="107"/>
      <c r="E85" s="106"/>
      <c r="F85" s="106"/>
      <c r="G85" s="106"/>
      <c r="H85" s="106"/>
      <c r="I85" s="106"/>
      <c r="J85" s="106"/>
      <c r="K85" s="106"/>
      <c r="L85" s="106"/>
      <c r="M85" s="106"/>
      <c r="N85" s="106"/>
    </row>
    <row r="87" spans="2:14" ht="14.5" customHeight="1">
      <c r="B87" s="5" t="s">
        <v>264</v>
      </c>
      <c r="C87" s="6"/>
      <c r="D87" s="6"/>
      <c r="E87" s="62">
        <f t="shared" ref="E87:N87" si="35">E7</f>
        <v>2024</v>
      </c>
      <c r="F87" s="62">
        <f t="shared" si="35"/>
        <v>2025</v>
      </c>
      <c r="G87" s="62">
        <f t="shared" si="35"/>
        <v>2026</v>
      </c>
      <c r="H87" s="62">
        <f t="shared" si="35"/>
        <v>2027</v>
      </c>
      <c r="I87" s="62">
        <f t="shared" si="35"/>
        <v>2028</v>
      </c>
      <c r="J87" s="62">
        <f t="shared" si="35"/>
        <v>2029</v>
      </c>
      <c r="K87" s="62">
        <f t="shared" si="35"/>
        <v>2030</v>
      </c>
      <c r="L87" s="62">
        <f t="shared" si="35"/>
        <v>2031</v>
      </c>
      <c r="M87" s="62">
        <f t="shared" si="35"/>
        <v>2032</v>
      </c>
      <c r="N87" s="62">
        <f t="shared" si="35"/>
        <v>2033</v>
      </c>
    </row>
    <row r="88" spans="2:14" ht="14.5" customHeight="1">
      <c r="B88" s="63" t="s">
        <v>225</v>
      </c>
      <c r="C88" s="64"/>
      <c r="D88" s="64"/>
      <c r="E88" s="65">
        <f t="shared" ref="E88:N88" si="36">SUM(E89)</f>
        <v>18.7</v>
      </c>
      <c r="F88" s="65">
        <f t="shared" si="36"/>
        <v>21.6</v>
      </c>
      <c r="G88" s="65">
        <f t="shared" si="36"/>
        <v>21.6</v>
      </c>
      <c r="H88" s="65">
        <f t="shared" si="36"/>
        <v>21.6</v>
      </c>
      <c r="I88" s="65">
        <f t="shared" si="36"/>
        <v>21.6</v>
      </c>
      <c r="J88" s="65">
        <f t="shared" si="36"/>
        <v>21.6</v>
      </c>
      <c r="K88" s="65">
        <f t="shared" si="36"/>
        <v>21.6</v>
      </c>
      <c r="L88" s="65">
        <f t="shared" si="36"/>
        <v>21.6</v>
      </c>
      <c r="M88" s="65">
        <f t="shared" si="36"/>
        <v>21.6</v>
      </c>
      <c r="N88" s="65">
        <f t="shared" si="36"/>
        <v>21.6</v>
      </c>
    </row>
    <row r="89" spans="2:14" ht="14.5" customHeight="1">
      <c r="B89" s="67" t="s">
        <v>228</v>
      </c>
      <c r="C89" s="67"/>
      <c r="D89" s="67"/>
      <c r="E89" s="36">
        <v>18.7</v>
      </c>
      <c r="F89" s="36">
        <v>21.6</v>
      </c>
      <c r="G89" s="36">
        <v>21.6</v>
      </c>
      <c r="H89" s="36">
        <v>21.6</v>
      </c>
      <c r="I89" s="36">
        <v>21.6</v>
      </c>
      <c r="J89" s="36">
        <v>21.6</v>
      </c>
      <c r="K89" s="36">
        <v>21.6</v>
      </c>
      <c r="L89" s="36">
        <v>21.6</v>
      </c>
      <c r="M89" s="36">
        <v>21.6</v>
      </c>
      <c r="N89" s="36">
        <v>21.6</v>
      </c>
    </row>
    <row r="91" spans="2:14" ht="14.5" customHeight="1">
      <c r="B91" s="63" t="s">
        <v>265</v>
      </c>
      <c r="C91" s="64"/>
      <c r="D91" s="64"/>
      <c r="E91" s="65">
        <f t="shared" ref="E91:N91" si="37">SUM(E92)</f>
        <v>18.7</v>
      </c>
      <c r="F91" s="65">
        <f t="shared" si="37"/>
        <v>21.6</v>
      </c>
      <c r="G91" s="65">
        <f t="shared" si="37"/>
        <v>21.6</v>
      </c>
      <c r="H91" s="65">
        <f t="shared" si="37"/>
        <v>21.6</v>
      </c>
      <c r="I91" s="65">
        <f t="shared" si="37"/>
        <v>21.6</v>
      </c>
      <c r="J91" s="65">
        <f t="shared" si="37"/>
        <v>21.6</v>
      </c>
      <c r="K91" s="65">
        <f t="shared" si="37"/>
        <v>21.6</v>
      </c>
      <c r="L91" s="65">
        <f t="shared" si="37"/>
        <v>21.6</v>
      </c>
      <c r="M91" s="65">
        <f t="shared" si="37"/>
        <v>21.6</v>
      </c>
      <c r="N91" s="65">
        <f t="shared" si="37"/>
        <v>21.6</v>
      </c>
    </row>
    <row r="92" spans="2:14" ht="14.5" customHeight="1">
      <c r="B92" s="67" t="s">
        <v>233</v>
      </c>
      <c r="C92" s="67"/>
      <c r="D92" s="67"/>
      <c r="E92" s="36">
        <v>18.7</v>
      </c>
      <c r="F92" s="36">
        <v>21.6</v>
      </c>
      <c r="G92" s="36">
        <v>21.6</v>
      </c>
      <c r="H92" s="36">
        <v>21.6</v>
      </c>
      <c r="I92" s="36">
        <v>21.6</v>
      </c>
      <c r="J92" s="36">
        <v>21.6</v>
      </c>
      <c r="K92" s="36">
        <v>21.6</v>
      </c>
      <c r="L92" s="36">
        <v>21.6</v>
      </c>
      <c r="M92" s="36">
        <v>21.6</v>
      </c>
      <c r="N92" s="36">
        <v>21.6</v>
      </c>
    </row>
    <row r="94" spans="2:14" ht="14.5" customHeight="1">
      <c r="B94" s="63" t="s">
        <v>266</v>
      </c>
      <c r="C94" s="64"/>
      <c r="D94" s="64"/>
      <c r="E94" s="65">
        <f t="shared" ref="E94:N94" si="38">E88-E91</f>
        <v>0</v>
      </c>
      <c r="F94" s="65">
        <f t="shared" si="38"/>
        <v>0</v>
      </c>
      <c r="G94" s="65">
        <f t="shared" si="38"/>
        <v>0</v>
      </c>
      <c r="H94" s="65">
        <f t="shared" si="38"/>
        <v>0</v>
      </c>
      <c r="I94" s="65">
        <f t="shared" si="38"/>
        <v>0</v>
      </c>
      <c r="J94" s="65">
        <f t="shared" si="38"/>
        <v>0</v>
      </c>
      <c r="K94" s="65">
        <f t="shared" si="38"/>
        <v>0</v>
      </c>
      <c r="L94" s="65">
        <f t="shared" si="38"/>
        <v>0</v>
      </c>
      <c r="M94" s="65">
        <f t="shared" si="38"/>
        <v>0</v>
      </c>
      <c r="N94" s="65">
        <f t="shared" si="38"/>
        <v>0</v>
      </c>
    </row>
    <row r="96" spans="2:14" ht="14.5" customHeight="1">
      <c r="B96" s="5" t="s">
        <v>267</v>
      </c>
      <c r="C96" s="6"/>
      <c r="D96" s="6"/>
      <c r="E96" s="62">
        <f t="shared" ref="E96:N96" si="39">E7</f>
        <v>2024</v>
      </c>
      <c r="F96" s="62">
        <f t="shared" si="39"/>
        <v>2025</v>
      </c>
      <c r="G96" s="62">
        <f t="shared" si="39"/>
        <v>2026</v>
      </c>
      <c r="H96" s="62">
        <f t="shared" si="39"/>
        <v>2027</v>
      </c>
      <c r="I96" s="62">
        <f t="shared" si="39"/>
        <v>2028</v>
      </c>
      <c r="J96" s="62">
        <f t="shared" si="39"/>
        <v>2029</v>
      </c>
      <c r="K96" s="62">
        <f t="shared" si="39"/>
        <v>2030</v>
      </c>
      <c r="L96" s="62">
        <f t="shared" si="39"/>
        <v>2031</v>
      </c>
      <c r="M96" s="62">
        <f t="shared" si="39"/>
        <v>2032</v>
      </c>
      <c r="N96" s="62">
        <f t="shared" si="39"/>
        <v>2033</v>
      </c>
    </row>
    <row r="97" spans="2:14" ht="14.5" customHeight="1">
      <c r="B97" s="16" t="s">
        <v>237</v>
      </c>
      <c r="C97" s="61"/>
      <c r="D97" s="61"/>
      <c r="E97" s="68">
        <f t="shared" ref="E97:N97" si="40">E98</f>
        <v>1</v>
      </c>
      <c r="F97" s="68">
        <f t="shared" si="40"/>
        <v>1</v>
      </c>
      <c r="G97" s="68">
        <f t="shared" si="40"/>
        <v>1</v>
      </c>
      <c r="H97" s="68">
        <f t="shared" si="40"/>
        <v>1</v>
      </c>
      <c r="I97" s="68">
        <f t="shared" si="40"/>
        <v>1</v>
      </c>
      <c r="J97" s="68">
        <f t="shared" si="40"/>
        <v>1</v>
      </c>
      <c r="K97" s="68">
        <f t="shared" si="40"/>
        <v>1</v>
      </c>
      <c r="L97" s="68">
        <f t="shared" si="40"/>
        <v>1</v>
      </c>
      <c r="M97" s="68">
        <f t="shared" si="40"/>
        <v>1</v>
      </c>
      <c r="N97" s="68">
        <f t="shared" si="40"/>
        <v>1</v>
      </c>
    </row>
    <row r="98" spans="2:14" ht="14.5" customHeight="1">
      <c r="B98" s="69" t="s">
        <v>240</v>
      </c>
      <c r="E98" s="103">
        <f t="shared" ref="E98:N98" si="41">IFERROR(E92/E88,0)</f>
        <v>1</v>
      </c>
      <c r="F98" s="103">
        <f t="shared" si="41"/>
        <v>1</v>
      </c>
      <c r="G98" s="103">
        <f t="shared" si="41"/>
        <v>1</v>
      </c>
      <c r="H98" s="103">
        <f t="shared" si="41"/>
        <v>1</v>
      </c>
      <c r="I98" s="103">
        <f t="shared" si="41"/>
        <v>1</v>
      </c>
      <c r="J98" s="103">
        <f t="shared" si="41"/>
        <v>1</v>
      </c>
      <c r="K98" s="103">
        <f t="shared" si="41"/>
        <v>1</v>
      </c>
      <c r="L98" s="103">
        <f t="shared" si="41"/>
        <v>1</v>
      </c>
      <c r="M98" s="103">
        <f t="shared" si="41"/>
        <v>1</v>
      </c>
      <c r="N98" s="103">
        <f t="shared" si="41"/>
        <v>1</v>
      </c>
    </row>
    <row r="99" spans="2:14" ht="14.5" customHeight="1">
      <c r="B99" s="67" t="s">
        <v>242</v>
      </c>
      <c r="C99" s="66"/>
      <c r="D99" s="66"/>
      <c r="E99" s="70">
        <f t="shared" ref="E99:N99" si="42">IFERROR(E94/E88,0)</f>
        <v>0</v>
      </c>
      <c r="F99" s="70">
        <f t="shared" si="42"/>
        <v>0</v>
      </c>
      <c r="G99" s="70">
        <f t="shared" si="42"/>
        <v>0</v>
      </c>
      <c r="H99" s="70">
        <f t="shared" si="42"/>
        <v>0</v>
      </c>
      <c r="I99" s="70">
        <f t="shared" si="42"/>
        <v>0</v>
      </c>
      <c r="J99" s="70">
        <f t="shared" si="42"/>
        <v>0</v>
      </c>
      <c r="K99" s="70">
        <f t="shared" si="42"/>
        <v>0</v>
      </c>
      <c r="L99" s="70">
        <f t="shared" si="42"/>
        <v>0</v>
      </c>
      <c r="M99" s="70">
        <f t="shared" si="42"/>
        <v>0</v>
      </c>
      <c r="N99" s="70">
        <f t="shared" si="42"/>
        <v>0</v>
      </c>
    </row>
    <row r="101" spans="2:14" ht="14.5" customHeight="1">
      <c r="B101" s="73" t="s">
        <v>833</v>
      </c>
      <c r="C101" s="26">
        <f>SUM(E97:N97)</f>
        <v>10</v>
      </c>
    </row>
    <row r="102" spans="2:14" ht="14.5" customHeight="1">
      <c r="B102" s="73" t="s">
        <v>834</v>
      </c>
      <c r="C102" s="26">
        <f>SUMPRODUCT(E105:N105,E91:N91)/SUM(E91:N91)</f>
        <v>500.00000000000006</v>
      </c>
    </row>
    <row r="104" spans="2:14" ht="14.5" customHeight="1">
      <c r="B104" s="5" t="s">
        <v>268</v>
      </c>
      <c r="C104" s="6"/>
      <c r="D104" s="6"/>
      <c r="E104" s="62">
        <f t="shared" ref="E104:N104" si="43">E7</f>
        <v>2024</v>
      </c>
      <c r="F104" s="62">
        <f t="shared" si="43"/>
        <v>2025</v>
      </c>
      <c r="G104" s="62">
        <f t="shared" si="43"/>
        <v>2026</v>
      </c>
      <c r="H104" s="62">
        <f t="shared" si="43"/>
        <v>2027</v>
      </c>
      <c r="I104" s="62">
        <f t="shared" si="43"/>
        <v>2028</v>
      </c>
      <c r="J104" s="62">
        <f t="shared" si="43"/>
        <v>2029</v>
      </c>
      <c r="K104" s="62">
        <f t="shared" si="43"/>
        <v>2030</v>
      </c>
      <c r="L104" s="62">
        <f t="shared" si="43"/>
        <v>2031</v>
      </c>
      <c r="M104" s="62">
        <f t="shared" si="43"/>
        <v>2032</v>
      </c>
      <c r="N104" s="62">
        <f t="shared" si="43"/>
        <v>2033</v>
      </c>
    </row>
    <row r="105" spans="2:14" ht="14.5" customHeight="1">
      <c r="B105" s="63" t="s">
        <v>244</v>
      </c>
      <c r="C105" s="64"/>
      <c r="D105" s="64"/>
      <c r="E105" s="65">
        <f t="shared" ref="E105:N105" si="44">E106</f>
        <v>500</v>
      </c>
      <c r="F105" s="65">
        <f t="shared" si="44"/>
        <v>500</v>
      </c>
      <c r="G105" s="65">
        <f t="shared" si="44"/>
        <v>500</v>
      </c>
      <c r="H105" s="65">
        <f t="shared" si="44"/>
        <v>500</v>
      </c>
      <c r="I105" s="65">
        <f t="shared" si="44"/>
        <v>500</v>
      </c>
      <c r="J105" s="65">
        <f t="shared" si="44"/>
        <v>500</v>
      </c>
      <c r="K105" s="65">
        <f t="shared" si="44"/>
        <v>500</v>
      </c>
      <c r="L105" s="65">
        <f t="shared" si="44"/>
        <v>500</v>
      </c>
      <c r="M105" s="65">
        <f t="shared" si="44"/>
        <v>500</v>
      </c>
      <c r="N105" s="65">
        <f t="shared" si="44"/>
        <v>500</v>
      </c>
    </row>
    <row r="106" spans="2:14" ht="14.5" customHeight="1">
      <c r="B106" s="67" t="s">
        <v>269</v>
      </c>
      <c r="C106" s="67"/>
      <c r="D106" s="67"/>
      <c r="E106" s="36">
        <v>500</v>
      </c>
      <c r="F106" s="36">
        <v>500</v>
      </c>
      <c r="G106" s="36">
        <v>500</v>
      </c>
      <c r="H106" s="36">
        <v>500</v>
      </c>
      <c r="I106" s="36">
        <v>500</v>
      </c>
      <c r="J106" s="36">
        <v>500</v>
      </c>
      <c r="K106" s="36">
        <v>500</v>
      </c>
      <c r="L106" s="36">
        <v>500</v>
      </c>
      <c r="M106" s="36">
        <v>500</v>
      </c>
      <c r="N106" s="36">
        <v>500</v>
      </c>
    </row>
    <row r="108" spans="2:14" ht="14.5" customHeight="1">
      <c r="B108" s="1" t="s">
        <v>44</v>
      </c>
    </row>
    <row r="109" spans="2:14" ht="14.5" customHeight="1">
      <c r="B109" s="1" t="s">
        <v>270</v>
      </c>
    </row>
    <row r="112" spans="2:14" ht="14.5" customHeight="1">
      <c r="B112" s="98" t="s">
        <v>855</v>
      </c>
      <c r="C112" s="210">
        <f>Summary!$B$7</f>
        <v>45382</v>
      </c>
      <c r="D112" s="107"/>
      <c r="E112" s="106"/>
      <c r="F112" s="106"/>
      <c r="G112" s="106"/>
      <c r="H112" s="106"/>
      <c r="I112" s="106"/>
      <c r="J112" s="106"/>
      <c r="K112" s="106"/>
      <c r="L112" s="106"/>
      <c r="M112" s="106"/>
      <c r="N112" s="106"/>
    </row>
    <row r="114" spans="2:14" ht="14.5" customHeight="1">
      <c r="B114" s="5" t="s">
        <v>271</v>
      </c>
      <c r="C114" s="6"/>
      <c r="D114" s="6"/>
      <c r="E114" s="62">
        <f t="shared" ref="E114:N114" si="45">E7</f>
        <v>2024</v>
      </c>
      <c r="F114" s="62">
        <f t="shared" si="45"/>
        <v>2025</v>
      </c>
      <c r="G114" s="62">
        <f t="shared" si="45"/>
        <v>2026</v>
      </c>
      <c r="H114" s="62">
        <f t="shared" si="45"/>
        <v>2027</v>
      </c>
      <c r="I114" s="62">
        <f t="shared" si="45"/>
        <v>2028</v>
      </c>
      <c r="J114" s="62">
        <f t="shared" si="45"/>
        <v>2029</v>
      </c>
      <c r="K114" s="62">
        <f t="shared" si="45"/>
        <v>2030</v>
      </c>
      <c r="L114" s="62">
        <f t="shared" si="45"/>
        <v>2031</v>
      </c>
      <c r="M114" s="62">
        <f t="shared" si="45"/>
        <v>2032</v>
      </c>
      <c r="N114" s="62">
        <f t="shared" si="45"/>
        <v>2033</v>
      </c>
    </row>
    <row r="115" spans="2:14" ht="14.5" customHeight="1">
      <c r="B115" s="63" t="s">
        <v>225</v>
      </c>
      <c r="C115" s="64"/>
      <c r="D115" s="64"/>
      <c r="E115" s="65">
        <f t="shared" ref="E115:N115" si="46">SUM(E116)</f>
        <v>100.4</v>
      </c>
      <c r="F115" s="65">
        <f t="shared" si="46"/>
        <v>100.4</v>
      </c>
      <c r="G115" s="65">
        <f t="shared" si="46"/>
        <v>100.4</v>
      </c>
      <c r="H115" s="65">
        <f t="shared" si="46"/>
        <v>100.4</v>
      </c>
      <c r="I115" s="65">
        <f t="shared" si="46"/>
        <v>100.4</v>
      </c>
      <c r="J115" s="65">
        <f t="shared" si="46"/>
        <v>100.4</v>
      </c>
      <c r="K115" s="65">
        <f t="shared" si="46"/>
        <v>100.4</v>
      </c>
      <c r="L115" s="65">
        <f t="shared" si="46"/>
        <v>100.4</v>
      </c>
      <c r="M115" s="65">
        <f t="shared" si="46"/>
        <v>100.4</v>
      </c>
      <c r="N115" s="65">
        <f t="shared" si="46"/>
        <v>100.4</v>
      </c>
    </row>
    <row r="116" spans="2:14" ht="14.5" customHeight="1">
      <c r="B116" s="67" t="s">
        <v>229</v>
      </c>
      <c r="C116" s="67"/>
      <c r="D116" s="67"/>
      <c r="E116" s="36">
        <v>100.4</v>
      </c>
      <c r="F116" s="36">
        <v>100.4</v>
      </c>
      <c r="G116" s="36">
        <v>100.4</v>
      </c>
      <c r="H116" s="36">
        <v>100.4</v>
      </c>
      <c r="I116" s="36">
        <v>100.4</v>
      </c>
      <c r="J116" s="36">
        <v>100.4</v>
      </c>
      <c r="K116" s="36">
        <v>100.4</v>
      </c>
      <c r="L116" s="36">
        <v>100.4</v>
      </c>
      <c r="M116" s="36">
        <v>100.4</v>
      </c>
      <c r="N116" s="36">
        <v>100.4</v>
      </c>
    </row>
    <row r="118" spans="2:14" ht="14.5" customHeight="1">
      <c r="B118" s="63" t="s">
        <v>272</v>
      </c>
      <c r="C118" s="64"/>
      <c r="D118" s="64"/>
      <c r="E118" s="65">
        <f t="shared" ref="E118:N118" si="47">SUM(E119)</f>
        <v>50.2</v>
      </c>
      <c r="F118" s="65">
        <f t="shared" si="47"/>
        <v>50.2</v>
      </c>
      <c r="G118" s="65">
        <f t="shared" si="47"/>
        <v>50.2</v>
      </c>
      <c r="H118" s="65">
        <f t="shared" si="47"/>
        <v>50.2</v>
      </c>
      <c r="I118" s="65">
        <f t="shared" si="47"/>
        <v>50.2</v>
      </c>
      <c r="J118" s="65">
        <f t="shared" si="47"/>
        <v>50.2</v>
      </c>
      <c r="K118" s="65">
        <f t="shared" si="47"/>
        <v>50.2</v>
      </c>
      <c r="L118" s="65">
        <f t="shared" si="47"/>
        <v>50.2</v>
      </c>
      <c r="M118" s="65">
        <f t="shared" si="47"/>
        <v>50.2</v>
      </c>
      <c r="N118" s="65">
        <f t="shared" si="47"/>
        <v>50.2</v>
      </c>
    </row>
    <row r="119" spans="2:14" ht="14.5" customHeight="1">
      <c r="B119" s="67" t="s">
        <v>234</v>
      </c>
      <c r="C119" s="67"/>
      <c r="D119" s="67"/>
      <c r="E119" s="36">
        <v>50.2</v>
      </c>
      <c r="F119" s="36">
        <v>50.2</v>
      </c>
      <c r="G119" s="36">
        <v>50.2</v>
      </c>
      <c r="H119" s="36">
        <v>50.2</v>
      </c>
      <c r="I119" s="36">
        <v>50.2</v>
      </c>
      <c r="J119" s="36">
        <v>50.2</v>
      </c>
      <c r="K119" s="36">
        <v>50.2</v>
      </c>
      <c r="L119" s="36">
        <v>50.2</v>
      </c>
      <c r="M119" s="36">
        <v>50.2</v>
      </c>
      <c r="N119" s="36">
        <v>50.2</v>
      </c>
    </row>
    <row r="121" spans="2:14" ht="14.5" customHeight="1">
      <c r="B121" s="63" t="s">
        <v>273</v>
      </c>
      <c r="C121" s="64"/>
      <c r="D121" s="64"/>
      <c r="E121" s="65">
        <f t="shared" ref="E121:N121" si="48">E115-E118</f>
        <v>50.2</v>
      </c>
      <c r="F121" s="65">
        <f t="shared" si="48"/>
        <v>50.2</v>
      </c>
      <c r="G121" s="65">
        <f t="shared" si="48"/>
        <v>50.2</v>
      </c>
      <c r="H121" s="65">
        <f t="shared" si="48"/>
        <v>50.2</v>
      </c>
      <c r="I121" s="65">
        <f t="shared" si="48"/>
        <v>50.2</v>
      </c>
      <c r="J121" s="65">
        <f t="shared" si="48"/>
        <v>50.2</v>
      </c>
      <c r="K121" s="65">
        <f t="shared" si="48"/>
        <v>50.2</v>
      </c>
      <c r="L121" s="65">
        <f t="shared" si="48"/>
        <v>50.2</v>
      </c>
      <c r="M121" s="65">
        <f t="shared" si="48"/>
        <v>50.2</v>
      </c>
      <c r="N121" s="65">
        <f t="shared" si="48"/>
        <v>50.2</v>
      </c>
    </row>
    <row r="123" spans="2:14" ht="14.5" customHeight="1">
      <c r="B123" s="5" t="s">
        <v>274</v>
      </c>
      <c r="C123" s="6"/>
      <c r="D123" s="6"/>
      <c r="E123" s="62">
        <f t="shared" ref="E123:N123" si="49">E7</f>
        <v>2024</v>
      </c>
      <c r="F123" s="62">
        <f t="shared" si="49"/>
        <v>2025</v>
      </c>
      <c r="G123" s="62">
        <f t="shared" si="49"/>
        <v>2026</v>
      </c>
      <c r="H123" s="62">
        <f t="shared" si="49"/>
        <v>2027</v>
      </c>
      <c r="I123" s="62">
        <f t="shared" si="49"/>
        <v>2028</v>
      </c>
      <c r="J123" s="62">
        <f t="shared" si="49"/>
        <v>2029</v>
      </c>
      <c r="K123" s="62">
        <f t="shared" si="49"/>
        <v>2030</v>
      </c>
      <c r="L123" s="62">
        <f t="shared" si="49"/>
        <v>2031</v>
      </c>
      <c r="M123" s="62">
        <f t="shared" si="49"/>
        <v>2032</v>
      </c>
      <c r="N123" s="62">
        <f t="shared" si="49"/>
        <v>2033</v>
      </c>
    </row>
    <row r="124" spans="2:14" ht="14.5" customHeight="1">
      <c r="B124" s="16" t="s">
        <v>237</v>
      </c>
      <c r="C124" s="61"/>
      <c r="D124" s="61"/>
      <c r="E124" s="68">
        <f t="shared" ref="E124:N124" si="50">E125</f>
        <v>0.5</v>
      </c>
      <c r="F124" s="68">
        <f t="shared" si="50"/>
        <v>0.5</v>
      </c>
      <c r="G124" s="68">
        <f t="shared" si="50"/>
        <v>0.5</v>
      </c>
      <c r="H124" s="68">
        <f t="shared" si="50"/>
        <v>0.5</v>
      </c>
      <c r="I124" s="68">
        <f t="shared" si="50"/>
        <v>0.5</v>
      </c>
      <c r="J124" s="68">
        <f t="shared" si="50"/>
        <v>0.5</v>
      </c>
      <c r="K124" s="68">
        <f t="shared" si="50"/>
        <v>0.5</v>
      </c>
      <c r="L124" s="68">
        <f t="shared" si="50"/>
        <v>0.5</v>
      </c>
      <c r="M124" s="68">
        <f t="shared" si="50"/>
        <v>0.5</v>
      </c>
      <c r="N124" s="68">
        <f t="shared" si="50"/>
        <v>0.5</v>
      </c>
    </row>
    <row r="125" spans="2:14" ht="14.5" customHeight="1">
      <c r="B125" s="69" t="s">
        <v>241</v>
      </c>
      <c r="E125" s="103">
        <f t="shared" ref="E125:N125" si="51">IFERROR(E119/E115,0)</f>
        <v>0.5</v>
      </c>
      <c r="F125" s="103">
        <f t="shared" si="51"/>
        <v>0.5</v>
      </c>
      <c r="G125" s="103">
        <f t="shared" si="51"/>
        <v>0.5</v>
      </c>
      <c r="H125" s="103">
        <f t="shared" si="51"/>
        <v>0.5</v>
      </c>
      <c r="I125" s="103">
        <f t="shared" si="51"/>
        <v>0.5</v>
      </c>
      <c r="J125" s="103">
        <f t="shared" si="51"/>
        <v>0.5</v>
      </c>
      <c r="K125" s="103">
        <f t="shared" si="51"/>
        <v>0.5</v>
      </c>
      <c r="L125" s="103">
        <f t="shared" si="51"/>
        <v>0.5</v>
      </c>
      <c r="M125" s="103">
        <f t="shared" si="51"/>
        <v>0.5</v>
      </c>
      <c r="N125" s="103">
        <f t="shared" si="51"/>
        <v>0.5</v>
      </c>
    </row>
    <row r="126" spans="2:14" ht="14.5" customHeight="1">
      <c r="B126" s="67" t="s">
        <v>275</v>
      </c>
      <c r="C126" s="66"/>
      <c r="D126" s="66"/>
      <c r="E126" s="70">
        <f t="shared" ref="E126:N126" si="52">IFERROR(E121/E115,0)</f>
        <v>0.5</v>
      </c>
      <c r="F126" s="70">
        <f t="shared" si="52"/>
        <v>0.5</v>
      </c>
      <c r="G126" s="70">
        <f t="shared" si="52"/>
        <v>0.5</v>
      </c>
      <c r="H126" s="70">
        <f t="shared" si="52"/>
        <v>0.5</v>
      </c>
      <c r="I126" s="70">
        <f t="shared" si="52"/>
        <v>0.5</v>
      </c>
      <c r="J126" s="70">
        <f t="shared" si="52"/>
        <v>0.5</v>
      </c>
      <c r="K126" s="70">
        <f t="shared" si="52"/>
        <v>0.5</v>
      </c>
      <c r="L126" s="70">
        <f t="shared" si="52"/>
        <v>0.5</v>
      </c>
      <c r="M126" s="70">
        <f t="shared" si="52"/>
        <v>0.5</v>
      </c>
      <c r="N126" s="70">
        <f t="shared" si="52"/>
        <v>0.5</v>
      </c>
    </row>
    <row r="128" spans="2:14" ht="14.5" customHeight="1">
      <c r="B128" s="73" t="s">
        <v>835</v>
      </c>
      <c r="C128" s="26">
        <f>SUM(E124:N124)</f>
        <v>5</v>
      </c>
    </row>
    <row r="129" spans="2:14" ht="14.5" customHeight="1">
      <c r="B129" s="73" t="s">
        <v>836</v>
      </c>
      <c r="C129" s="26">
        <f>SUMPRODUCT(E132:M132,E118:M118)/SUM(E118:M118)</f>
        <v>211.7425042078157</v>
      </c>
    </row>
    <row r="131" spans="2:14" ht="14.5" customHeight="1">
      <c r="B131" s="5" t="s">
        <v>276</v>
      </c>
      <c r="C131" s="6"/>
      <c r="D131" s="6"/>
      <c r="E131" s="62">
        <f t="shared" ref="E131:N131" si="53">E7</f>
        <v>2024</v>
      </c>
      <c r="F131" s="62">
        <f t="shared" si="53"/>
        <v>2025</v>
      </c>
      <c r="G131" s="62">
        <f t="shared" si="53"/>
        <v>2026</v>
      </c>
      <c r="H131" s="62">
        <f t="shared" si="53"/>
        <v>2027</v>
      </c>
      <c r="I131" s="62">
        <f t="shared" si="53"/>
        <v>2028</v>
      </c>
      <c r="J131" s="62">
        <f t="shared" si="53"/>
        <v>2029</v>
      </c>
      <c r="K131" s="62">
        <f t="shared" si="53"/>
        <v>2030</v>
      </c>
      <c r="L131" s="62">
        <f t="shared" si="53"/>
        <v>2031</v>
      </c>
      <c r="M131" s="62">
        <f t="shared" si="53"/>
        <v>2032</v>
      </c>
      <c r="N131" s="62">
        <f t="shared" si="53"/>
        <v>2033</v>
      </c>
    </row>
    <row r="132" spans="2:14" ht="14.5" customHeight="1">
      <c r="B132" s="63" t="s">
        <v>244</v>
      </c>
      <c r="C132" s="64"/>
      <c r="D132" s="64"/>
      <c r="E132" s="65">
        <f t="shared" ref="E132:N132" si="54">E133</f>
        <v>134.64411166282952</v>
      </c>
      <c r="F132" s="65">
        <f t="shared" si="54"/>
        <v>198.83187728491487</v>
      </c>
      <c r="G132" s="65">
        <f t="shared" si="54"/>
        <v>219.99282126493128</v>
      </c>
      <c r="H132" s="65">
        <f t="shared" si="54"/>
        <v>232.63140389100346</v>
      </c>
      <c r="I132" s="65">
        <f t="shared" si="54"/>
        <v>221.17858152517834</v>
      </c>
      <c r="J132" s="65">
        <f t="shared" si="54"/>
        <v>224.600935560371</v>
      </c>
      <c r="K132" s="65">
        <f t="shared" si="54"/>
        <v>224.600935560371</v>
      </c>
      <c r="L132" s="65">
        <f t="shared" si="54"/>
        <v>224.600935560371</v>
      </c>
      <c r="M132" s="65">
        <f t="shared" si="54"/>
        <v>224.600935560371</v>
      </c>
      <c r="N132" s="65">
        <f t="shared" si="54"/>
        <v>224.600935560371</v>
      </c>
    </row>
    <row r="133" spans="2:14" ht="14.5" customHeight="1">
      <c r="B133" s="16" t="s">
        <v>277</v>
      </c>
      <c r="C133" s="16"/>
      <c r="D133" s="16"/>
      <c r="E133" s="26">
        <f t="shared" ref="E133:N133" si="55">E134*E135</f>
        <v>134.64411166282952</v>
      </c>
      <c r="F133" s="26">
        <f t="shared" si="55"/>
        <v>198.83187728491487</v>
      </c>
      <c r="G133" s="26">
        <f t="shared" si="55"/>
        <v>219.99282126493128</v>
      </c>
      <c r="H133" s="26">
        <f t="shared" si="55"/>
        <v>232.63140389100346</v>
      </c>
      <c r="I133" s="26">
        <f t="shared" si="55"/>
        <v>221.17858152517834</v>
      </c>
      <c r="J133" s="26">
        <f t="shared" si="55"/>
        <v>224.600935560371</v>
      </c>
      <c r="K133" s="26">
        <f t="shared" si="55"/>
        <v>224.600935560371</v>
      </c>
      <c r="L133" s="26">
        <f t="shared" si="55"/>
        <v>224.600935560371</v>
      </c>
      <c r="M133" s="26">
        <f t="shared" si="55"/>
        <v>224.600935560371</v>
      </c>
      <c r="N133" s="26">
        <f t="shared" si="55"/>
        <v>224.600935560371</v>
      </c>
    </row>
    <row r="134" spans="2:14" ht="14.5" customHeight="1">
      <c r="B134" s="69" t="s">
        <v>278</v>
      </c>
      <c r="E134" s="216">
        <v>27.200830638955455</v>
      </c>
      <c r="F134" s="216">
        <v>40.16805601715452</v>
      </c>
      <c r="G134" s="216">
        <v>44.442994194935608</v>
      </c>
      <c r="H134" s="216">
        <v>46.996243210303724</v>
      </c>
      <c r="I134" s="216">
        <v>44.68254172225825</v>
      </c>
      <c r="J134" s="216">
        <v>45.373926375832525</v>
      </c>
      <c r="K134" s="216">
        <v>45.373926375832525</v>
      </c>
      <c r="L134" s="216">
        <v>45.373926375832525</v>
      </c>
      <c r="M134" s="216">
        <v>45.373926375832525</v>
      </c>
      <c r="N134" s="216">
        <v>45.373926375832525</v>
      </c>
    </row>
    <row r="135" spans="2:14" ht="14.5" customHeight="1">
      <c r="B135" s="71" t="s">
        <v>279</v>
      </c>
      <c r="C135" s="72"/>
      <c r="D135" s="72"/>
      <c r="E135" s="217">
        <v>4.95</v>
      </c>
      <c r="F135" s="217">
        <v>4.95</v>
      </c>
      <c r="G135" s="217">
        <v>4.95</v>
      </c>
      <c r="H135" s="217">
        <v>4.95</v>
      </c>
      <c r="I135" s="217">
        <v>4.95</v>
      </c>
      <c r="J135" s="217">
        <v>4.95</v>
      </c>
      <c r="K135" s="217">
        <v>4.95</v>
      </c>
      <c r="L135" s="217">
        <v>4.95</v>
      </c>
      <c r="M135" s="217">
        <v>4.95</v>
      </c>
      <c r="N135" s="217">
        <v>4.95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XFD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38" width="2.54296875" style="9" customWidth="1"/>
    <col min="39" max="16384" width="10.54296875" style="9"/>
  </cols>
  <sheetData>
    <row r="6" spans="2:47" ht="14.5" customHeight="1">
      <c r="C6" s="3" t="s">
        <v>206</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M6" s="23"/>
      <c r="AN6" s="23"/>
      <c r="AO6" s="23"/>
      <c r="AP6" s="23"/>
      <c r="AQ6" s="23"/>
      <c r="AR6" s="23"/>
      <c r="AS6" s="23"/>
      <c r="AT6" s="23"/>
      <c r="AU6" s="23"/>
    </row>
    <row r="7" spans="2:47" ht="14.5" customHeight="1">
      <c r="C7" s="3" t="s">
        <v>207</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M7" s="22"/>
      <c r="AN7" s="22"/>
      <c r="AO7" s="22"/>
      <c r="AP7" s="22"/>
      <c r="AQ7" s="22"/>
      <c r="AR7" s="22"/>
      <c r="AS7" s="22"/>
      <c r="AT7" s="22"/>
      <c r="AU7" s="22"/>
    </row>
    <row r="8" spans="2:47" ht="14.5" customHeight="1">
      <c r="B8" s="5" t="s">
        <v>312</v>
      </c>
      <c r="C8" s="6"/>
      <c r="D8" s="6"/>
      <c r="E8" s="7" t="str">
        <f t="shared" ref="E8:G8" si="4">MONTH(E$6)/3&amp;"Q"&amp;E$7</f>
        <v>1Q2016</v>
      </c>
      <c r="F8" s="7" t="str">
        <f t="shared" si="4"/>
        <v>2Q2016</v>
      </c>
      <c r="G8" s="7" t="str">
        <f t="shared" si="4"/>
        <v>3Q2016</v>
      </c>
      <c r="H8" s="7" t="str">
        <f>MONTH(H$6)/3&amp;"Q"&amp;H$7</f>
        <v>4Q2016</v>
      </c>
      <c r="I8" s="7" t="str">
        <f t="shared" ref="I8:AJ8" si="5">MONTH(I$6)/3&amp;"Q"&amp;I$7</f>
        <v>1Q2017</v>
      </c>
      <c r="J8" s="7" t="str">
        <f t="shared" si="5"/>
        <v>2Q2017</v>
      </c>
      <c r="K8" s="7" t="str">
        <f t="shared" si="5"/>
        <v>3Q2017</v>
      </c>
      <c r="L8" s="7" t="str">
        <f t="shared" si="5"/>
        <v>4Q2017</v>
      </c>
      <c r="M8" s="7" t="str">
        <f t="shared" si="5"/>
        <v>1Q2018</v>
      </c>
      <c r="N8" s="7" t="str">
        <f t="shared" si="5"/>
        <v>2Q2018</v>
      </c>
      <c r="O8" s="7" t="str">
        <f t="shared" si="5"/>
        <v>3Q2018</v>
      </c>
      <c r="P8" s="7" t="str">
        <f t="shared" si="5"/>
        <v>4Q2018</v>
      </c>
      <c r="Q8" s="7" t="str">
        <f t="shared" si="5"/>
        <v>1Q2019</v>
      </c>
      <c r="R8" s="7" t="str">
        <f t="shared" si="5"/>
        <v>2Q2019</v>
      </c>
      <c r="S8" s="7" t="str">
        <f t="shared" si="5"/>
        <v>3Q2019</v>
      </c>
      <c r="T8" s="7" t="str">
        <f t="shared" si="5"/>
        <v>4Q2019</v>
      </c>
      <c r="U8" s="7" t="str">
        <f t="shared" si="5"/>
        <v>1Q2020</v>
      </c>
      <c r="V8" s="7" t="str">
        <f t="shared" si="5"/>
        <v>2Q2020</v>
      </c>
      <c r="W8" s="7" t="str">
        <f t="shared" si="5"/>
        <v>3Q2020</v>
      </c>
      <c r="X8" s="7" t="str">
        <f t="shared" si="5"/>
        <v>4Q2020</v>
      </c>
      <c r="Y8" s="7" t="str">
        <f t="shared" si="5"/>
        <v>1Q2021</v>
      </c>
      <c r="Z8" s="7" t="str">
        <f t="shared" si="5"/>
        <v>2Q2021</v>
      </c>
      <c r="AA8" s="7" t="str">
        <f t="shared" si="5"/>
        <v>3Q2021</v>
      </c>
      <c r="AB8" s="7" t="str">
        <f t="shared" si="5"/>
        <v>4Q2021</v>
      </c>
      <c r="AC8" s="7" t="str">
        <f t="shared" si="5"/>
        <v>1Q2022</v>
      </c>
      <c r="AD8" s="7" t="str">
        <f t="shared" si="5"/>
        <v>2Q2022</v>
      </c>
      <c r="AE8" s="7" t="str">
        <f t="shared" si="5"/>
        <v>3Q2022</v>
      </c>
      <c r="AF8" s="7" t="str">
        <f t="shared" si="5"/>
        <v>4Q2022</v>
      </c>
      <c r="AG8" s="7" t="str">
        <f t="shared" si="5"/>
        <v>1Q2023</v>
      </c>
      <c r="AH8" s="7" t="str">
        <f t="shared" si="5"/>
        <v>2Q2023</v>
      </c>
      <c r="AI8" s="7" t="str">
        <f t="shared" si="5"/>
        <v>3Q2023</v>
      </c>
      <c r="AJ8" s="7" t="str">
        <f t="shared" si="5"/>
        <v>4Q2023</v>
      </c>
      <c r="AK8" s="7" t="str">
        <f>MONTH(AK$6)/3&amp;"Q"&amp;AK$7</f>
        <v>1Q2024</v>
      </c>
      <c r="AL8" s="2"/>
      <c r="AM8" s="6">
        <v>2016</v>
      </c>
      <c r="AN8" s="6">
        <f>AM8+1</f>
        <v>2017</v>
      </c>
      <c r="AO8" s="6">
        <f t="shared" ref="AO8:AU8" si="6">AN8+1</f>
        <v>2018</v>
      </c>
      <c r="AP8" s="6">
        <f t="shared" si="6"/>
        <v>2019</v>
      </c>
      <c r="AQ8" s="6">
        <f t="shared" si="6"/>
        <v>2020</v>
      </c>
      <c r="AR8" s="6">
        <f t="shared" si="6"/>
        <v>2021</v>
      </c>
      <c r="AS8" s="6">
        <f t="shared" si="6"/>
        <v>2022</v>
      </c>
      <c r="AT8" s="6">
        <f t="shared" si="6"/>
        <v>2023</v>
      </c>
      <c r="AU8" s="6">
        <f t="shared" si="6"/>
        <v>2024</v>
      </c>
    </row>
    <row r="9" spans="2:47" ht="14.5" customHeight="1">
      <c r="B9" s="48" t="s">
        <v>8</v>
      </c>
      <c r="C9" s="49"/>
      <c r="D9" s="49"/>
      <c r="E9" s="124">
        <f>'Net Operating Revenue'!E$24</f>
        <v>31.826000000000001</v>
      </c>
      <c r="F9" s="124">
        <f>'Net Operating Revenue'!F$24</f>
        <v>41.376000000000005</v>
      </c>
      <c r="G9" s="124">
        <f>'Net Operating Revenue'!G$24</f>
        <v>51.170999999999992</v>
      </c>
      <c r="H9" s="124">
        <f>'Net Operating Revenue'!H$24</f>
        <v>70.608999999999995</v>
      </c>
      <c r="I9" s="124">
        <f>'Net Operating Revenue'!I$24</f>
        <v>61.887000000000008</v>
      </c>
      <c r="J9" s="124">
        <f>'Net Operating Revenue'!J$24</f>
        <v>74.109000000000009</v>
      </c>
      <c r="K9" s="124">
        <f>'Net Operating Revenue'!K$24</f>
        <v>153.351</v>
      </c>
      <c r="L9" s="124">
        <f>'Net Operating Revenue'!L$24</f>
        <v>256.76700000000005</v>
      </c>
      <c r="M9" s="124">
        <f>'Net Operating Revenue'!M$24</f>
        <v>179.65200000000002</v>
      </c>
      <c r="N9" s="124">
        <f>'Net Operating Revenue'!N$24</f>
        <v>188.02600000000001</v>
      </c>
      <c r="O9" s="124">
        <f>'Net Operating Revenue'!O$24</f>
        <v>167.83500000000001</v>
      </c>
      <c r="P9" s="124">
        <f>'Net Operating Revenue'!P$24</f>
        <v>206.51</v>
      </c>
      <c r="Q9" s="124">
        <f>'Net Operating Revenue'!Q$24</f>
        <v>198.05399999999997</v>
      </c>
      <c r="R9" s="124">
        <f>'Net Operating Revenue'!R$24</f>
        <v>200.714</v>
      </c>
      <c r="S9" s="124">
        <f>'Net Operating Revenue'!S$24</f>
        <v>284.89</v>
      </c>
      <c r="T9" s="124">
        <f>'Net Operating Revenue'!T$24</f>
        <v>330.76900000000001</v>
      </c>
      <c r="U9" s="124">
        <f>'Net Operating Revenue'!U$24</f>
        <v>192.87299999999999</v>
      </c>
      <c r="V9" s="124">
        <f>'Net Operating Revenue'!V$24</f>
        <v>201.54100000000003</v>
      </c>
      <c r="W9" s="124">
        <f>'Net Operating Revenue'!W$24</f>
        <v>314.44700000000006</v>
      </c>
      <c r="X9" s="124">
        <f>'Net Operating Revenue'!X$24</f>
        <v>393.28</v>
      </c>
      <c r="Y9" s="124">
        <f>'Net Operating Revenue'!Y$24</f>
        <v>370.19099999999997</v>
      </c>
      <c r="Z9" s="124">
        <f>'Net Operating Revenue'!Z$24</f>
        <v>396.48500000000001</v>
      </c>
      <c r="AA9" s="124">
        <f>'Net Operating Revenue'!AA$24</f>
        <v>454.85199999999998</v>
      </c>
      <c r="AB9" s="124">
        <f>'Net Operating Revenue'!AB$24</f>
        <v>548.14799999999991</v>
      </c>
      <c r="AC9" s="124">
        <f>'Net Operating Revenue'!AC$24</f>
        <v>533.91899999999998</v>
      </c>
      <c r="AD9" s="124">
        <f>'Net Operating Revenue'!AD$24</f>
        <v>513.83199999999999</v>
      </c>
      <c r="AE9" s="124">
        <f>'Net Operating Revenue'!AE$24</f>
        <v>667.94499999999994</v>
      </c>
      <c r="AF9" s="124">
        <f>'Net Operating Revenue'!AF$24</f>
        <v>720.97899999999981</v>
      </c>
      <c r="AG9" s="124">
        <f>'Net Operating Revenue'!AG$24</f>
        <v>583.33100000000002</v>
      </c>
      <c r="AH9" s="124">
        <f>'Net Operating Revenue'!AH$24</f>
        <v>609.41099999999994</v>
      </c>
      <c r="AI9" s="124">
        <f>'Net Operating Revenue'!AI$24</f>
        <v>865.84699999999998</v>
      </c>
      <c r="AJ9" s="124">
        <f>'Net Operating Revenue'!AJ$24</f>
        <v>978.73099999999977</v>
      </c>
      <c r="AK9" s="124">
        <f>'Net Operating Revenue'!AK$24</f>
        <v>687.86099999999999</v>
      </c>
      <c r="AM9" s="124">
        <f t="shared" ref="AM9:AU22" si="7">SUMIF($7:$7,AM$8,9:9)</f>
        <v>194.98199999999997</v>
      </c>
      <c r="AN9" s="124">
        <f t="shared" si="7"/>
        <v>546.11400000000003</v>
      </c>
      <c r="AO9" s="124">
        <f t="shared" si="7"/>
        <v>742.02300000000002</v>
      </c>
      <c r="AP9" s="124">
        <f t="shared" si="7"/>
        <v>1014.4269999999999</v>
      </c>
      <c r="AQ9" s="124">
        <f t="shared" si="7"/>
        <v>1102.1410000000001</v>
      </c>
      <c r="AR9" s="124">
        <f t="shared" si="7"/>
        <v>1769.6759999999997</v>
      </c>
      <c r="AS9" s="124">
        <f t="shared" si="7"/>
        <v>2436.6749999999997</v>
      </c>
      <c r="AT9" s="124">
        <f t="shared" si="7"/>
        <v>3037.3199999999997</v>
      </c>
      <c r="AU9" s="124">
        <f t="shared" si="7"/>
        <v>687.86099999999999</v>
      </c>
    </row>
    <row r="10" spans="2:47" ht="14.5" customHeight="1">
      <c r="B10" s="48" t="s">
        <v>313</v>
      </c>
      <c r="C10" s="49"/>
      <c r="D10" s="49"/>
      <c r="E10" s="124">
        <f>'Operating Costs'!E$17</f>
        <v>-15.505000000000001</v>
      </c>
      <c r="F10" s="124">
        <f>'Operating Costs'!F$17</f>
        <v>-17.629000000000001</v>
      </c>
      <c r="G10" s="124">
        <f>'Operating Costs'!G$17</f>
        <v>-37.264000000000003</v>
      </c>
      <c r="H10" s="124">
        <f>'Operating Costs'!H$17</f>
        <v>-46.958000000000006</v>
      </c>
      <c r="I10" s="124">
        <f>'Operating Costs'!I$17</f>
        <v>-35.369000000000007</v>
      </c>
      <c r="J10" s="124">
        <f>'Operating Costs'!J$17</f>
        <v>-72.793999999999997</v>
      </c>
      <c r="K10" s="124">
        <f>'Operating Costs'!K$17</f>
        <v>-111.79500000000002</v>
      </c>
      <c r="L10" s="124">
        <f>'Operating Costs'!L$17</f>
        <v>-125.36999999999999</v>
      </c>
      <c r="M10" s="124">
        <f>'Operating Costs'!M$17</f>
        <v>-131.41699999999997</v>
      </c>
      <c r="N10" s="124">
        <f>'Operating Costs'!N$17</f>
        <v>-135.785</v>
      </c>
      <c r="O10" s="124">
        <f>'Operating Costs'!O$17</f>
        <v>-74.271999999999991</v>
      </c>
      <c r="P10" s="124">
        <f>'Operating Costs'!P$17</f>
        <v>-100.26300000000001</v>
      </c>
      <c r="Q10" s="124">
        <f>'Operating Costs'!Q$17</f>
        <v>-154.91399999999999</v>
      </c>
      <c r="R10" s="124">
        <f>'Operating Costs'!R$17</f>
        <v>-151.35700000000003</v>
      </c>
      <c r="S10" s="124">
        <f>'Operating Costs'!S$17</f>
        <v>-138.59300000000002</v>
      </c>
      <c r="T10" s="124">
        <f>'Operating Costs'!T$17</f>
        <v>-172.14600000000007</v>
      </c>
      <c r="U10" s="124">
        <f>'Operating Costs'!U$17</f>
        <v>-176.803</v>
      </c>
      <c r="V10" s="124">
        <f>'Operating Costs'!V$17</f>
        <v>-153.15299999999999</v>
      </c>
      <c r="W10" s="124">
        <f>'Operating Costs'!W$17</f>
        <v>-165.30799999999999</v>
      </c>
      <c r="X10" s="124">
        <f>'Operating Costs'!X$17</f>
        <v>-199.92</v>
      </c>
      <c r="Y10" s="124">
        <f>'Operating Costs'!Y$17</f>
        <v>-253.84100000000001</v>
      </c>
      <c r="Z10" s="124">
        <f>'Operating Costs'!Z$17</f>
        <v>-313.41200000000003</v>
      </c>
      <c r="AA10" s="124">
        <f>'Operating Costs'!AA$17</f>
        <v>-323.745</v>
      </c>
      <c r="AB10" s="124">
        <f>'Operating Costs'!AB$17</f>
        <v>-274.738</v>
      </c>
      <c r="AC10" s="124">
        <f>'Operating Costs'!AC$17</f>
        <v>-428.20499999999998</v>
      </c>
      <c r="AD10" s="124">
        <f>'Operating Costs'!AD$17</f>
        <v>-400.93700000000001</v>
      </c>
      <c r="AE10" s="124">
        <f>'Operating Costs'!AE$17</f>
        <v>-465.601</v>
      </c>
      <c r="AF10" s="124">
        <f>'Operating Costs'!AF$17</f>
        <v>-473.66</v>
      </c>
      <c r="AG10" s="124">
        <f>'Operating Costs'!AG$17</f>
        <v>-451.28999999999996</v>
      </c>
      <c r="AH10" s="124">
        <f>'Operating Costs'!AH$17</f>
        <v>-463.27399999999989</v>
      </c>
      <c r="AI10" s="124">
        <f>'Operating Costs'!AI$17</f>
        <v>-504.86900000000009</v>
      </c>
      <c r="AJ10" s="124">
        <f>'Operating Costs'!AJ$17</f>
        <v>-595.37900000000013</v>
      </c>
      <c r="AK10" s="124">
        <f>'Operating Costs'!AK$17</f>
        <v>-496.46500000000003</v>
      </c>
      <c r="AM10" s="124">
        <f t="shared" si="7"/>
        <v>-117.35599999999999</v>
      </c>
      <c r="AN10" s="124">
        <f t="shared" si="7"/>
        <v>-345.32800000000003</v>
      </c>
      <c r="AO10" s="124">
        <f t="shared" si="7"/>
        <v>-441.73699999999997</v>
      </c>
      <c r="AP10" s="124">
        <f t="shared" si="7"/>
        <v>-617.0100000000001</v>
      </c>
      <c r="AQ10" s="124">
        <f t="shared" si="7"/>
        <v>-695.18399999999997</v>
      </c>
      <c r="AR10" s="124">
        <f t="shared" si="7"/>
        <v>-1165.7360000000001</v>
      </c>
      <c r="AS10" s="124">
        <f t="shared" si="7"/>
        <v>-1768.403</v>
      </c>
      <c r="AT10" s="124">
        <f t="shared" si="7"/>
        <v>-2014.8120000000001</v>
      </c>
      <c r="AU10" s="124">
        <f t="shared" si="7"/>
        <v>-496.46500000000003</v>
      </c>
    </row>
    <row r="11" spans="2:47" ht="14.5" customHeight="1">
      <c r="B11" s="50" t="s">
        <v>314</v>
      </c>
      <c r="C11" s="38"/>
      <c r="D11" s="38"/>
      <c r="E11" s="39">
        <f>SUM(E9:E10)</f>
        <v>16.320999999999998</v>
      </c>
      <c r="F11" s="39">
        <f>SUM(F9:F10)</f>
        <v>23.747000000000003</v>
      </c>
      <c r="G11" s="39">
        <f t="shared" ref="G11:AJ11" si="8">SUM(G9:G10)</f>
        <v>13.906999999999989</v>
      </c>
      <c r="H11" s="39">
        <f t="shared" si="8"/>
        <v>23.650999999999989</v>
      </c>
      <c r="I11" s="39">
        <f t="shared" si="8"/>
        <v>26.518000000000001</v>
      </c>
      <c r="J11" s="39">
        <f t="shared" si="8"/>
        <v>1.3150000000000119</v>
      </c>
      <c r="K11" s="39">
        <f t="shared" si="8"/>
        <v>41.555999999999983</v>
      </c>
      <c r="L11" s="39">
        <f t="shared" si="8"/>
        <v>131.39700000000005</v>
      </c>
      <c r="M11" s="39">
        <f t="shared" si="8"/>
        <v>48.235000000000042</v>
      </c>
      <c r="N11" s="39">
        <f t="shared" si="8"/>
        <v>52.241000000000014</v>
      </c>
      <c r="O11" s="39">
        <f t="shared" si="8"/>
        <v>93.563000000000017</v>
      </c>
      <c r="P11" s="39">
        <f t="shared" si="8"/>
        <v>106.24699999999999</v>
      </c>
      <c r="Q11" s="39">
        <f t="shared" si="8"/>
        <v>43.139999999999986</v>
      </c>
      <c r="R11" s="39">
        <f t="shared" si="8"/>
        <v>49.356999999999971</v>
      </c>
      <c r="S11" s="39">
        <f t="shared" si="8"/>
        <v>146.29699999999997</v>
      </c>
      <c r="T11" s="39">
        <f t="shared" si="8"/>
        <v>158.62299999999993</v>
      </c>
      <c r="U11" s="39">
        <f t="shared" si="8"/>
        <v>16.069999999999993</v>
      </c>
      <c r="V11" s="39">
        <f t="shared" si="8"/>
        <v>48.388000000000034</v>
      </c>
      <c r="W11" s="39">
        <f t="shared" si="8"/>
        <v>149.13900000000007</v>
      </c>
      <c r="X11" s="39">
        <f t="shared" si="8"/>
        <v>193.35999999999999</v>
      </c>
      <c r="Y11" s="39">
        <f t="shared" si="8"/>
        <v>116.34999999999997</v>
      </c>
      <c r="Z11" s="39">
        <f t="shared" si="8"/>
        <v>83.072999999999979</v>
      </c>
      <c r="AA11" s="39">
        <f t="shared" si="8"/>
        <v>131.10699999999997</v>
      </c>
      <c r="AB11" s="39">
        <f t="shared" si="8"/>
        <v>273.40999999999991</v>
      </c>
      <c r="AC11" s="39">
        <f t="shared" si="8"/>
        <v>105.714</v>
      </c>
      <c r="AD11" s="39">
        <f t="shared" si="8"/>
        <v>112.89499999999998</v>
      </c>
      <c r="AE11" s="39">
        <f t="shared" si="8"/>
        <v>202.34399999999994</v>
      </c>
      <c r="AF11" s="39">
        <f t="shared" si="8"/>
        <v>247.31899999999979</v>
      </c>
      <c r="AG11" s="39">
        <f t="shared" si="8"/>
        <v>132.04100000000005</v>
      </c>
      <c r="AH11" s="39">
        <f t="shared" si="8"/>
        <v>146.13700000000006</v>
      </c>
      <c r="AI11" s="39">
        <f t="shared" si="8"/>
        <v>360.97799999999989</v>
      </c>
      <c r="AJ11" s="39">
        <f t="shared" si="8"/>
        <v>383.35199999999963</v>
      </c>
      <c r="AK11" s="39">
        <f>SUM(AK9:AK10)</f>
        <v>191.39599999999996</v>
      </c>
      <c r="AM11" s="39">
        <f t="shared" si="7"/>
        <v>77.625999999999976</v>
      </c>
      <c r="AN11" s="39">
        <f t="shared" si="7"/>
        <v>200.78600000000006</v>
      </c>
      <c r="AO11" s="39">
        <f t="shared" si="7"/>
        <v>300.28600000000006</v>
      </c>
      <c r="AP11" s="39">
        <f t="shared" si="7"/>
        <v>397.41699999999986</v>
      </c>
      <c r="AQ11" s="39">
        <f t="shared" si="7"/>
        <v>406.95700000000011</v>
      </c>
      <c r="AR11" s="39">
        <f t="shared" si="7"/>
        <v>603.93999999999983</v>
      </c>
      <c r="AS11" s="39">
        <f t="shared" si="7"/>
        <v>668.27199999999971</v>
      </c>
      <c r="AT11" s="39">
        <f t="shared" si="7"/>
        <v>1022.5079999999996</v>
      </c>
      <c r="AU11" s="39">
        <f t="shared" si="7"/>
        <v>191.39599999999996</v>
      </c>
    </row>
    <row r="12" spans="2:47" ht="14.5" customHeight="1">
      <c r="B12" s="48" t="s">
        <v>315</v>
      </c>
      <c r="C12" s="49"/>
      <c r="D12" s="49"/>
      <c r="E12" s="124">
        <f>SUM(E13:E15)</f>
        <v>-0.76399999999999979</v>
      </c>
      <c r="F12" s="124">
        <f>SUM(F13:F15)</f>
        <v>-6</v>
      </c>
      <c r="G12" s="124">
        <f t="shared" ref="G12:AJ12" si="9">SUM(G13:G15)</f>
        <v>3.1500000000000004</v>
      </c>
      <c r="H12" s="124">
        <f t="shared" si="9"/>
        <v>-3.1990000000000007</v>
      </c>
      <c r="I12" s="124">
        <f t="shared" si="9"/>
        <v>-0.32199999999999962</v>
      </c>
      <c r="J12" s="124">
        <f>SUM(J13:J15)</f>
        <v>-4.7649999999999997</v>
      </c>
      <c r="K12" s="124">
        <f t="shared" si="9"/>
        <v>-7.5409999999999995</v>
      </c>
      <c r="L12" s="124">
        <f t="shared" si="9"/>
        <v>44.544000000000004</v>
      </c>
      <c r="M12" s="124">
        <f t="shared" si="9"/>
        <v>-9.2949999999999982</v>
      </c>
      <c r="N12" s="124">
        <f t="shared" si="9"/>
        <v>-12.150000000000002</v>
      </c>
      <c r="O12" s="124">
        <f t="shared" si="9"/>
        <v>-8.3759999999999994</v>
      </c>
      <c r="P12" s="124">
        <f t="shared" si="9"/>
        <v>17.239000000000001</v>
      </c>
      <c r="Q12" s="124">
        <f t="shared" si="9"/>
        <v>-3.0999999999999996</v>
      </c>
      <c r="R12" s="124">
        <f t="shared" si="9"/>
        <v>-5.1449999999999996</v>
      </c>
      <c r="S12" s="124">
        <f t="shared" si="9"/>
        <v>9.8999999999998423E-2</v>
      </c>
      <c r="T12" s="124">
        <f t="shared" si="9"/>
        <v>-3.1530000000000014</v>
      </c>
      <c r="U12" s="124">
        <f t="shared" si="9"/>
        <v>48.167999999999999</v>
      </c>
      <c r="V12" s="124">
        <f t="shared" si="9"/>
        <v>-4.1469999999999985</v>
      </c>
      <c r="W12" s="124">
        <f t="shared" si="9"/>
        <v>-8.836999999999998</v>
      </c>
      <c r="X12" s="124">
        <f t="shared" si="9"/>
        <v>96.596000000000004</v>
      </c>
      <c r="Y12" s="124">
        <f t="shared" si="9"/>
        <v>-22.689999999999998</v>
      </c>
      <c r="Z12" s="124">
        <f t="shared" si="9"/>
        <v>-43.207999999999998</v>
      </c>
      <c r="AA12" s="124">
        <f t="shared" si="9"/>
        <v>19.015000000000004</v>
      </c>
      <c r="AB12" s="124">
        <f t="shared" si="9"/>
        <v>639.351</v>
      </c>
      <c r="AC12" s="124">
        <f t="shared" si="9"/>
        <v>-28.495999999999995</v>
      </c>
      <c r="AD12" s="124">
        <f t="shared" si="9"/>
        <v>-34.748999999999995</v>
      </c>
      <c r="AE12" s="124">
        <f t="shared" si="9"/>
        <v>-21.987999999999985</v>
      </c>
      <c r="AF12" s="124">
        <f t="shared" si="9"/>
        <v>8.4309999999999974</v>
      </c>
      <c r="AG12" s="124">
        <f t="shared" si="9"/>
        <v>-11.628999999999998</v>
      </c>
      <c r="AH12" s="124">
        <f t="shared" si="9"/>
        <v>-27.876000000000001</v>
      </c>
      <c r="AI12" s="124">
        <f t="shared" si="9"/>
        <v>-33.338000000000008</v>
      </c>
      <c r="AJ12" s="124">
        <f t="shared" si="9"/>
        <v>2.421999999999997</v>
      </c>
      <c r="AK12" s="124">
        <f>SUM(AK13:AK15)</f>
        <v>334.70900000000006</v>
      </c>
      <c r="AM12" s="124">
        <f t="shared" si="7"/>
        <v>-6.8129999999999997</v>
      </c>
      <c r="AN12" s="124">
        <f t="shared" si="7"/>
        <v>31.916000000000004</v>
      </c>
      <c r="AO12" s="124">
        <f t="shared" si="7"/>
        <v>-12.581999999999997</v>
      </c>
      <c r="AP12" s="124">
        <f t="shared" si="7"/>
        <v>-11.299000000000003</v>
      </c>
      <c r="AQ12" s="124">
        <f t="shared" si="7"/>
        <v>131.78</v>
      </c>
      <c r="AR12" s="124">
        <f t="shared" si="7"/>
        <v>592.46799999999996</v>
      </c>
      <c r="AS12" s="124">
        <f t="shared" si="7"/>
        <v>-76.801999999999978</v>
      </c>
      <c r="AT12" s="124">
        <f t="shared" si="7"/>
        <v>-70.421000000000006</v>
      </c>
      <c r="AU12" s="124">
        <f t="shared" si="7"/>
        <v>334.70900000000006</v>
      </c>
    </row>
    <row r="13" spans="2:47" ht="14.5" customHeight="1">
      <c r="B13" s="30" t="s">
        <v>316</v>
      </c>
      <c r="E13" s="29">
        <f>'G&amp;A Expenses'!E$16</f>
        <v>-2.3199999999999998</v>
      </c>
      <c r="F13" s="29">
        <f>'G&amp;A Expenses'!F$16</f>
        <v>-2.7370000000000001</v>
      </c>
      <c r="G13" s="29">
        <f>'G&amp;A Expenses'!G$16</f>
        <v>-2.7589999999999999</v>
      </c>
      <c r="H13" s="29">
        <f>'G&amp;A Expenses'!H$16</f>
        <v>-4.6050000000000004</v>
      </c>
      <c r="I13" s="29">
        <f>'G&amp;A Expenses'!I$16</f>
        <v>-2.4379999999999997</v>
      </c>
      <c r="J13" s="29">
        <f>'G&amp;A Expenses'!J$16</f>
        <v>-5.8849999999999998</v>
      </c>
      <c r="K13" s="29">
        <f>'G&amp;A Expenses'!K$16</f>
        <v>-7.8579999999999997</v>
      </c>
      <c r="L13" s="29">
        <f>'G&amp;A Expenses'!L$16</f>
        <v>-17.626999999999999</v>
      </c>
      <c r="M13" s="29">
        <f>'G&amp;A Expenses'!M$16</f>
        <v>-10.532999999999999</v>
      </c>
      <c r="N13" s="29">
        <f>'G&amp;A Expenses'!N$16</f>
        <v>-12.126000000000001</v>
      </c>
      <c r="O13" s="29">
        <f>'G&amp;A Expenses'!O$16</f>
        <v>-9.1760000000000002</v>
      </c>
      <c r="P13" s="29">
        <f>'G&amp;A Expenses'!P$16</f>
        <v>-8.5779999999999994</v>
      </c>
      <c r="Q13" s="29">
        <f>'G&amp;A Expenses'!Q$16</f>
        <v>-8.5869999999999997</v>
      </c>
      <c r="R13" s="29">
        <f>'G&amp;A Expenses'!R$16</f>
        <v>-8.6939999999999991</v>
      </c>
      <c r="S13" s="29">
        <f>'G&amp;A Expenses'!S$16</f>
        <v>-9.7910000000000021</v>
      </c>
      <c r="T13" s="29">
        <f>'G&amp;A Expenses'!T$16</f>
        <v>-13.520000000000001</v>
      </c>
      <c r="U13" s="29">
        <f>'G&amp;A Expenses'!U$16</f>
        <v>-10.049000000000001</v>
      </c>
      <c r="V13" s="29">
        <f>'G&amp;A Expenses'!V$16</f>
        <v>-14.183</v>
      </c>
      <c r="W13" s="29">
        <f>'G&amp;A Expenses'!W$16</f>
        <v>-13.815999999999999</v>
      </c>
      <c r="X13" s="29">
        <f>'G&amp;A Expenses'!X$16</f>
        <v>-22.67</v>
      </c>
      <c r="Y13" s="29">
        <f>'G&amp;A Expenses'!Y$16</f>
        <v>-22.317</v>
      </c>
      <c r="Z13" s="29">
        <f>'G&amp;A Expenses'!Z$16</f>
        <v>-18.928000000000004</v>
      </c>
      <c r="AA13" s="29">
        <f>'G&amp;A Expenses'!AA$16</f>
        <v>-20.295999999999999</v>
      </c>
      <c r="AB13" s="29">
        <f>'G&amp;A Expenses'!AB$16</f>
        <v>-47.889000000000003</v>
      </c>
      <c r="AC13" s="29">
        <f>'G&amp;A Expenses'!AC$16</f>
        <v>-38.832999999999998</v>
      </c>
      <c r="AD13" s="29">
        <f>'G&amp;A Expenses'!AD$16</f>
        <v>-39.689</v>
      </c>
      <c r="AE13" s="29">
        <f>'G&amp;A Expenses'!AE$16</f>
        <v>-42.015999999999991</v>
      </c>
      <c r="AF13" s="29">
        <f>'G&amp;A Expenses'!AF$16</f>
        <v>-22.518999999999998</v>
      </c>
      <c r="AG13" s="29">
        <f>'G&amp;A Expenses'!AG$16</f>
        <v>-30.290999999999997</v>
      </c>
      <c r="AH13" s="29">
        <f>'G&amp;A Expenses'!AH$16</f>
        <v>-37.594999999999999</v>
      </c>
      <c r="AI13" s="29">
        <f>'G&amp;A Expenses'!AI$16</f>
        <v>-52.71</v>
      </c>
      <c r="AJ13" s="29">
        <f>'G&amp;A Expenses'!AJ$16</f>
        <v>-57.041999999999994</v>
      </c>
      <c r="AK13" s="29">
        <f>'G&amp;A Expenses'!AK$16</f>
        <v>-36.358999999999995</v>
      </c>
      <c r="AM13" s="29">
        <f t="shared" si="7"/>
        <v>-12.421000000000001</v>
      </c>
      <c r="AN13" s="29">
        <f t="shared" si="7"/>
        <v>-33.808</v>
      </c>
      <c r="AO13" s="29">
        <f t="shared" si="7"/>
        <v>-40.412999999999997</v>
      </c>
      <c r="AP13" s="29">
        <f t="shared" si="7"/>
        <v>-40.592000000000006</v>
      </c>
      <c r="AQ13" s="29">
        <f t="shared" si="7"/>
        <v>-60.718000000000004</v>
      </c>
      <c r="AR13" s="29">
        <f t="shared" si="7"/>
        <v>-109.43</v>
      </c>
      <c r="AS13" s="29">
        <f t="shared" si="7"/>
        <v>-143.05699999999999</v>
      </c>
      <c r="AT13" s="29">
        <f t="shared" si="7"/>
        <v>-177.63800000000001</v>
      </c>
      <c r="AU13" s="29">
        <f t="shared" si="7"/>
        <v>-36.358999999999995</v>
      </c>
    </row>
    <row r="14" spans="2:47" ht="14.5" customHeight="1">
      <c r="B14" s="30" t="s">
        <v>289</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M14" s="29">
        <f t="shared" si="7"/>
        <v>-1.8000000000000002E-2</v>
      </c>
      <c r="AN14" s="29">
        <f t="shared" si="7"/>
        <v>62.192999999999998</v>
      </c>
      <c r="AO14" s="29">
        <f t="shared" si="7"/>
        <v>18.721</v>
      </c>
      <c r="AP14" s="29">
        <f t="shared" si="7"/>
        <v>2.9359999999999999</v>
      </c>
      <c r="AQ14" s="29">
        <f t="shared" si="7"/>
        <v>183.005</v>
      </c>
      <c r="AR14" s="29">
        <f t="shared" si="7"/>
        <v>700.678</v>
      </c>
      <c r="AS14" s="29">
        <f t="shared" si="7"/>
        <v>21.401</v>
      </c>
      <c r="AT14" s="29">
        <f t="shared" si="7"/>
        <v>24.277999999999995</v>
      </c>
      <c r="AU14" s="29">
        <f t="shared" si="7"/>
        <v>368.15300000000002</v>
      </c>
    </row>
    <row r="15" spans="2:47" ht="14.5" customHeight="1">
      <c r="B15" s="30" t="s">
        <v>290</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M15" s="29">
        <f t="shared" si="7"/>
        <v>5.6260000000000003</v>
      </c>
      <c r="AN15" s="29">
        <f t="shared" si="7"/>
        <v>3.5310000000000001</v>
      </c>
      <c r="AO15" s="29">
        <f t="shared" si="7"/>
        <v>9.11</v>
      </c>
      <c r="AP15" s="29">
        <f t="shared" si="7"/>
        <v>26.356999999999999</v>
      </c>
      <c r="AQ15" s="29">
        <f t="shared" si="7"/>
        <v>9.4930000000000021</v>
      </c>
      <c r="AR15" s="29">
        <f t="shared" si="7"/>
        <v>1.2200000000000051</v>
      </c>
      <c r="AS15" s="29">
        <f t="shared" si="7"/>
        <v>44.853999999999999</v>
      </c>
      <c r="AT15" s="29">
        <f t="shared" si="7"/>
        <v>82.938999999999993</v>
      </c>
      <c r="AU15" s="29">
        <f t="shared" si="7"/>
        <v>2.915</v>
      </c>
    </row>
    <row r="16" spans="2:47" ht="14.5" customHeight="1">
      <c r="B16" s="50" t="s">
        <v>293</v>
      </c>
      <c r="C16" s="38"/>
      <c r="D16" s="38"/>
      <c r="E16" s="39">
        <f>SUM(E11:E12)</f>
        <v>15.556999999999999</v>
      </c>
      <c r="F16" s="39">
        <f>SUM(F11:F12)</f>
        <v>17.747000000000003</v>
      </c>
      <c r="G16" s="39">
        <f t="shared" ref="G16:AI16" si="10">SUM(G11:G12)</f>
        <v>17.056999999999988</v>
      </c>
      <c r="H16" s="39">
        <f t="shared" si="10"/>
        <v>20.451999999999988</v>
      </c>
      <c r="I16" s="39">
        <f t="shared" si="10"/>
        <v>26.196000000000002</v>
      </c>
      <c r="J16" s="39">
        <f t="shared" si="10"/>
        <v>-3.4499999999999877</v>
      </c>
      <c r="K16" s="39">
        <f t="shared" si="10"/>
        <v>34.014999999999986</v>
      </c>
      <c r="L16" s="39">
        <f t="shared" si="10"/>
        <v>175.94100000000006</v>
      </c>
      <c r="M16" s="39">
        <f t="shared" si="10"/>
        <v>38.94000000000004</v>
      </c>
      <c r="N16" s="39">
        <f t="shared" si="10"/>
        <v>40.091000000000008</v>
      </c>
      <c r="O16" s="39">
        <f t="shared" si="10"/>
        <v>85.187000000000012</v>
      </c>
      <c r="P16" s="39">
        <f t="shared" si="10"/>
        <v>123.48599999999999</v>
      </c>
      <c r="Q16" s="39">
        <f t="shared" si="10"/>
        <v>40.039999999999985</v>
      </c>
      <c r="R16" s="39">
        <f t="shared" si="10"/>
        <v>44.211999999999975</v>
      </c>
      <c r="S16" s="39">
        <f t="shared" si="10"/>
        <v>146.39599999999996</v>
      </c>
      <c r="T16" s="39">
        <f t="shared" si="10"/>
        <v>155.46999999999994</v>
      </c>
      <c r="U16" s="39">
        <f t="shared" si="10"/>
        <v>64.238</v>
      </c>
      <c r="V16" s="39">
        <f t="shared" si="10"/>
        <v>44.241000000000035</v>
      </c>
      <c r="W16" s="39">
        <f t="shared" si="10"/>
        <v>140.30200000000008</v>
      </c>
      <c r="X16" s="39">
        <f t="shared" si="10"/>
        <v>289.95600000000002</v>
      </c>
      <c r="Y16" s="39">
        <f t="shared" si="10"/>
        <v>93.659999999999968</v>
      </c>
      <c r="Z16" s="39">
        <f t="shared" si="10"/>
        <v>39.864999999999981</v>
      </c>
      <c r="AA16" s="39">
        <f t="shared" si="10"/>
        <v>150.12199999999999</v>
      </c>
      <c r="AB16" s="39">
        <f t="shared" si="10"/>
        <v>912.76099999999997</v>
      </c>
      <c r="AC16" s="39">
        <f t="shared" si="10"/>
        <v>77.218000000000004</v>
      </c>
      <c r="AD16" s="39">
        <f t="shared" si="10"/>
        <v>78.145999999999987</v>
      </c>
      <c r="AE16" s="39">
        <f t="shared" si="10"/>
        <v>180.35599999999994</v>
      </c>
      <c r="AF16" s="39">
        <f t="shared" si="10"/>
        <v>255.74999999999977</v>
      </c>
      <c r="AG16" s="39">
        <f t="shared" si="10"/>
        <v>120.41200000000006</v>
      </c>
      <c r="AH16" s="39">
        <f t="shared" si="10"/>
        <v>118.26100000000005</v>
      </c>
      <c r="AI16" s="39">
        <f t="shared" si="10"/>
        <v>327.63999999999987</v>
      </c>
      <c r="AJ16" s="39">
        <f t="shared" ref="AJ16" si="11">SUM(AJ11:AJ12)</f>
        <v>385.77399999999966</v>
      </c>
      <c r="AK16" s="39">
        <f>SUM(AK11:AK12)</f>
        <v>526.10500000000002</v>
      </c>
      <c r="AM16" s="39">
        <f t="shared" si="7"/>
        <v>70.812999999999974</v>
      </c>
      <c r="AN16" s="39">
        <f t="shared" si="7"/>
        <v>232.70200000000006</v>
      </c>
      <c r="AO16" s="39">
        <f t="shared" si="7"/>
        <v>287.70400000000006</v>
      </c>
      <c r="AP16" s="39">
        <f t="shared" si="7"/>
        <v>386.11799999999982</v>
      </c>
      <c r="AQ16" s="39">
        <f t="shared" si="7"/>
        <v>538.73700000000008</v>
      </c>
      <c r="AR16" s="39">
        <f t="shared" si="7"/>
        <v>1196.4079999999999</v>
      </c>
      <c r="AS16" s="39">
        <f t="shared" si="7"/>
        <v>591.46999999999969</v>
      </c>
      <c r="AT16" s="39">
        <f t="shared" si="7"/>
        <v>952.08699999999965</v>
      </c>
      <c r="AU16" s="39">
        <f t="shared" si="7"/>
        <v>526.10500000000002</v>
      </c>
    </row>
    <row r="17" spans="2:47 16384:16384" ht="14.5" customHeight="1">
      <c r="B17" s="48" t="s">
        <v>11</v>
      </c>
      <c r="C17" s="49"/>
      <c r="D17" s="49"/>
      <c r="E17" s="124">
        <f>SUM(E18:E19)</f>
        <v>-8.9980000000000011</v>
      </c>
      <c r="F17" s="124">
        <f>SUM(F18:F19)</f>
        <v>-8.4420000000000002</v>
      </c>
      <c r="G17" s="124">
        <f t="shared" ref="G17:AI17" si="12">SUM(G18:G19)</f>
        <v>-9.4309999999999974</v>
      </c>
      <c r="H17" s="124">
        <f t="shared" si="12"/>
        <v>-8.8250000000000011</v>
      </c>
      <c r="I17" s="124">
        <f t="shared" si="12"/>
        <v>-8.0869999999999997</v>
      </c>
      <c r="J17" s="124">
        <f t="shared" si="12"/>
        <v>-23.478999999999999</v>
      </c>
      <c r="K17" s="124">
        <f t="shared" si="12"/>
        <v>-17.422000000000001</v>
      </c>
      <c r="L17" s="124">
        <f t="shared" si="12"/>
        <v>-51.834000000000003</v>
      </c>
      <c r="M17" s="124">
        <f t="shared" si="12"/>
        <v>-51.034999999999997</v>
      </c>
      <c r="N17" s="124">
        <f t="shared" si="12"/>
        <v>-52.778999999999996</v>
      </c>
      <c r="O17" s="124">
        <f t="shared" si="12"/>
        <v>-47.128</v>
      </c>
      <c r="P17" s="124">
        <f t="shared" si="12"/>
        <v>-46.45</v>
      </c>
      <c r="Q17" s="124">
        <f t="shared" si="12"/>
        <v>-58.915999999999997</v>
      </c>
      <c r="R17" s="124">
        <f t="shared" si="12"/>
        <v>-65.7</v>
      </c>
      <c r="S17" s="124">
        <f t="shared" si="12"/>
        <v>-100.92999999999999</v>
      </c>
      <c r="T17" s="124">
        <f t="shared" si="12"/>
        <v>-94.753</v>
      </c>
      <c r="U17" s="124">
        <f t="shared" si="12"/>
        <v>-104.465</v>
      </c>
      <c r="V17" s="124">
        <f t="shared" si="12"/>
        <v>-69.867000000000004</v>
      </c>
      <c r="W17" s="124">
        <f t="shared" si="12"/>
        <v>-95.619</v>
      </c>
      <c r="X17" s="124">
        <f t="shared" si="12"/>
        <v>-147.767</v>
      </c>
      <c r="Y17" s="124">
        <f t="shared" si="12"/>
        <v>-176.696</v>
      </c>
      <c r="Z17" s="124">
        <f t="shared" si="12"/>
        <v>-188.22499999999999</v>
      </c>
      <c r="AA17" s="124">
        <f t="shared" si="12"/>
        <v>-160.506</v>
      </c>
      <c r="AB17" s="124">
        <f t="shared" si="12"/>
        <v>-178.09099999999995</v>
      </c>
      <c r="AC17" s="124">
        <f t="shared" si="12"/>
        <v>-160.078</v>
      </c>
      <c r="AD17" s="124">
        <f t="shared" si="12"/>
        <v>-166.684</v>
      </c>
      <c r="AE17" s="124">
        <f t="shared" si="12"/>
        <v>-117.49999999999996</v>
      </c>
      <c r="AF17" s="124">
        <f t="shared" si="12"/>
        <v>-114.50200000000009</v>
      </c>
      <c r="AG17" s="124">
        <f t="shared" si="12"/>
        <v>-188.27999999999997</v>
      </c>
      <c r="AH17" s="124">
        <f t="shared" si="12"/>
        <v>-201.18199999999999</v>
      </c>
      <c r="AI17" s="124">
        <f t="shared" si="12"/>
        <v>-193.45199999999994</v>
      </c>
      <c r="AJ17" s="124">
        <f t="shared" ref="AJ17" si="13">SUM(AJ18:AJ19)</f>
        <v>-217.66099999999997</v>
      </c>
      <c r="AK17" s="124">
        <f>SUM(AK18:AK19)</f>
        <v>-238.852</v>
      </c>
      <c r="AM17" s="124">
        <f t="shared" si="7"/>
        <v>-35.695999999999998</v>
      </c>
      <c r="AN17" s="124">
        <f t="shared" si="7"/>
        <v>-100.822</v>
      </c>
      <c r="AO17" s="124">
        <f t="shared" si="7"/>
        <v>-197.392</v>
      </c>
      <c r="AP17" s="124">
        <f t="shared" si="7"/>
        <v>-320.29899999999998</v>
      </c>
      <c r="AQ17" s="124">
        <f t="shared" si="7"/>
        <v>-417.71800000000002</v>
      </c>
      <c r="AR17" s="124">
        <f t="shared" si="7"/>
        <v>-703.51800000000003</v>
      </c>
      <c r="AS17" s="124">
        <f t="shared" si="7"/>
        <v>-558.76400000000001</v>
      </c>
      <c r="AT17" s="124">
        <f t="shared" si="7"/>
        <v>-800.57499999999993</v>
      </c>
      <c r="AU17" s="124">
        <f t="shared" si="7"/>
        <v>-238.852</v>
      </c>
    </row>
    <row r="18" spans="2:47 16384:16384" ht="14.5" customHeight="1">
      <c r="B18" s="30" t="s">
        <v>317</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M18" s="29">
        <f t="shared" si="7"/>
        <v>7.3550000000000004</v>
      </c>
      <c r="AN18" s="29">
        <f t="shared" si="7"/>
        <v>18.380000000000003</v>
      </c>
      <c r="AO18" s="29">
        <f t="shared" si="7"/>
        <v>26.874000000000002</v>
      </c>
      <c r="AP18" s="29">
        <f t="shared" si="7"/>
        <v>24.661999999999999</v>
      </c>
      <c r="AQ18" s="29">
        <f t="shared" si="7"/>
        <v>23.698</v>
      </c>
      <c r="AR18" s="29">
        <f t="shared" si="7"/>
        <v>42.808000000000007</v>
      </c>
      <c r="AS18" s="29">
        <f t="shared" si="7"/>
        <v>134.703</v>
      </c>
      <c r="AT18" s="29">
        <f t="shared" si="7"/>
        <v>119.887</v>
      </c>
      <c r="AU18" s="29">
        <f t="shared" si="7"/>
        <v>26.898</v>
      </c>
    </row>
    <row r="19" spans="2:47 16384:16384" ht="14.5" customHeight="1">
      <c r="B19" s="30" t="s">
        <v>318</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-160.54700000000008</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M19" s="29">
        <f t="shared" si="7"/>
        <v>-43.050999999999995</v>
      </c>
      <c r="AN19" s="29">
        <f t="shared" si="7"/>
        <v>-119.202</v>
      </c>
      <c r="AO19" s="29">
        <f t="shared" si="7"/>
        <v>-224.26600000000002</v>
      </c>
      <c r="AP19" s="29">
        <f t="shared" si="7"/>
        <v>-344.96100000000001</v>
      </c>
      <c r="AQ19" s="29">
        <f t="shared" si="7"/>
        <v>-441.41600000000005</v>
      </c>
      <c r="AR19" s="29">
        <f t="shared" si="7"/>
        <v>-746.32599999999991</v>
      </c>
      <c r="AS19" s="29">
        <f t="shared" si="7"/>
        <v>-693.4670000000001</v>
      </c>
      <c r="AT19" s="29">
        <f t="shared" si="7"/>
        <v>-920.46199999999988</v>
      </c>
      <c r="AU19" s="29">
        <f t="shared" si="7"/>
        <v>-265.75</v>
      </c>
    </row>
    <row r="20" spans="2:47 16384:16384" ht="14.5" customHeight="1">
      <c r="B20" s="50" t="s">
        <v>295</v>
      </c>
      <c r="C20" s="38"/>
      <c r="D20" s="38"/>
      <c r="E20" s="39">
        <f>SUM(E16:E17)</f>
        <v>6.5589999999999975</v>
      </c>
      <c r="F20" s="39">
        <f>SUM(F16:F17)</f>
        <v>9.3050000000000033</v>
      </c>
      <c r="G20" s="39">
        <f t="shared" ref="G20:AJ20" si="14">SUM(G16:G17)</f>
        <v>7.6259999999999906</v>
      </c>
      <c r="H20" s="39">
        <f t="shared" si="14"/>
        <v>11.626999999999986</v>
      </c>
      <c r="I20" s="39">
        <f t="shared" si="14"/>
        <v>18.109000000000002</v>
      </c>
      <c r="J20" s="39">
        <f t="shared" si="14"/>
        <v>-26.928999999999988</v>
      </c>
      <c r="K20" s="39">
        <f t="shared" si="14"/>
        <v>16.592999999999986</v>
      </c>
      <c r="L20" s="39">
        <f t="shared" si="14"/>
        <v>124.10700000000006</v>
      </c>
      <c r="M20" s="39">
        <f t="shared" si="14"/>
        <v>-12.094999999999956</v>
      </c>
      <c r="N20" s="39">
        <f t="shared" si="14"/>
        <v>-12.687999999999988</v>
      </c>
      <c r="O20" s="39">
        <f t="shared" si="14"/>
        <v>38.059000000000012</v>
      </c>
      <c r="P20" s="39">
        <f t="shared" si="14"/>
        <v>77.035999999999987</v>
      </c>
      <c r="Q20" s="39">
        <f t="shared" si="14"/>
        <v>-18.876000000000012</v>
      </c>
      <c r="R20" s="39">
        <f t="shared" si="14"/>
        <v>-21.488000000000028</v>
      </c>
      <c r="S20" s="39">
        <f t="shared" si="14"/>
        <v>45.465999999999966</v>
      </c>
      <c r="T20" s="39">
        <f t="shared" si="14"/>
        <v>60.716999999999942</v>
      </c>
      <c r="U20" s="39">
        <f t="shared" si="14"/>
        <v>-40.227000000000004</v>
      </c>
      <c r="V20" s="39">
        <f t="shared" si="14"/>
        <v>-25.625999999999969</v>
      </c>
      <c r="W20" s="39">
        <f t="shared" si="14"/>
        <v>44.683000000000078</v>
      </c>
      <c r="X20" s="39">
        <f t="shared" si="14"/>
        <v>142.18900000000002</v>
      </c>
      <c r="Y20" s="39">
        <f t="shared" si="14"/>
        <v>-83.03600000000003</v>
      </c>
      <c r="Z20" s="39">
        <f t="shared" si="14"/>
        <v>-148.36000000000001</v>
      </c>
      <c r="AA20" s="39">
        <f t="shared" si="14"/>
        <v>-10.384000000000015</v>
      </c>
      <c r="AB20" s="39">
        <f t="shared" si="14"/>
        <v>734.67000000000007</v>
      </c>
      <c r="AC20" s="39">
        <f t="shared" si="14"/>
        <v>-82.86</v>
      </c>
      <c r="AD20" s="39">
        <f t="shared" si="14"/>
        <v>-88.538000000000011</v>
      </c>
      <c r="AE20" s="39">
        <f t="shared" si="14"/>
        <v>62.85599999999998</v>
      </c>
      <c r="AF20" s="39">
        <f t="shared" si="14"/>
        <v>141.24799999999968</v>
      </c>
      <c r="AG20" s="39">
        <f t="shared" si="14"/>
        <v>-67.86799999999991</v>
      </c>
      <c r="AH20" s="39">
        <f t="shared" si="14"/>
        <v>-82.920999999999935</v>
      </c>
      <c r="AI20" s="39">
        <f t="shared" si="14"/>
        <v>134.18799999999993</v>
      </c>
      <c r="AJ20" s="39">
        <f t="shared" si="14"/>
        <v>168.11299999999969</v>
      </c>
      <c r="AK20" s="39">
        <f>SUM(AK16:AK17)</f>
        <v>287.25300000000004</v>
      </c>
      <c r="AM20" s="39">
        <f t="shared" si="7"/>
        <v>35.116999999999976</v>
      </c>
      <c r="AN20" s="39">
        <f t="shared" si="7"/>
        <v>131.88000000000005</v>
      </c>
      <c r="AO20" s="39">
        <f t="shared" si="7"/>
        <v>90.312000000000054</v>
      </c>
      <c r="AP20" s="39">
        <f t="shared" si="7"/>
        <v>65.818999999999875</v>
      </c>
      <c r="AQ20" s="39">
        <f t="shared" si="7"/>
        <v>121.01900000000012</v>
      </c>
      <c r="AR20" s="39">
        <f t="shared" si="7"/>
        <v>492.89</v>
      </c>
      <c r="AS20" s="39">
        <f t="shared" si="7"/>
        <v>32.705999999999634</v>
      </c>
      <c r="AT20" s="39">
        <f t="shared" si="7"/>
        <v>151.51199999999977</v>
      </c>
      <c r="AU20" s="39">
        <f t="shared" si="7"/>
        <v>287.25300000000004</v>
      </c>
    </row>
    <row r="21" spans="2:47 16384:16384" ht="14.5" customHeight="1">
      <c r="B21" s="51" t="s">
        <v>296</v>
      </c>
      <c r="C21" s="49"/>
      <c r="D21" s="49"/>
      <c r="E21" s="124">
        <v>-1.8340000000000001</v>
      </c>
      <c r="F21" s="124">
        <v>-1.5640000000000001</v>
      </c>
      <c r="G21" s="124">
        <v>-2.3199999999999998</v>
      </c>
      <c r="H21" s="124">
        <v>-2.798</v>
      </c>
      <c r="I21" s="124">
        <v>-3.2109999999999999</v>
      </c>
      <c r="J21" s="124">
        <v>-2.359</v>
      </c>
      <c r="K21" s="124">
        <v>-4.3029999999999999</v>
      </c>
      <c r="L21" s="124">
        <v>-8.891</v>
      </c>
      <c r="M21" s="124">
        <v>-4.8470000000000004</v>
      </c>
      <c r="N21" s="124">
        <v>-7.6840000000000002</v>
      </c>
      <c r="O21" s="124">
        <v>-9.7089999999999996</v>
      </c>
      <c r="P21" s="124">
        <v>-3.2120000000000002</v>
      </c>
      <c r="Q21" s="124">
        <v>-5.0810000000000004</v>
      </c>
      <c r="R21" s="124">
        <v>-3.0190000000000001</v>
      </c>
      <c r="S21" s="124">
        <v>-13.837999999999999</v>
      </c>
      <c r="T21" s="124">
        <v>-11.252000000000001</v>
      </c>
      <c r="U21" s="124">
        <v>-11.473000000000001</v>
      </c>
      <c r="V21" s="124">
        <v>-5.0469999999999997</v>
      </c>
      <c r="W21" s="124">
        <v>-7.1150000000000002</v>
      </c>
      <c r="X21" s="124">
        <v>-32.856000000000002</v>
      </c>
      <c r="Y21" s="124">
        <v>-10.77</v>
      </c>
      <c r="Z21" s="124">
        <v>-11.25</v>
      </c>
      <c r="AA21" s="124">
        <v>-15.363</v>
      </c>
      <c r="AB21" s="124">
        <v>-158.55400000000003</v>
      </c>
      <c r="AC21" s="124">
        <v>-13.045999999999999</v>
      </c>
      <c r="AD21" s="124">
        <v>-4.7250000000000014</v>
      </c>
      <c r="AE21" s="124">
        <v>-18.705999999999996</v>
      </c>
      <c r="AF21" s="124">
        <v>-4.26</v>
      </c>
      <c r="AG21" s="124">
        <v>-16.146000000000001</v>
      </c>
      <c r="AH21" s="124">
        <v>-18.43</v>
      </c>
      <c r="AI21" s="124">
        <v>-31.669000000000004</v>
      </c>
      <c r="AJ21" s="124">
        <v>-23.087999999999994</v>
      </c>
      <c r="AK21" s="124">
        <v>-151.74600000000001</v>
      </c>
      <c r="AM21" s="124">
        <f t="shared" si="7"/>
        <v>-8.516</v>
      </c>
      <c r="AN21" s="124">
        <f t="shared" si="7"/>
        <v>-18.764000000000003</v>
      </c>
      <c r="AO21" s="124">
        <f t="shared" si="7"/>
        <v>-25.452000000000002</v>
      </c>
      <c r="AP21" s="124">
        <f t="shared" si="7"/>
        <v>-33.190000000000005</v>
      </c>
      <c r="AQ21" s="124">
        <f t="shared" si="7"/>
        <v>-56.491</v>
      </c>
      <c r="AR21" s="124">
        <f t="shared" si="7"/>
        <v>-195.93700000000001</v>
      </c>
      <c r="AS21" s="124">
        <f t="shared" si="7"/>
        <v>-40.736999999999995</v>
      </c>
      <c r="AT21" s="124">
        <f t="shared" si="7"/>
        <v>-89.332999999999998</v>
      </c>
      <c r="AU21" s="124">
        <f t="shared" si="7"/>
        <v>-151.74600000000001</v>
      </c>
    </row>
    <row r="22" spans="2:47 16384:16384" ht="14.5" customHeight="1">
      <c r="B22" s="37" t="s">
        <v>297</v>
      </c>
      <c r="C22" s="38"/>
      <c r="D22" s="38"/>
      <c r="E22" s="39">
        <f>SUM(E20:E21)</f>
        <v>4.7249999999999979</v>
      </c>
      <c r="F22" s="39">
        <f>SUM(F20:F21)</f>
        <v>7.7410000000000032</v>
      </c>
      <c r="G22" s="39">
        <f t="shared" ref="G22:AJ22" si="15">SUM(G20:G21)</f>
        <v>5.3059999999999903</v>
      </c>
      <c r="H22" s="39">
        <f t="shared" si="15"/>
        <v>8.8289999999999864</v>
      </c>
      <c r="I22" s="39">
        <f t="shared" si="15"/>
        <v>14.898000000000001</v>
      </c>
      <c r="J22" s="39">
        <f t="shared" si="15"/>
        <v>-29.28799999999999</v>
      </c>
      <c r="K22" s="39">
        <f t="shared" si="15"/>
        <v>12.289999999999985</v>
      </c>
      <c r="L22" s="39">
        <f t="shared" si="15"/>
        <v>115.21600000000005</v>
      </c>
      <c r="M22" s="39">
        <f t="shared" si="15"/>
        <v>-16.941999999999958</v>
      </c>
      <c r="N22" s="39">
        <f t="shared" si="15"/>
        <v>-20.371999999999989</v>
      </c>
      <c r="O22" s="39">
        <f t="shared" si="15"/>
        <v>28.350000000000012</v>
      </c>
      <c r="P22" s="39">
        <f t="shared" si="15"/>
        <v>73.823999999999984</v>
      </c>
      <c r="Q22" s="39">
        <f t="shared" si="15"/>
        <v>-23.957000000000011</v>
      </c>
      <c r="R22" s="39">
        <f t="shared" si="15"/>
        <v>-24.507000000000026</v>
      </c>
      <c r="S22" s="39">
        <f t="shared" si="15"/>
        <v>31.627999999999965</v>
      </c>
      <c r="T22" s="39">
        <f t="shared" si="15"/>
        <v>49.464999999999939</v>
      </c>
      <c r="U22" s="39">
        <f t="shared" si="15"/>
        <v>-51.7</v>
      </c>
      <c r="V22" s="39">
        <f t="shared" si="15"/>
        <v>-30.67299999999997</v>
      </c>
      <c r="W22" s="39">
        <f t="shared" si="15"/>
        <v>37.568000000000076</v>
      </c>
      <c r="X22" s="39">
        <f t="shared" si="15"/>
        <v>109.33300000000003</v>
      </c>
      <c r="Y22" s="39">
        <f t="shared" si="15"/>
        <v>-93.806000000000026</v>
      </c>
      <c r="Z22" s="39">
        <f t="shared" si="15"/>
        <v>-159.61000000000001</v>
      </c>
      <c r="AA22" s="39">
        <f t="shared" si="15"/>
        <v>-25.747000000000014</v>
      </c>
      <c r="AB22" s="39">
        <f t="shared" si="15"/>
        <v>576.11599999999999</v>
      </c>
      <c r="AC22" s="39">
        <f t="shared" si="15"/>
        <v>-95.906000000000006</v>
      </c>
      <c r="AD22" s="39">
        <f t="shared" si="15"/>
        <v>-93.263000000000005</v>
      </c>
      <c r="AE22" s="39">
        <f t="shared" si="15"/>
        <v>44.149999999999984</v>
      </c>
      <c r="AF22" s="39">
        <f t="shared" si="15"/>
        <v>136.98799999999969</v>
      </c>
      <c r="AG22" s="39">
        <f t="shared" si="15"/>
        <v>-84.013999999999911</v>
      </c>
      <c r="AH22" s="39">
        <f t="shared" si="15"/>
        <v>-101.35099999999994</v>
      </c>
      <c r="AI22" s="39">
        <f t="shared" si="15"/>
        <v>102.51899999999992</v>
      </c>
      <c r="AJ22" s="39">
        <f t="shared" si="15"/>
        <v>145.02499999999969</v>
      </c>
      <c r="AK22" s="39">
        <f>SUM(AK20:AK21)</f>
        <v>135.50700000000003</v>
      </c>
      <c r="AM22" s="39">
        <f t="shared" si="7"/>
        <v>26.600999999999978</v>
      </c>
      <c r="AN22" s="39">
        <f t="shared" si="7"/>
        <v>113.11600000000004</v>
      </c>
      <c r="AO22" s="39">
        <f t="shared" si="7"/>
        <v>64.860000000000042</v>
      </c>
      <c r="AP22" s="39">
        <f t="shared" si="7"/>
        <v>32.628999999999863</v>
      </c>
      <c r="AQ22" s="39">
        <f t="shared" si="7"/>
        <v>64.528000000000134</v>
      </c>
      <c r="AR22" s="39">
        <f t="shared" si="7"/>
        <v>296.95299999999992</v>
      </c>
      <c r="AS22" s="39">
        <f t="shared" si="7"/>
        <v>-8.031000000000347</v>
      </c>
      <c r="AT22" s="39">
        <f t="shared" si="7"/>
        <v>62.178999999999775</v>
      </c>
      <c r="AU22" s="39">
        <f t="shared" si="7"/>
        <v>135.50700000000003</v>
      </c>
    </row>
    <row r="23" spans="2:47 16384:16384" ht="14.5" customHeight="1">
      <c r="AB23" s="42"/>
    </row>
    <row r="24" spans="2:47 16384:16384" ht="14.5" customHeight="1">
      <c r="B24" s="51" t="s">
        <v>297</v>
      </c>
      <c r="C24" s="49"/>
      <c r="D24" s="49"/>
      <c r="E24" s="124">
        <f>E25+E26</f>
        <v>4.7249999999999996</v>
      </c>
      <c r="F24" s="124">
        <f>F25+F26</f>
        <v>7.7409999999999997</v>
      </c>
      <c r="G24" s="124">
        <f t="shared" ref="G24:H24" si="16">SUM(G25:G26)</f>
        <v>5.306</v>
      </c>
      <c r="H24" s="124">
        <f t="shared" si="16"/>
        <v>8.8289999999999988</v>
      </c>
      <c r="I24" s="124">
        <f t="shared" ref="I24" si="17">SUM(I25:I26)</f>
        <v>14.898</v>
      </c>
      <c r="J24" s="124">
        <f t="shared" ref="J24" si="18">SUM(J25:J26)</f>
        <v>-29.288</v>
      </c>
      <c r="K24" s="124">
        <f t="shared" ref="K24" si="19">SUM(K25:K26)</f>
        <v>12.290000000000001</v>
      </c>
      <c r="L24" s="124">
        <f t="shared" ref="L24" si="20">SUM(L25:L26)</f>
        <v>115.21600000000001</v>
      </c>
      <c r="M24" s="124">
        <f t="shared" ref="M24" si="21">SUM(M25:M26)</f>
        <v>-16.941999999999997</v>
      </c>
      <c r="N24" s="124">
        <f t="shared" ref="N24" si="22">SUM(N25:N26)</f>
        <v>-20.372</v>
      </c>
      <c r="O24" s="124">
        <f t="shared" ref="O24" si="23">SUM(O25:O26)</f>
        <v>28.35</v>
      </c>
      <c r="P24" s="124">
        <f t="shared" ref="P24" si="24">SUM(P25:P26)</f>
        <v>73.823999999999998</v>
      </c>
      <c r="Q24" s="124">
        <f t="shared" ref="Q24" si="25">SUM(Q25:Q26)</f>
        <v>-23.956999999999997</v>
      </c>
      <c r="R24" s="124">
        <f t="shared" ref="R24" si="26">SUM(R25:R26)</f>
        <v>-24.507000000000001</v>
      </c>
      <c r="S24" s="124">
        <f t="shared" ref="S24" si="27">SUM(S25:S26)</f>
        <v>31.628</v>
      </c>
      <c r="T24" s="124">
        <f t="shared" ref="T24" si="28">SUM(T25:T26)</f>
        <v>49.464999999999996</v>
      </c>
      <c r="U24" s="124">
        <f t="shared" ref="U24" si="29">SUM(U25:U26)</f>
        <v>-51.699999999999996</v>
      </c>
      <c r="V24" s="124">
        <f t="shared" ref="V24" si="30">SUM(V25:V26)</f>
        <v>-30.673000000000002</v>
      </c>
      <c r="W24" s="124">
        <f t="shared" ref="W24" si="31">SUM(W25:W26)</f>
        <v>37.567999999999998</v>
      </c>
      <c r="X24" s="124">
        <f t="shared" ref="X24" si="32">SUM(X25:X26)</f>
        <v>109.333</v>
      </c>
      <c r="Y24" s="124">
        <f t="shared" ref="Y24" si="33">SUM(Y25:Y26)</f>
        <v>-93.805999999999997</v>
      </c>
      <c r="Z24" s="124">
        <f t="shared" ref="Z24" si="34">SUM(Z25:Z26)</f>
        <v>-159.61000000000001</v>
      </c>
      <c r="AA24" s="124">
        <f t="shared" ref="AA24" si="35">SUM(AA25:AA26)</f>
        <v>-25.747</v>
      </c>
      <c r="AB24" s="124">
        <f t="shared" ref="AB24" si="36">SUM(AB25:AB26)</f>
        <v>576.11599999999999</v>
      </c>
      <c r="AC24" s="124">
        <f t="shared" ref="AC24" si="37">SUM(AC25:AC26)</f>
        <v>-95.906000000000006</v>
      </c>
      <c r="AD24" s="124">
        <f t="shared" ref="AD24" si="38">SUM(AD25:AD26)</f>
        <v>-93.263000000000005</v>
      </c>
      <c r="AE24" s="124">
        <f t="shared" ref="AE24" si="39">SUM(AE25:AE26)</f>
        <v>44.15</v>
      </c>
      <c r="AF24" s="124">
        <f t="shared" ref="AF24" si="40">SUM(AF25:AF26)</f>
        <v>136.98800000000003</v>
      </c>
      <c r="AG24" s="124">
        <f t="shared" ref="AG24" si="41">SUM(AG25:AG26)</f>
        <v>-84.013999999999996</v>
      </c>
      <c r="AH24" s="124">
        <f t="shared" ref="AH24" si="42">SUM(AH25:AH26)</f>
        <v>-101.35100000000001</v>
      </c>
      <c r="AI24" s="124">
        <f t="shared" ref="AI24:AJ24" si="43">SUM(AI25:AI26)</f>
        <v>102.51900000000002</v>
      </c>
      <c r="AJ24" s="124">
        <f t="shared" si="43"/>
        <v>145.023</v>
      </c>
      <c r="AK24" s="124">
        <f>SUM(AK25:AK26)</f>
        <v>135.50699999999998</v>
      </c>
      <c r="AM24" s="124">
        <f>SUMIF($7:$7,AM$8,24:24)</f>
        <v>26.600999999999999</v>
      </c>
      <c r="AN24" s="124">
        <f>SUMIF($7:$7,AN$8,24:24)</f>
        <v>113.11600000000001</v>
      </c>
      <c r="AO24" s="124">
        <f>SUMIF($7:$7,AO$8,24:24)</f>
        <v>64.860000000000014</v>
      </c>
      <c r="AP24" s="124">
        <f>SUMIF($7:$7,AP$8,24:24)</f>
        <v>32.628999999999998</v>
      </c>
      <c r="AQ24" s="124">
        <f>SUMIF($7:$7,AQ$8,24:24)</f>
        <v>64.528000000000006</v>
      </c>
      <c r="AR24" s="124">
        <f>SUMIF($7:$7,AR$8,24:24)</f>
        <v>296.95299999999997</v>
      </c>
      <c r="AS24" s="124">
        <f>SUMIF($7:$7,AS$8,24:24)</f>
        <v>-8.0309999999999775</v>
      </c>
      <c r="AT24" s="124">
        <f>SUMIF($7:$7,AT$8,24:24)</f>
        <v>62.177000000000007</v>
      </c>
      <c r="AU24" s="124">
        <f>SUMIF($7:$7,AU$8,24:24)</f>
        <v>135.50699999999998</v>
      </c>
    </row>
    <row r="25" spans="2:47 16384:16384" ht="14.5" customHeight="1">
      <c r="B25" s="30" t="s">
        <v>319</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M25" s="29">
        <f>SUMIF($7:$7,AM$8,25:25)</f>
        <v>9.7319999999999993</v>
      </c>
      <c r="AN25" s="29">
        <f>SUMIF($7:$7,AN$8,25:25)</f>
        <v>100.379</v>
      </c>
      <c r="AO25" s="29">
        <f>SUMIF($7:$7,AO$8,25:25)</f>
        <v>56.715000000000003</v>
      </c>
      <c r="AP25" s="29">
        <f>SUMIF($7:$7,AP$8,25:25)</f>
        <v>27.149000000000001</v>
      </c>
      <c r="AQ25" s="29">
        <f>SUMIF($7:$7,AQ$8,25:25)</f>
        <v>59.160999999999994</v>
      </c>
      <c r="AR25" s="29">
        <f>SUMIF($7:$7,AR$8,25:25)</f>
        <v>304.57299999999998</v>
      </c>
      <c r="AS25" s="29">
        <f>SUMIF($7:$7,AS$8,25:25)</f>
        <v>-11.015999999999991</v>
      </c>
      <c r="AT25" s="29">
        <f>SUMIF($7:$7,AT$8,25:25)</f>
        <v>62.842000000000013</v>
      </c>
      <c r="AU25" s="29">
        <f>SUMIF($7:$7,AU$8,25:25)</f>
        <v>135.80699999999999</v>
      </c>
    </row>
    <row r="26" spans="2:47 16384:16384" ht="14.5" customHeight="1">
      <c r="B26" s="54" t="s">
        <v>320</v>
      </c>
      <c r="C26" s="55"/>
      <c r="D26" s="55"/>
      <c r="E26" s="125">
        <v>1.57</v>
      </c>
      <c r="F26" s="125">
        <v>0.27100000000000002</v>
      </c>
      <c r="G26" s="125">
        <v>6.1870000000000003</v>
      </c>
      <c r="H26" s="125">
        <v>8.8409999999999993</v>
      </c>
      <c r="I26" s="125">
        <v>2.78</v>
      </c>
      <c r="J26" s="125">
        <v>4.2149999999999999</v>
      </c>
      <c r="K26" s="125">
        <v>1.675</v>
      </c>
      <c r="L26" s="125">
        <v>4.0670000000000002</v>
      </c>
      <c r="M26" s="125">
        <v>-0.51900000000000002</v>
      </c>
      <c r="N26" s="125">
        <v>-0.63300000000000001</v>
      </c>
      <c r="O26" s="125">
        <v>4.0350000000000001</v>
      </c>
      <c r="P26" s="125">
        <v>5.2619999999999996</v>
      </c>
      <c r="Q26" s="125">
        <v>1.216</v>
      </c>
      <c r="R26" s="125">
        <v>0.71199999999999997</v>
      </c>
      <c r="S26" s="125">
        <v>1.2889999999999999</v>
      </c>
      <c r="T26" s="125">
        <v>2.2629999999999999</v>
      </c>
      <c r="U26" s="125">
        <v>1.234</v>
      </c>
      <c r="V26" s="125">
        <v>1.304</v>
      </c>
      <c r="W26" s="125">
        <v>2.0819999999999999</v>
      </c>
      <c r="X26" s="125">
        <v>0.747</v>
      </c>
      <c r="Y26" s="125">
        <v>-2.5019999999999998</v>
      </c>
      <c r="Z26" s="125">
        <v>-9.1440000000000001</v>
      </c>
      <c r="AA26" s="125">
        <v>3.6230000000000002</v>
      </c>
      <c r="AB26" s="125">
        <v>0.40300000000000002</v>
      </c>
      <c r="AC26" s="125">
        <v>0</v>
      </c>
      <c r="AD26" s="125">
        <v>0</v>
      </c>
      <c r="AE26" s="125">
        <v>-5.1999999999999998E-2</v>
      </c>
      <c r="AF26" s="125">
        <v>3.0369999999999999</v>
      </c>
      <c r="AG26" s="125">
        <v>0.26300000000000001</v>
      </c>
      <c r="AH26" s="125">
        <v>-0.39900000000000002</v>
      </c>
      <c r="AI26" s="125">
        <v>-0.50900000000000001</v>
      </c>
      <c r="AJ26" s="125">
        <v>-0.02</v>
      </c>
      <c r="AK26" s="125">
        <v>-0.3</v>
      </c>
      <c r="AM26" s="125">
        <f>SUMIF($7:$7,AM$8,26:26)</f>
        <v>16.869</v>
      </c>
      <c r="AN26" s="125">
        <f>SUMIF($7:$7,AN$8,26:26)</f>
        <v>12.737</v>
      </c>
      <c r="AO26" s="125">
        <f>SUMIF($7:$7,AO$8,26:26)</f>
        <v>8.1449999999999996</v>
      </c>
      <c r="AP26" s="125">
        <f>SUMIF($7:$7,AP$8,26:26)</f>
        <v>5.4799999999999995</v>
      </c>
      <c r="AQ26" s="125">
        <f>SUMIF($7:$7,AQ$8,26:26)</f>
        <v>5.367</v>
      </c>
      <c r="AR26" s="125">
        <f>SUMIF($7:$7,AR$8,26:26)</f>
        <v>-7.6199999999999992</v>
      </c>
      <c r="AS26" s="125">
        <f>SUMIF($7:$7,AS$8,26:26)</f>
        <v>2.9849999999999999</v>
      </c>
      <c r="AT26" s="125">
        <f>SUMIF($7:$7,AT$8,26:26)</f>
        <v>-0.66500000000000004</v>
      </c>
      <c r="AU26" s="125">
        <f>SUMIF($7:$7,AU$8,26:26)</f>
        <v>-0.3</v>
      </c>
    </row>
    <row r="28" spans="2:47 16384:16384" ht="14.5" customHeight="1">
      <c r="B28" s="1" t="s">
        <v>44</v>
      </c>
      <c r="AJ28" s="200"/>
      <c r="AK28" s="200"/>
    </row>
    <row r="29" spans="2:47 16384:16384" ht="14.5" customHeight="1">
      <c r="B29" s="1" t="s">
        <v>310</v>
      </c>
      <c r="AM29" s="130"/>
      <c r="AN29" s="130"/>
      <c r="AO29" s="130"/>
      <c r="AP29" s="130"/>
      <c r="AQ29" s="130"/>
      <c r="AR29" s="130"/>
      <c r="AS29" s="130"/>
      <c r="AT29" s="130"/>
      <c r="AU29" s="130"/>
    </row>
    <row r="30" spans="2:47 16384:16384" ht="14.5" customHeight="1">
      <c r="B30" s="1" t="s">
        <v>311</v>
      </c>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XFD30" s="52"/>
    </row>
    <row r="31" spans="2:47 16384:16384" ht="14.5" customHeight="1">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M31" s="53"/>
      <c r="AN31" s="53"/>
      <c r="AO31" s="53"/>
      <c r="AP31" s="53"/>
      <c r="AQ31" s="53"/>
      <c r="AR31" s="53"/>
      <c r="AS31" s="53"/>
      <c r="AT31" s="53"/>
      <c r="AU31" s="53"/>
      <c r="XFD31" s="53"/>
    </row>
    <row r="32" spans="2:47 16384:16384"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5:37" ht="14.5" customHeight="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5:37" ht="14.5" customHeight="1">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5:37" ht="14.5" customHeight="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5:37" ht="14.5" customHeight="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5:37" ht="14.5" customHeight="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5:37"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5:37" ht="14.5" customHeight="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spans="5:37" ht="14.5" customHeight="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5:37" ht="14.5" customHeight="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spans="5:37" ht="14.5" customHeight="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4" spans="5:37" ht="14.5" customHeight="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AU68"/>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2.54296875" style="9" customWidth="1"/>
    <col min="39" max="16384" width="10.54296875" style="9"/>
  </cols>
  <sheetData>
    <row r="6" spans="2:47" ht="14.5" customHeight="1">
      <c r="C6" s="3" t="s">
        <v>206</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M6" s="23"/>
      <c r="AN6" s="23"/>
      <c r="AO6" s="23"/>
      <c r="AP6" s="23"/>
      <c r="AQ6" s="23"/>
      <c r="AR6" s="23"/>
      <c r="AS6" s="23"/>
      <c r="AT6" s="23"/>
      <c r="AU6" s="23"/>
    </row>
    <row r="7" spans="2:47" ht="14.5" customHeight="1">
      <c r="C7" s="3" t="s">
        <v>207</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M7" s="22"/>
      <c r="AN7" s="22"/>
      <c r="AO7" s="22"/>
      <c r="AP7" s="22"/>
      <c r="AQ7" s="22"/>
      <c r="AR7" s="22"/>
      <c r="AS7" s="22"/>
      <c r="AT7" s="22"/>
      <c r="AU7" s="22"/>
    </row>
    <row r="8" spans="2:47" ht="14.5" customHeight="1">
      <c r="B8" s="5" t="s">
        <v>280</v>
      </c>
      <c r="C8" s="6"/>
      <c r="D8" s="6"/>
      <c r="E8" s="7" t="str">
        <f t="shared" ref="E8:G9" si="3">MONTH(E$6)/3&amp;"Q"&amp;E$7</f>
        <v>1Q2016</v>
      </c>
      <c r="F8" s="7" t="str">
        <f t="shared" si="3"/>
        <v>2Q2016</v>
      </c>
      <c r="G8" s="7" t="str">
        <f t="shared" si="3"/>
        <v>3Q2016</v>
      </c>
      <c r="H8" s="7" t="str">
        <f>MONTH(H$6)/3&amp;"Q"&amp;H$7</f>
        <v>4Q2016</v>
      </c>
      <c r="I8" s="7" t="str">
        <f t="shared" ref="I8:AJ9" si="4">MONTH(I$6)/3&amp;"Q"&amp;I$7</f>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M8" s="6">
        <v>2016</v>
      </c>
      <c r="AN8" s="6">
        <f>AM8+1</f>
        <v>2017</v>
      </c>
      <c r="AO8" s="6">
        <f t="shared" ref="AO8" si="5">AN8+1</f>
        <v>2018</v>
      </c>
      <c r="AP8" s="6">
        <f t="shared" ref="AP8" si="6">AO8+1</f>
        <v>2019</v>
      </c>
      <c r="AQ8" s="6">
        <f t="shared" ref="AQ8" si="7">AP8+1</f>
        <v>2020</v>
      </c>
      <c r="AR8" s="6">
        <f t="shared" ref="AR8" si="8">AQ8+1</f>
        <v>2021</v>
      </c>
      <c r="AS8" s="6">
        <f t="shared" ref="AS8:AU8" si="9">AR8+1</f>
        <v>2022</v>
      </c>
      <c r="AT8" s="6">
        <f t="shared" si="9"/>
        <v>2023</v>
      </c>
      <c r="AU8" s="6">
        <f t="shared" si="9"/>
        <v>2024</v>
      </c>
    </row>
    <row r="9" spans="2:47" ht="14.5" customHeight="1">
      <c r="B9" s="5" t="s">
        <v>281</v>
      </c>
      <c r="C9" s="6"/>
      <c r="D9" s="6"/>
      <c r="E9" s="7" t="str">
        <f t="shared" si="3"/>
        <v>1Q2016</v>
      </c>
      <c r="F9" s="7" t="str">
        <f t="shared" si="3"/>
        <v>2Q2016</v>
      </c>
      <c r="G9" s="7" t="str">
        <f t="shared" si="3"/>
        <v>3Q2016</v>
      </c>
      <c r="H9" s="7" t="str">
        <f>MONTH(H$6)/3&amp;"Q"&amp;H$7</f>
        <v>4Q2016</v>
      </c>
      <c r="I9" s="7" t="str">
        <f t="shared" si="4"/>
        <v>1Q2017</v>
      </c>
      <c r="J9" s="7" t="str">
        <f t="shared" si="4"/>
        <v>2Q2017</v>
      </c>
      <c r="K9" s="7" t="str">
        <f t="shared" si="4"/>
        <v>3Q2017</v>
      </c>
      <c r="L9" s="7" t="str">
        <f t="shared" si="4"/>
        <v>4Q2017</v>
      </c>
      <c r="M9" s="7" t="str">
        <f t="shared" si="4"/>
        <v>1Q2018</v>
      </c>
      <c r="N9" s="7" t="str">
        <f t="shared" si="4"/>
        <v>2Q2018</v>
      </c>
      <c r="O9" s="7" t="str">
        <f t="shared" si="4"/>
        <v>3Q2018</v>
      </c>
      <c r="P9" s="7" t="str">
        <f t="shared" si="4"/>
        <v>4Q2018</v>
      </c>
      <c r="Q9" s="7" t="str">
        <f t="shared" si="4"/>
        <v>1Q2019</v>
      </c>
      <c r="R9" s="7" t="str">
        <f t="shared" si="4"/>
        <v>2Q2019</v>
      </c>
      <c r="S9" s="7" t="str">
        <f t="shared" si="4"/>
        <v>3Q2019</v>
      </c>
      <c r="T9" s="7" t="str">
        <f t="shared" si="4"/>
        <v>4Q2019</v>
      </c>
      <c r="U9" s="7" t="str">
        <f t="shared" si="4"/>
        <v>1Q2020</v>
      </c>
      <c r="V9" s="7" t="str">
        <f t="shared" si="4"/>
        <v>2Q2020</v>
      </c>
      <c r="W9" s="7" t="str">
        <f t="shared" si="4"/>
        <v>3Q2020</v>
      </c>
      <c r="X9" s="7" t="str">
        <f t="shared" si="4"/>
        <v>4Q2020</v>
      </c>
      <c r="Y9" s="7" t="str">
        <f t="shared" si="4"/>
        <v>1Q2021</v>
      </c>
      <c r="Z9" s="7" t="str">
        <f t="shared" si="4"/>
        <v>2Q2021</v>
      </c>
      <c r="AA9" s="7" t="str">
        <f t="shared" si="4"/>
        <v>3Q2021</v>
      </c>
      <c r="AB9" s="7" t="str">
        <f t="shared" si="4"/>
        <v>4Q2021</v>
      </c>
      <c r="AC9" s="7" t="str">
        <f t="shared" si="4"/>
        <v>1Q2022</v>
      </c>
      <c r="AD9" s="7" t="str">
        <f t="shared" si="4"/>
        <v>2Q2022</v>
      </c>
      <c r="AE9" s="7" t="str">
        <f t="shared" si="4"/>
        <v>3Q2022</v>
      </c>
      <c r="AF9" s="7" t="str">
        <f t="shared" si="4"/>
        <v>4Q2022</v>
      </c>
      <c r="AG9" s="7" t="str">
        <f t="shared" si="4"/>
        <v>1Q2023</v>
      </c>
      <c r="AH9" s="7" t="str">
        <f t="shared" si="4"/>
        <v>2Q2023</v>
      </c>
      <c r="AI9" s="7" t="str">
        <f t="shared" si="4"/>
        <v>3Q2023</v>
      </c>
      <c r="AJ9" s="7" t="str">
        <f t="shared" si="4"/>
        <v>4Q2023</v>
      </c>
      <c r="AK9" s="7" t="str">
        <f>MONTH(AK$6)/3&amp;"Q"&amp;AK$7</f>
        <v>1Q2024</v>
      </c>
      <c r="AL9" s="2"/>
      <c r="AM9" s="6">
        <v>2016</v>
      </c>
      <c r="AN9" s="6">
        <f>AM9+1</f>
        <v>2017</v>
      </c>
      <c r="AO9" s="6">
        <f t="shared" ref="AO9:AU9" si="10">AN9+1</f>
        <v>2018</v>
      </c>
      <c r="AP9" s="6">
        <f t="shared" si="10"/>
        <v>2019</v>
      </c>
      <c r="AQ9" s="6">
        <f t="shared" si="10"/>
        <v>2020</v>
      </c>
      <c r="AR9" s="6">
        <f t="shared" si="10"/>
        <v>2021</v>
      </c>
      <c r="AS9" s="6">
        <f t="shared" si="10"/>
        <v>2022</v>
      </c>
      <c r="AT9" s="6">
        <f t="shared" si="10"/>
        <v>2023</v>
      </c>
      <c r="AU9" s="6">
        <f t="shared" si="10"/>
        <v>2024</v>
      </c>
    </row>
    <row r="10" spans="2:47" ht="14.5" customHeight="1">
      <c r="B10" s="48" t="s">
        <v>8</v>
      </c>
      <c r="C10" s="49"/>
      <c r="D10" s="49"/>
      <c r="E10" s="124">
        <v>31.826000000000001</v>
      </c>
      <c r="F10" s="124">
        <v>41.376000000000005</v>
      </c>
      <c r="G10" s="124">
        <v>51.170999999999992</v>
      </c>
      <c r="H10" s="124">
        <v>70.608999999999995</v>
      </c>
      <c r="I10" s="124">
        <v>61.887000000000008</v>
      </c>
      <c r="J10" s="124">
        <v>74.109000000000009</v>
      </c>
      <c r="K10" s="124">
        <v>153.351</v>
      </c>
      <c r="L10" s="124">
        <v>256.76700000000005</v>
      </c>
      <c r="M10" s="124">
        <v>179.65200000000002</v>
      </c>
      <c r="N10" s="124">
        <v>188.02600000000001</v>
      </c>
      <c r="O10" s="124">
        <v>167.83500000000001</v>
      </c>
      <c r="P10" s="124">
        <v>206.51</v>
      </c>
      <c r="Q10" s="124">
        <v>198.05399999999997</v>
      </c>
      <c r="R10" s="124">
        <v>200.714</v>
      </c>
      <c r="S10" s="124">
        <v>284.89</v>
      </c>
      <c r="T10" s="124">
        <v>330.76900000000001</v>
      </c>
      <c r="U10" s="124">
        <v>192.87299999999999</v>
      </c>
      <c r="V10" s="124">
        <v>201.54100000000003</v>
      </c>
      <c r="W10" s="124">
        <v>314.44700000000006</v>
      </c>
      <c r="X10" s="124">
        <v>393.28</v>
      </c>
      <c r="Y10" s="124">
        <v>370.19099999999997</v>
      </c>
      <c r="Z10" s="124">
        <v>396.48500000000001</v>
      </c>
      <c r="AA10" s="124">
        <v>454.85199999999998</v>
      </c>
      <c r="AB10" s="124">
        <v>548.14799999999991</v>
      </c>
      <c r="AC10" s="124">
        <v>533.91899999999998</v>
      </c>
      <c r="AD10" s="124">
        <v>513.83199999999999</v>
      </c>
      <c r="AE10" s="124">
        <v>667.94499999999994</v>
      </c>
      <c r="AF10" s="124">
        <v>720.97899999999981</v>
      </c>
      <c r="AG10" s="124">
        <v>583.33100000000002</v>
      </c>
      <c r="AH10" s="124">
        <v>609.41099999999994</v>
      </c>
      <c r="AI10" s="124">
        <v>865.84699999999998</v>
      </c>
      <c r="AJ10" s="124">
        <v>978.73000000000047</v>
      </c>
      <c r="AK10" s="124">
        <v>687.86099999999999</v>
      </c>
      <c r="AM10" s="124">
        <f t="shared" ref="AM10:AU19" si="11">SUMIF($7:$7,AM$9,10:10)</f>
        <v>194.98199999999997</v>
      </c>
      <c r="AN10" s="124">
        <f t="shared" si="11"/>
        <v>546.11400000000003</v>
      </c>
      <c r="AO10" s="124">
        <f t="shared" si="11"/>
        <v>742.02300000000002</v>
      </c>
      <c r="AP10" s="124">
        <f t="shared" si="11"/>
        <v>1014.4269999999999</v>
      </c>
      <c r="AQ10" s="124">
        <f t="shared" si="11"/>
        <v>1102.1410000000001</v>
      </c>
      <c r="AR10" s="124">
        <f t="shared" si="11"/>
        <v>1769.6759999999997</v>
      </c>
      <c r="AS10" s="124">
        <f t="shared" si="11"/>
        <v>2436.6749999999997</v>
      </c>
      <c r="AT10" s="124">
        <f t="shared" si="11"/>
        <v>3037.3190000000004</v>
      </c>
      <c r="AU10" s="124">
        <f t="shared" si="11"/>
        <v>687.86099999999999</v>
      </c>
    </row>
    <row r="11" spans="2:47" ht="14.5" customHeight="1">
      <c r="B11" s="48" t="s">
        <v>282</v>
      </c>
      <c r="C11" s="49"/>
      <c r="D11" s="49"/>
      <c r="E11" s="124">
        <v>-5.0540000000000003</v>
      </c>
      <c r="F11" s="124">
        <v>-7.16</v>
      </c>
      <c r="G11" s="124">
        <v>-28.389000000000003</v>
      </c>
      <c r="H11" s="124">
        <v>-38.639000000000003</v>
      </c>
      <c r="I11" s="124">
        <v>-26.341999999999999</v>
      </c>
      <c r="J11" s="124">
        <v>-57.454999999999998</v>
      </c>
      <c r="K11" s="124">
        <v>-102.16300000000001</v>
      </c>
      <c r="L11" s="124">
        <v>-96.821999999999974</v>
      </c>
      <c r="M11" s="124">
        <v>-97.843000000000004</v>
      </c>
      <c r="N11" s="124">
        <v>-99.265000000000001</v>
      </c>
      <c r="O11" s="124">
        <v>-36.366999999999997</v>
      </c>
      <c r="P11" s="124">
        <v>-64.600999999999999</v>
      </c>
      <c r="Q11" s="124">
        <v>-116.15300000000001</v>
      </c>
      <c r="R11" s="124">
        <v>-103.376</v>
      </c>
      <c r="S11" s="124">
        <v>-70.453000000000003</v>
      </c>
      <c r="T11" s="124">
        <v>-93.851000000000056</v>
      </c>
      <c r="U11" s="124">
        <v>-94.138000000000005</v>
      </c>
      <c r="V11" s="124">
        <v>-62.78</v>
      </c>
      <c r="W11" s="124">
        <v>-75.466000000000008</v>
      </c>
      <c r="X11" s="124">
        <v>-93.23599999999999</v>
      </c>
      <c r="Y11" s="124">
        <v>-94.725999999999999</v>
      </c>
      <c r="Z11" s="124">
        <v>-153.52600000000001</v>
      </c>
      <c r="AA11" s="124">
        <v>-184.09800000000001</v>
      </c>
      <c r="AB11" s="124">
        <v>-153.16899999999998</v>
      </c>
      <c r="AC11" s="124">
        <v>-275.77699999999999</v>
      </c>
      <c r="AD11" s="124">
        <v>-253.12799999999999</v>
      </c>
      <c r="AE11" s="124">
        <v>-313.23300000000006</v>
      </c>
      <c r="AF11" s="124">
        <v>-333.56000000000006</v>
      </c>
      <c r="AG11" s="124">
        <v>-296.12799999999999</v>
      </c>
      <c r="AH11" s="124">
        <v>-290.42699999999996</v>
      </c>
      <c r="AI11" s="124">
        <v>-371.50200000000007</v>
      </c>
      <c r="AJ11" s="124">
        <v>-407.76600000000002</v>
      </c>
      <c r="AK11" s="124">
        <v>-263.860524</v>
      </c>
      <c r="AM11" s="124">
        <f t="shared" si="11"/>
        <v>-79.242000000000004</v>
      </c>
      <c r="AN11" s="124">
        <f t="shared" si="11"/>
        <v>-282.78199999999998</v>
      </c>
      <c r="AO11" s="124">
        <f t="shared" si="11"/>
        <v>-298.07600000000002</v>
      </c>
      <c r="AP11" s="124">
        <f t="shared" si="11"/>
        <v>-383.83300000000003</v>
      </c>
      <c r="AQ11" s="124">
        <f t="shared" si="11"/>
        <v>-325.62</v>
      </c>
      <c r="AR11" s="124">
        <f t="shared" si="11"/>
        <v>-585.51900000000001</v>
      </c>
      <c r="AS11" s="124">
        <f t="shared" si="11"/>
        <v>-1175.6980000000001</v>
      </c>
      <c r="AT11" s="124">
        <f t="shared" si="11"/>
        <v>-1365.8230000000001</v>
      </c>
      <c r="AU11" s="124">
        <f t="shared" si="11"/>
        <v>-263.860524</v>
      </c>
    </row>
    <row r="12" spans="2:47" ht="14.5" customHeight="1">
      <c r="B12" s="48" t="s">
        <v>283</v>
      </c>
      <c r="C12" s="49"/>
      <c r="D12" s="49"/>
      <c r="E12" s="124">
        <v>0.58899999999999997</v>
      </c>
      <c r="F12" s="124">
        <v>0.74900000000000011</v>
      </c>
      <c r="G12" s="124">
        <v>2.7249999999999996</v>
      </c>
      <c r="H12" s="124">
        <v>3.3000000000000007</v>
      </c>
      <c r="I12" s="124">
        <v>2.403</v>
      </c>
      <c r="J12" s="124">
        <v>4.423</v>
      </c>
      <c r="K12" s="124">
        <v>10.667999999999999</v>
      </c>
      <c r="L12" s="124">
        <v>12.562999999999999</v>
      </c>
      <c r="M12" s="124">
        <v>6.306</v>
      </c>
      <c r="N12" s="124">
        <v>7.1550000000000002</v>
      </c>
      <c r="O12" s="124">
        <v>6.9939999999999998</v>
      </c>
      <c r="P12" s="124">
        <v>8.8089999999999993</v>
      </c>
      <c r="Q12" s="124">
        <v>10.029999999999999</v>
      </c>
      <c r="R12" s="124">
        <v>8.98</v>
      </c>
      <c r="S12" s="124">
        <v>9.1790000000000003</v>
      </c>
      <c r="T12" s="124">
        <v>10.063000000000002</v>
      </c>
      <c r="U12" s="124">
        <v>6.383</v>
      </c>
      <c r="V12" s="124">
        <v>6.8090000000000002</v>
      </c>
      <c r="W12" s="124">
        <v>7.5380000000000003</v>
      </c>
      <c r="X12" s="124">
        <v>13.793000000000003</v>
      </c>
      <c r="Y12" s="124">
        <v>2.569</v>
      </c>
      <c r="Z12" s="124">
        <v>12.965</v>
      </c>
      <c r="AA12" s="124">
        <v>39.288000000000004</v>
      </c>
      <c r="AB12" s="124">
        <v>24.869</v>
      </c>
      <c r="AC12" s="124">
        <v>27.748000000000001</v>
      </c>
      <c r="AD12" s="124">
        <v>29.936</v>
      </c>
      <c r="AE12" s="124">
        <v>32.003</v>
      </c>
      <c r="AF12" s="124">
        <v>36.792000000000002</v>
      </c>
      <c r="AG12" s="124">
        <v>31.856999999999999</v>
      </c>
      <c r="AH12" s="124">
        <v>32.018999999999998</v>
      </c>
      <c r="AI12" s="124">
        <v>52.817</v>
      </c>
      <c r="AJ12" s="124">
        <v>54.808999999999997</v>
      </c>
      <c r="AK12" s="124">
        <v>37.856023999999998</v>
      </c>
      <c r="AM12" s="124">
        <f t="shared" si="11"/>
        <v>7.3630000000000004</v>
      </c>
      <c r="AN12" s="124">
        <f t="shared" si="11"/>
        <v>30.056999999999999</v>
      </c>
      <c r="AO12" s="124">
        <f t="shared" si="11"/>
        <v>29.263999999999996</v>
      </c>
      <c r="AP12" s="124">
        <f t="shared" si="11"/>
        <v>38.252000000000002</v>
      </c>
      <c r="AQ12" s="124">
        <f t="shared" si="11"/>
        <v>34.523000000000003</v>
      </c>
      <c r="AR12" s="124">
        <f t="shared" si="11"/>
        <v>79.691000000000003</v>
      </c>
      <c r="AS12" s="124">
        <f t="shared" si="11"/>
        <v>126.479</v>
      </c>
      <c r="AT12" s="124">
        <f t="shared" si="11"/>
        <v>171.50200000000001</v>
      </c>
      <c r="AU12" s="124">
        <f t="shared" si="11"/>
        <v>37.856023999999998</v>
      </c>
    </row>
    <row r="13" spans="2:47" ht="14.5" customHeight="1">
      <c r="B13" s="50" t="s">
        <v>284</v>
      </c>
      <c r="C13" s="38"/>
      <c r="D13" s="38"/>
      <c r="E13" s="39">
        <f>SUM(E10:E12)</f>
        <v>27.360999999999997</v>
      </c>
      <c r="F13" s="39">
        <f t="shared" ref="F13:AJ13" si="12">SUM(F10:F12)</f>
        <v>34.965000000000011</v>
      </c>
      <c r="G13" s="39">
        <f t="shared" si="12"/>
        <v>25.506999999999991</v>
      </c>
      <c r="H13" s="39">
        <f t="shared" si="12"/>
        <v>35.269999999999996</v>
      </c>
      <c r="I13" s="39">
        <f t="shared" si="12"/>
        <v>37.948000000000008</v>
      </c>
      <c r="J13" s="39">
        <f t="shared" si="12"/>
        <v>21.077000000000012</v>
      </c>
      <c r="K13" s="39">
        <f t="shared" si="12"/>
        <v>61.855999999999987</v>
      </c>
      <c r="L13" s="39">
        <f t="shared" si="12"/>
        <v>172.50800000000007</v>
      </c>
      <c r="M13" s="39">
        <f t="shared" si="12"/>
        <v>88.115000000000009</v>
      </c>
      <c r="N13" s="39">
        <f t="shared" si="12"/>
        <v>95.916000000000011</v>
      </c>
      <c r="O13" s="39">
        <f t="shared" si="12"/>
        <v>138.46200000000002</v>
      </c>
      <c r="P13" s="39">
        <f t="shared" si="12"/>
        <v>150.71799999999999</v>
      </c>
      <c r="Q13" s="39">
        <f t="shared" si="12"/>
        <v>91.930999999999969</v>
      </c>
      <c r="R13" s="39">
        <f t="shared" si="12"/>
        <v>106.318</v>
      </c>
      <c r="S13" s="39">
        <f t="shared" si="12"/>
        <v>223.61599999999999</v>
      </c>
      <c r="T13" s="39">
        <f t="shared" si="12"/>
        <v>246.98099999999994</v>
      </c>
      <c r="U13" s="39">
        <f t="shared" si="12"/>
        <v>105.11799999999998</v>
      </c>
      <c r="V13" s="39">
        <f t="shared" si="12"/>
        <v>145.57000000000002</v>
      </c>
      <c r="W13" s="39">
        <f t="shared" si="12"/>
        <v>246.51900000000006</v>
      </c>
      <c r="X13" s="39">
        <f t="shared" si="12"/>
        <v>313.83699999999999</v>
      </c>
      <c r="Y13" s="39">
        <f t="shared" si="12"/>
        <v>278.03399999999999</v>
      </c>
      <c r="Z13" s="39">
        <f t="shared" si="12"/>
        <v>255.92400000000001</v>
      </c>
      <c r="AA13" s="39">
        <f t="shared" si="12"/>
        <v>310.04199999999997</v>
      </c>
      <c r="AB13" s="39">
        <f t="shared" si="12"/>
        <v>419.84799999999996</v>
      </c>
      <c r="AC13" s="39">
        <f t="shared" si="12"/>
        <v>285.89</v>
      </c>
      <c r="AD13" s="39">
        <f t="shared" si="12"/>
        <v>290.64</v>
      </c>
      <c r="AE13" s="39">
        <f t="shared" si="12"/>
        <v>386.71499999999986</v>
      </c>
      <c r="AF13" s="39">
        <f t="shared" si="12"/>
        <v>424.21099999999979</v>
      </c>
      <c r="AG13" s="39">
        <f t="shared" si="12"/>
        <v>319.06000000000006</v>
      </c>
      <c r="AH13" s="39">
        <f t="shared" si="12"/>
        <v>351.00299999999999</v>
      </c>
      <c r="AI13" s="39">
        <f t="shared" si="12"/>
        <v>547.16199999999992</v>
      </c>
      <c r="AJ13" s="39">
        <f t="shared" si="12"/>
        <v>625.77300000000037</v>
      </c>
      <c r="AK13" s="39">
        <f>SUM(AK10:AK12)</f>
        <v>461.85649999999998</v>
      </c>
      <c r="AM13" s="39">
        <f t="shared" si="11"/>
        <v>123.10299999999999</v>
      </c>
      <c r="AN13" s="39">
        <f t="shared" si="11"/>
        <v>293.38900000000007</v>
      </c>
      <c r="AO13" s="39">
        <f t="shared" si="11"/>
        <v>473.21100000000001</v>
      </c>
      <c r="AP13" s="39">
        <f t="shared" si="11"/>
        <v>668.84599999999989</v>
      </c>
      <c r="AQ13" s="39">
        <f t="shared" si="11"/>
        <v>811.0440000000001</v>
      </c>
      <c r="AR13" s="39">
        <f t="shared" si="11"/>
        <v>1263.848</v>
      </c>
      <c r="AS13" s="39">
        <f t="shared" si="11"/>
        <v>1387.4559999999997</v>
      </c>
      <c r="AT13" s="39">
        <f t="shared" si="11"/>
        <v>1842.9980000000003</v>
      </c>
      <c r="AU13" s="39">
        <f t="shared" si="11"/>
        <v>461.85649999999998</v>
      </c>
    </row>
    <row r="14" spans="2:47" ht="14.5" customHeight="1">
      <c r="B14" s="48" t="s">
        <v>285</v>
      </c>
      <c r="C14" s="49"/>
      <c r="D14" s="49"/>
      <c r="E14" s="124">
        <f>SUM(E15:E16)</f>
        <v>-4.1000000000000005</v>
      </c>
      <c r="F14" s="124">
        <f t="shared" ref="F14:AJ14" si="13">SUM(F15:F16)</f>
        <v>-4.2789999999999999</v>
      </c>
      <c r="G14" s="124">
        <f t="shared" si="13"/>
        <v>-4.66</v>
      </c>
      <c r="H14" s="124">
        <f t="shared" si="13"/>
        <v>-4.6800000000000015</v>
      </c>
      <c r="I14" s="124">
        <f t="shared" si="13"/>
        <v>-4.4889999999999999</v>
      </c>
      <c r="J14" s="124">
        <f t="shared" si="13"/>
        <v>-7.4640000000000004</v>
      </c>
      <c r="K14" s="124">
        <f t="shared" si="13"/>
        <v>-7.5440000000000005</v>
      </c>
      <c r="L14" s="124">
        <f t="shared" si="13"/>
        <v>-20.167999999999999</v>
      </c>
      <c r="M14" s="124">
        <f t="shared" si="13"/>
        <v>-10.071999999999999</v>
      </c>
      <c r="N14" s="124">
        <f t="shared" si="13"/>
        <v>-13.780999999999999</v>
      </c>
      <c r="O14" s="124">
        <f t="shared" si="13"/>
        <v>-14.919</v>
      </c>
      <c r="P14" s="124">
        <f t="shared" si="13"/>
        <v>-14.370999999999999</v>
      </c>
      <c r="Q14" s="124">
        <f t="shared" si="13"/>
        <v>-14.250999999999999</v>
      </c>
      <c r="R14" s="124">
        <f t="shared" si="13"/>
        <v>-16.239000000000001</v>
      </c>
      <c r="S14" s="124">
        <f t="shared" si="13"/>
        <v>-23.716000000000001</v>
      </c>
      <c r="T14" s="124">
        <f t="shared" si="13"/>
        <v>-32.025000000000006</v>
      </c>
      <c r="U14" s="124">
        <f t="shared" si="13"/>
        <v>-30.603999999999999</v>
      </c>
      <c r="V14" s="124">
        <f t="shared" si="13"/>
        <v>-33.704999999999998</v>
      </c>
      <c r="W14" s="124">
        <f t="shared" si="13"/>
        <v>-35.066000000000003</v>
      </c>
      <c r="X14" s="124">
        <f t="shared" si="13"/>
        <v>-43.852999999999994</v>
      </c>
      <c r="Y14" s="124">
        <f t="shared" si="13"/>
        <v>-63.040999999999997</v>
      </c>
      <c r="Z14" s="124">
        <f t="shared" si="13"/>
        <v>-74.122</v>
      </c>
      <c r="AA14" s="124">
        <f t="shared" si="13"/>
        <v>-80.094999999999999</v>
      </c>
      <c r="AB14" s="124">
        <f t="shared" si="13"/>
        <v>-47.362999999999992</v>
      </c>
      <c r="AC14" s="124">
        <f t="shared" si="13"/>
        <v>-81.992000000000004</v>
      </c>
      <c r="AD14" s="124">
        <f t="shared" si="13"/>
        <v>-79.343999999999994</v>
      </c>
      <c r="AE14" s="124">
        <f t="shared" si="13"/>
        <v>-85.153999999999996</v>
      </c>
      <c r="AF14" s="124">
        <f t="shared" si="13"/>
        <v>-77.364000000000004</v>
      </c>
      <c r="AG14" s="124">
        <f t="shared" si="13"/>
        <v>-83.5</v>
      </c>
      <c r="AH14" s="124">
        <f t="shared" si="13"/>
        <v>-92.824000000000012</v>
      </c>
      <c r="AI14" s="124">
        <f t="shared" si="13"/>
        <v>-73.978999999999999</v>
      </c>
      <c r="AJ14" s="124">
        <f t="shared" si="13"/>
        <v>-114.6255</v>
      </c>
      <c r="AK14" s="124">
        <f>SUM(AK15:AK16)</f>
        <v>-114.7195</v>
      </c>
      <c r="AM14" s="124">
        <f t="shared" si="11"/>
        <v>-17.719000000000001</v>
      </c>
      <c r="AN14" s="124">
        <f t="shared" si="11"/>
        <v>-39.664999999999999</v>
      </c>
      <c r="AO14" s="124">
        <f t="shared" si="11"/>
        <v>-53.143000000000001</v>
      </c>
      <c r="AP14" s="124">
        <f t="shared" si="11"/>
        <v>-86.231000000000009</v>
      </c>
      <c r="AQ14" s="124">
        <f t="shared" si="11"/>
        <v>-143.22800000000001</v>
      </c>
      <c r="AR14" s="124">
        <f t="shared" si="11"/>
        <v>-264.62099999999998</v>
      </c>
      <c r="AS14" s="124">
        <f t="shared" si="11"/>
        <v>-323.85400000000004</v>
      </c>
      <c r="AT14" s="124">
        <f t="shared" si="11"/>
        <v>-364.92849999999999</v>
      </c>
      <c r="AU14" s="124">
        <f t="shared" si="11"/>
        <v>-114.7195</v>
      </c>
    </row>
    <row r="15" spans="2:47" ht="14.5" customHeight="1">
      <c r="B15" s="30" t="s">
        <v>286</v>
      </c>
      <c r="E15" s="29">
        <v>-2.6510000000000002</v>
      </c>
      <c r="F15" s="29">
        <v>-2.5959999999999996</v>
      </c>
      <c r="G15" s="29">
        <v>-3.2160000000000002</v>
      </c>
      <c r="H15" s="29">
        <v>-3.3400000000000016</v>
      </c>
      <c r="I15" s="29">
        <v>-2.8919999999999999</v>
      </c>
      <c r="J15" s="29">
        <v>-5.0990000000000002</v>
      </c>
      <c r="K15" s="29">
        <v>-5.1280000000000001</v>
      </c>
      <c r="L15" s="29">
        <v>-15.345000000000001</v>
      </c>
      <c r="M15" s="29">
        <v>-5.8999999999999995</v>
      </c>
      <c r="N15" s="29">
        <v>-8.9039999999999999</v>
      </c>
      <c r="O15" s="29">
        <v>-10.5</v>
      </c>
      <c r="P15" s="29">
        <v>-9.9329999999999998</v>
      </c>
      <c r="Q15" s="29">
        <v>-8.8089999999999993</v>
      </c>
      <c r="R15" s="29">
        <v>-9.952</v>
      </c>
      <c r="S15" s="29">
        <v>-13.622999999999999</v>
      </c>
      <c r="T15" s="29">
        <v>-20.702000000000002</v>
      </c>
      <c r="U15" s="29">
        <v>-19.584</v>
      </c>
      <c r="V15" s="29">
        <v>-21.358000000000001</v>
      </c>
      <c r="W15" s="29">
        <v>-22.861999999999998</v>
      </c>
      <c r="X15" s="29">
        <v>-29.213999999999999</v>
      </c>
      <c r="Y15" s="29">
        <v>-44.814</v>
      </c>
      <c r="Z15" s="29">
        <v>-54.254000000000005</v>
      </c>
      <c r="AA15" s="29">
        <v>-60.143000000000001</v>
      </c>
      <c r="AB15" s="29">
        <v>-20.407999999999994</v>
      </c>
      <c r="AC15" s="29">
        <v>-59.856999999999999</v>
      </c>
      <c r="AD15" s="29">
        <v>-58.882999999999996</v>
      </c>
      <c r="AE15" s="29">
        <v>-60.960999999999999</v>
      </c>
      <c r="AF15" s="29">
        <v>-50.73</v>
      </c>
      <c r="AG15" s="29">
        <v>-55.527000000000001</v>
      </c>
      <c r="AH15" s="29">
        <v>-62.521000000000001</v>
      </c>
      <c r="AI15" s="29">
        <v>-42.002000000000002</v>
      </c>
      <c r="AJ15" s="29">
        <v>-82.335499999999996</v>
      </c>
      <c r="AK15" s="29">
        <v>-82.662499999999994</v>
      </c>
      <c r="AM15" s="29">
        <f t="shared" si="11"/>
        <v>-11.803000000000003</v>
      </c>
      <c r="AN15" s="29">
        <f t="shared" si="11"/>
        <v>-28.463999999999999</v>
      </c>
      <c r="AO15" s="29">
        <f t="shared" si="11"/>
        <v>-35.236999999999995</v>
      </c>
      <c r="AP15" s="29">
        <f t="shared" si="11"/>
        <v>-53.085999999999999</v>
      </c>
      <c r="AQ15" s="29">
        <f t="shared" si="11"/>
        <v>-93.018000000000001</v>
      </c>
      <c r="AR15" s="29">
        <f t="shared" si="11"/>
        <v>-179.619</v>
      </c>
      <c r="AS15" s="29">
        <f t="shared" si="11"/>
        <v>-230.43099999999998</v>
      </c>
      <c r="AT15" s="29">
        <f t="shared" si="11"/>
        <v>-242.38550000000001</v>
      </c>
      <c r="AU15" s="29">
        <f t="shared" si="11"/>
        <v>-82.662499999999994</v>
      </c>
    </row>
    <row r="16" spans="2:47" ht="14.5" customHeight="1">
      <c r="B16" s="30" t="s">
        <v>287</v>
      </c>
      <c r="E16" s="29">
        <v>-1.4490000000000001</v>
      </c>
      <c r="F16" s="29">
        <v>-1.6830000000000001</v>
      </c>
      <c r="G16" s="29">
        <v>-1.4439999999999995</v>
      </c>
      <c r="H16" s="29">
        <v>-1.34</v>
      </c>
      <c r="I16" s="29">
        <v>-1.597</v>
      </c>
      <c r="J16" s="29">
        <v>-2.3650000000000002</v>
      </c>
      <c r="K16" s="29">
        <v>-2.4159999999999999</v>
      </c>
      <c r="L16" s="29">
        <v>-4.8230000000000004</v>
      </c>
      <c r="M16" s="29">
        <v>-4.1719999999999997</v>
      </c>
      <c r="N16" s="29">
        <v>-4.8769999999999998</v>
      </c>
      <c r="O16" s="29">
        <v>-4.4189999999999996</v>
      </c>
      <c r="P16" s="29">
        <v>-4.4379999999999997</v>
      </c>
      <c r="Q16" s="29">
        <v>-5.4420000000000002</v>
      </c>
      <c r="R16" s="29">
        <v>-6.2869999999999999</v>
      </c>
      <c r="S16" s="29">
        <v>-10.093</v>
      </c>
      <c r="T16" s="29">
        <v>-11.323</v>
      </c>
      <c r="U16" s="29">
        <v>-11.02</v>
      </c>
      <c r="V16" s="29">
        <v>-12.347</v>
      </c>
      <c r="W16" s="29">
        <v>-12.204000000000001</v>
      </c>
      <c r="X16" s="29">
        <v>-14.638999999999999</v>
      </c>
      <c r="Y16" s="29">
        <v>-18.227</v>
      </c>
      <c r="Z16" s="29">
        <v>-19.867999999999999</v>
      </c>
      <c r="AA16" s="29">
        <v>-19.952000000000002</v>
      </c>
      <c r="AB16" s="29">
        <v>-26.954999999999998</v>
      </c>
      <c r="AC16" s="29">
        <v>-22.135000000000002</v>
      </c>
      <c r="AD16" s="29">
        <v>-20.460999999999999</v>
      </c>
      <c r="AE16" s="29">
        <v>-24.192999999999998</v>
      </c>
      <c r="AF16" s="29">
        <v>-26.634</v>
      </c>
      <c r="AG16" s="29">
        <v>-27.972999999999999</v>
      </c>
      <c r="AH16" s="29">
        <v>-30.303000000000004</v>
      </c>
      <c r="AI16" s="29">
        <v>-31.976999999999997</v>
      </c>
      <c r="AJ16" s="29">
        <v>-32.290000000000006</v>
      </c>
      <c r="AK16" s="29">
        <v>-32.057000000000002</v>
      </c>
      <c r="AM16" s="29">
        <f t="shared" si="11"/>
        <v>-5.9159999999999995</v>
      </c>
      <c r="AN16" s="29">
        <f t="shared" si="11"/>
        <v>-11.201000000000001</v>
      </c>
      <c r="AO16" s="29">
        <f t="shared" si="11"/>
        <v>-17.905999999999999</v>
      </c>
      <c r="AP16" s="29">
        <f t="shared" si="11"/>
        <v>-33.144999999999996</v>
      </c>
      <c r="AQ16" s="29">
        <f t="shared" si="11"/>
        <v>-50.209999999999994</v>
      </c>
      <c r="AR16" s="29">
        <f t="shared" si="11"/>
        <v>-85.001999999999995</v>
      </c>
      <c r="AS16" s="29">
        <f t="shared" si="11"/>
        <v>-93.423000000000002</v>
      </c>
      <c r="AT16" s="29">
        <f t="shared" si="11"/>
        <v>-122.54300000000001</v>
      </c>
      <c r="AU16" s="29">
        <f t="shared" si="11"/>
        <v>-32.057000000000002</v>
      </c>
    </row>
    <row r="17" spans="2:47" ht="14.5" customHeight="1">
      <c r="B17" s="48" t="s">
        <v>288</v>
      </c>
      <c r="C17" s="49"/>
      <c r="D17" s="49"/>
      <c r="E17" s="124">
        <v>-1.8749999999999998</v>
      </c>
      <c r="F17" s="124">
        <v>-2.294</v>
      </c>
      <c r="G17" s="124">
        <v>-2.319</v>
      </c>
      <c r="H17" s="124">
        <v>-4.1580000000000004</v>
      </c>
      <c r="I17" s="124">
        <v>-1.9939999999999998</v>
      </c>
      <c r="J17" s="124">
        <v>-5.4359999999999999</v>
      </c>
      <c r="K17" s="124">
        <v>-7.43</v>
      </c>
      <c r="L17" s="124">
        <v>-12.244999999999999</v>
      </c>
      <c r="M17" s="124">
        <v>-10.41</v>
      </c>
      <c r="N17" s="124">
        <v>-11.989000000000001</v>
      </c>
      <c r="O17" s="124">
        <v>-9.0400000000000009</v>
      </c>
      <c r="P17" s="124">
        <v>-8.4409999999999989</v>
      </c>
      <c r="Q17" s="124">
        <v>-8.4499999999999993</v>
      </c>
      <c r="R17" s="124">
        <v>-8.093</v>
      </c>
      <c r="S17" s="124">
        <v>-9.2180000000000017</v>
      </c>
      <c r="T17" s="124">
        <v>-12.906000000000001</v>
      </c>
      <c r="U17" s="124">
        <v>-9.7100000000000009</v>
      </c>
      <c r="V17" s="124">
        <v>-13.823</v>
      </c>
      <c r="W17" s="124">
        <v>-13.145</v>
      </c>
      <c r="X17" s="124">
        <v>-21.344000000000001</v>
      </c>
      <c r="Y17" s="124">
        <v>-21.116</v>
      </c>
      <c r="Z17" s="124">
        <v>-17.649000000000004</v>
      </c>
      <c r="AA17" s="124">
        <v>-18.927</v>
      </c>
      <c r="AB17" s="124">
        <v>-45.001000000000005</v>
      </c>
      <c r="AC17" s="124">
        <v>-35.342999999999996</v>
      </c>
      <c r="AD17" s="124">
        <v>-36.35</v>
      </c>
      <c r="AE17" s="124">
        <v>-38.496999999999993</v>
      </c>
      <c r="AF17" s="124">
        <v>-18.549999999999997</v>
      </c>
      <c r="AG17" s="124">
        <v>-26.437999999999995</v>
      </c>
      <c r="AH17" s="124">
        <v>-33.630000000000003</v>
      </c>
      <c r="AI17" s="124">
        <v>-48.442999999999998</v>
      </c>
      <c r="AJ17" s="124">
        <v>-52.579000000000008</v>
      </c>
      <c r="AK17" s="124">
        <v>-31.111000000000001</v>
      </c>
      <c r="AM17" s="124">
        <f t="shared" si="11"/>
        <v>-10.646000000000001</v>
      </c>
      <c r="AN17" s="124">
        <f t="shared" si="11"/>
        <v>-27.104999999999997</v>
      </c>
      <c r="AO17" s="124">
        <f t="shared" si="11"/>
        <v>-39.879999999999995</v>
      </c>
      <c r="AP17" s="124">
        <f t="shared" si="11"/>
        <v>-38.667000000000002</v>
      </c>
      <c r="AQ17" s="124">
        <f t="shared" si="11"/>
        <v>-58.021999999999998</v>
      </c>
      <c r="AR17" s="124">
        <f t="shared" si="11"/>
        <v>-102.69300000000001</v>
      </c>
      <c r="AS17" s="124">
        <f t="shared" si="11"/>
        <v>-128.74</v>
      </c>
      <c r="AT17" s="124">
        <f t="shared" si="11"/>
        <v>-161.09</v>
      </c>
      <c r="AU17" s="124">
        <f t="shared" si="11"/>
        <v>-31.111000000000001</v>
      </c>
    </row>
    <row r="18" spans="2:47" ht="14.5" customHeight="1">
      <c r="B18" s="48" t="s">
        <v>289</v>
      </c>
      <c r="C18" s="49"/>
      <c r="D18" s="49"/>
      <c r="E18" s="124">
        <v>5.7000000000000002E-2</v>
      </c>
      <c r="F18" s="124">
        <v>0.02</v>
      </c>
      <c r="G18" s="124">
        <v>-1.4999999999999999E-2</v>
      </c>
      <c r="H18" s="124">
        <v>-0.08</v>
      </c>
      <c r="I18" s="124">
        <v>-0.121</v>
      </c>
      <c r="J18" s="124">
        <v>0.35899999999999999</v>
      </c>
      <c r="K18" s="124">
        <v>-0.217</v>
      </c>
      <c r="L18" s="124">
        <v>62.171999999999997</v>
      </c>
      <c r="M18" s="124">
        <v>-3.3000000000000002E-2</v>
      </c>
      <c r="N18" s="124">
        <v>-1.22</v>
      </c>
      <c r="O18" s="124">
        <v>0.97699999999999998</v>
      </c>
      <c r="P18" s="124">
        <v>18.997</v>
      </c>
      <c r="Q18" s="124">
        <v>-0.19600000000000001</v>
      </c>
      <c r="R18" s="124">
        <v>0.25800000000000001</v>
      </c>
      <c r="S18" s="124">
        <v>0.153</v>
      </c>
      <c r="T18" s="124">
        <v>2.7210000000000001</v>
      </c>
      <c r="U18" s="124">
        <v>59.079000000000001</v>
      </c>
      <c r="V18" s="124">
        <v>-1.0109999999999999</v>
      </c>
      <c r="W18" s="124">
        <v>-0.57799999999999996</v>
      </c>
      <c r="X18" s="124">
        <v>125.515</v>
      </c>
      <c r="Y18" s="124">
        <v>2.835</v>
      </c>
      <c r="Z18" s="124">
        <v>0.373</v>
      </c>
      <c r="AA18" s="124">
        <v>2.8210000000000002</v>
      </c>
      <c r="AB18" s="124">
        <v>694.649</v>
      </c>
      <c r="AC18" s="124">
        <v>2.911</v>
      </c>
      <c r="AD18" s="124">
        <v>0.67600000000000016</v>
      </c>
      <c r="AE18" s="124">
        <v>-3.8480000000000003</v>
      </c>
      <c r="AF18" s="124">
        <v>21.661999999999999</v>
      </c>
      <c r="AG18" s="124">
        <v>1.9E-2</v>
      </c>
      <c r="AH18" s="124">
        <v>2.3609999999999998</v>
      </c>
      <c r="AI18" s="124">
        <v>-11.143000000000001</v>
      </c>
      <c r="AJ18" s="124">
        <v>33.040999999999997</v>
      </c>
      <c r="AK18" s="124">
        <v>368.15300000000002</v>
      </c>
      <c r="AM18" s="124">
        <f t="shared" si="11"/>
        <v>-1.8000000000000002E-2</v>
      </c>
      <c r="AN18" s="124">
        <f t="shared" si="11"/>
        <v>62.192999999999998</v>
      </c>
      <c r="AO18" s="124">
        <f t="shared" si="11"/>
        <v>18.721</v>
      </c>
      <c r="AP18" s="124">
        <f t="shared" si="11"/>
        <v>2.9359999999999999</v>
      </c>
      <c r="AQ18" s="124">
        <f t="shared" si="11"/>
        <v>183.005</v>
      </c>
      <c r="AR18" s="124">
        <f t="shared" si="11"/>
        <v>700.678</v>
      </c>
      <c r="AS18" s="124">
        <f t="shared" si="11"/>
        <v>21.401</v>
      </c>
      <c r="AT18" s="124">
        <f t="shared" si="11"/>
        <v>24.277999999999995</v>
      </c>
      <c r="AU18" s="124">
        <f t="shared" si="11"/>
        <v>368.15300000000002</v>
      </c>
    </row>
    <row r="19" spans="2:47" ht="14.5" customHeight="1">
      <c r="B19" s="48" t="s">
        <v>290</v>
      </c>
      <c r="C19" s="49"/>
      <c r="D19" s="49"/>
      <c r="E19" s="124">
        <v>1.4990000000000001</v>
      </c>
      <c r="F19" s="124">
        <v>-3.2829999999999999</v>
      </c>
      <c r="G19" s="124">
        <v>5.9240000000000004</v>
      </c>
      <c r="H19" s="124">
        <v>1.486</v>
      </c>
      <c r="I19" s="124">
        <v>2.2370000000000001</v>
      </c>
      <c r="J19" s="124">
        <v>0.76100000000000001</v>
      </c>
      <c r="K19" s="124">
        <v>0.53400000000000003</v>
      </c>
      <c r="L19" s="124">
        <v>-1E-3</v>
      </c>
      <c r="M19" s="124">
        <v>1.2709999999999999</v>
      </c>
      <c r="N19" s="124">
        <v>1.196</v>
      </c>
      <c r="O19" s="124">
        <v>-0.17699999999999999</v>
      </c>
      <c r="P19" s="124">
        <v>6.82</v>
      </c>
      <c r="Q19" s="124">
        <v>5.6829999999999998</v>
      </c>
      <c r="R19" s="124">
        <v>3.2909999999999999</v>
      </c>
      <c r="S19" s="124">
        <v>9.7370000000000001</v>
      </c>
      <c r="T19" s="124">
        <v>7.6459999999999999</v>
      </c>
      <c r="U19" s="124">
        <v>-0.86199999999999999</v>
      </c>
      <c r="V19" s="124">
        <v>11.047000000000001</v>
      </c>
      <c r="W19" s="124">
        <v>5.5570000000000004</v>
      </c>
      <c r="X19" s="124">
        <v>-6.2489999999999997</v>
      </c>
      <c r="Y19" s="124">
        <v>-3.2080000000000002</v>
      </c>
      <c r="Z19" s="124">
        <v>-24.652999999999999</v>
      </c>
      <c r="AA19" s="124">
        <v>36.49</v>
      </c>
      <c r="AB19" s="124">
        <v>-7.4089999999999998</v>
      </c>
      <c r="AC19" s="124">
        <v>7.4260000000000002</v>
      </c>
      <c r="AD19" s="124">
        <v>4.2639999999999993</v>
      </c>
      <c r="AE19" s="124">
        <v>23.876000000000005</v>
      </c>
      <c r="AF19" s="124">
        <v>9.2879999999999967</v>
      </c>
      <c r="AG19" s="124">
        <v>18.643000000000001</v>
      </c>
      <c r="AH19" s="124">
        <v>7.3580000000000005</v>
      </c>
      <c r="AI19" s="124">
        <v>30.514999999999997</v>
      </c>
      <c r="AJ19" s="124">
        <v>26.422999999999995</v>
      </c>
      <c r="AK19" s="124">
        <v>2.915</v>
      </c>
      <c r="AM19" s="124">
        <f t="shared" si="11"/>
        <v>5.6260000000000003</v>
      </c>
      <c r="AN19" s="124">
        <f t="shared" si="11"/>
        <v>3.5310000000000001</v>
      </c>
      <c r="AO19" s="124">
        <f t="shared" si="11"/>
        <v>9.11</v>
      </c>
      <c r="AP19" s="124">
        <f t="shared" si="11"/>
        <v>26.356999999999999</v>
      </c>
      <c r="AQ19" s="124">
        <f t="shared" si="11"/>
        <v>9.4930000000000021</v>
      </c>
      <c r="AR19" s="124">
        <f t="shared" si="11"/>
        <v>1.2200000000000051</v>
      </c>
      <c r="AS19" s="124">
        <f t="shared" si="11"/>
        <v>44.853999999999999</v>
      </c>
      <c r="AT19" s="124">
        <f t="shared" si="11"/>
        <v>82.938999999999993</v>
      </c>
      <c r="AU19" s="124">
        <f t="shared" si="11"/>
        <v>2.915</v>
      </c>
    </row>
    <row r="20" spans="2:47" ht="14.5" customHeight="1">
      <c r="B20" s="50" t="s">
        <v>291</v>
      </c>
      <c r="C20" s="38"/>
      <c r="D20" s="38"/>
      <c r="E20" s="39">
        <f>SUM(E13:E14,E17:E19)</f>
        <v>22.941999999999993</v>
      </c>
      <c r="F20" s="39">
        <f t="shared" ref="F20:AJ20" si="14">SUM(F13:F14,F17:F19)</f>
        <v>25.129000000000008</v>
      </c>
      <c r="G20" s="39">
        <f t="shared" si="14"/>
        <v>24.436999999999991</v>
      </c>
      <c r="H20" s="39">
        <f t="shared" si="14"/>
        <v>27.837999999999997</v>
      </c>
      <c r="I20" s="39">
        <f t="shared" si="14"/>
        <v>33.58100000000001</v>
      </c>
      <c r="J20" s="39">
        <f t="shared" si="14"/>
        <v>9.2970000000000113</v>
      </c>
      <c r="K20" s="39">
        <f t="shared" si="14"/>
        <v>47.198999999999984</v>
      </c>
      <c r="L20" s="39">
        <f t="shared" si="14"/>
        <v>202.26600000000005</v>
      </c>
      <c r="M20" s="39">
        <f t="shared" si="14"/>
        <v>68.871000000000009</v>
      </c>
      <c r="N20" s="39">
        <f t="shared" si="14"/>
        <v>70.122000000000014</v>
      </c>
      <c r="O20" s="39">
        <f t="shared" si="14"/>
        <v>115.30300000000001</v>
      </c>
      <c r="P20" s="39">
        <f t="shared" si="14"/>
        <v>153.72299999999996</v>
      </c>
      <c r="Q20" s="39">
        <f t="shared" si="14"/>
        <v>74.716999999999956</v>
      </c>
      <c r="R20" s="39">
        <f t="shared" si="14"/>
        <v>85.534999999999982</v>
      </c>
      <c r="S20" s="39">
        <f t="shared" si="14"/>
        <v>200.57199999999997</v>
      </c>
      <c r="T20" s="39">
        <f t="shared" si="14"/>
        <v>212.41699999999992</v>
      </c>
      <c r="U20" s="39">
        <f t="shared" si="14"/>
        <v>123.02099999999999</v>
      </c>
      <c r="V20" s="39">
        <f t="shared" si="14"/>
        <v>108.07800000000003</v>
      </c>
      <c r="W20" s="39">
        <f t="shared" si="14"/>
        <v>203.28700000000003</v>
      </c>
      <c r="X20" s="39">
        <f t="shared" si="14"/>
        <v>367.90599999999995</v>
      </c>
      <c r="Y20" s="39">
        <f t="shared" si="14"/>
        <v>193.50400000000002</v>
      </c>
      <c r="Z20" s="39">
        <f t="shared" si="14"/>
        <v>139.87300000000002</v>
      </c>
      <c r="AA20" s="39">
        <f t="shared" si="14"/>
        <v>250.33099999999999</v>
      </c>
      <c r="AB20" s="39">
        <f t="shared" si="14"/>
        <v>1014.7239999999999</v>
      </c>
      <c r="AC20" s="39">
        <f t="shared" si="14"/>
        <v>178.89199999999997</v>
      </c>
      <c r="AD20" s="39">
        <f t="shared" si="14"/>
        <v>179.886</v>
      </c>
      <c r="AE20" s="39">
        <f t="shared" si="14"/>
        <v>283.09199999999987</v>
      </c>
      <c r="AF20" s="39">
        <f t="shared" si="14"/>
        <v>359.24699999999973</v>
      </c>
      <c r="AG20" s="39">
        <f t="shared" si="14"/>
        <v>227.78400000000008</v>
      </c>
      <c r="AH20" s="39">
        <f t="shared" si="14"/>
        <v>234.26799999999997</v>
      </c>
      <c r="AI20" s="39">
        <f t="shared" si="14"/>
        <v>444.11199999999997</v>
      </c>
      <c r="AJ20" s="39">
        <f t="shared" si="14"/>
        <v>518.03250000000037</v>
      </c>
      <c r="AK20" s="39">
        <f>SUM(AK13:AK14,AK17:AK19)</f>
        <v>687.09400000000005</v>
      </c>
      <c r="AM20" s="39">
        <f t="shared" ref="AM20:AU26" si="15">SUMIF($7:$7,AM$9,20:20)</f>
        <v>100.34599999999998</v>
      </c>
      <c r="AN20" s="39">
        <f t="shared" si="15"/>
        <v>292.34300000000007</v>
      </c>
      <c r="AO20" s="39">
        <f t="shared" si="15"/>
        <v>408.01900000000001</v>
      </c>
      <c r="AP20" s="39">
        <f t="shared" si="15"/>
        <v>573.24099999999987</v>
      </c>
      <c r="AQ20" s="39">
        <f t="shared" si="15"/>
        <v>802.29200000000003</v>
      </c>
      <c r="AR20" s="39">
        <f t="shared" si="15"/>
        <v>1598.432</v>
      </c>
      <c r="AS20" s="39">
        <f t="shared" si="15"/>
        <v>1001.1169999999996</v>
      </c>
      <c r="AT20" s="39">
        <f t="shared" si="15"/>
        <v>1424.1965000000005</v>
      </c>
      <c r="AU20" s="39">
        <f t="shared" si="15"/>
        <v>687.09400000000005</v>
      </c>
    </row>
    <row r="21" spans="2:47" ht="14.5" customHeight="1">
      <c r="B21" s="48" t="s">
        <v>292</v>
      </c>
      <c r="C21" s="49"/>
      <c r="D21" s="49"/>
      <c r="E21" s="124">
        <v>-7.3850000000000007</v>
      </c>
      <c r="F21" s="124">
        <v>-7.3819999999999988</v>
      </c>
      <c r="G21" s="124">
        <v>-7.38</v>
      </c>
      <c r="H21" s="124">
        <v>-7.3860000000000001</v>
      </c>
      <c r="I21" s="124">
        <v>-7.3849999999999998</v>
      </c>
      <c r="J21" s="124">
        <v>-12.747</v>
      </c>
      <c r="K21" s="124">
        <v>-13.184000000000001</v>
      </c>
      <c r="L21" s="124">
        <v>-26.325000000000003</v>
      </c>
      <c r="M21" s="124">
        <v>-29.931000000000001</v>
      </c>
      <c r="N21" s="124">
        <v>-30.030999999999999</v>
      </c>
      <c r="O21" s="124">
        <v>-30.116</v>
      </c>
      <c r="P21" s="124">
        <v>-30.237000000000002</v>
      </c>
      <c r="Q21" s="124">
        <v>-34.677</v>
      </c>
      <c r="R21" s="124">
        <v>-41.323</v>
      </c>
      <c r="S21" s="124">
        <v>-54.176000000000002</v>
      </c>
      <c r="T21" s="124">
        <v>-56.946999999999996</v>
      </c>
      <c r="U21" s="124">
        <v>-58.783000000000001</v>
      </c>
      <c r="V21" s="124">
        <v>-63.836999999999996</v>
      </c>
      <c r="W21" s="124">
        <v>-62.984999999999999</v>
      </c>
      <c r="X21" s="124">
        <v>-77.949999999999989</v>
      </c>
      <c r="Y21" s="124">
        <v>-99.843999999999994</v>
      </c>
      <c r="Z21" s="124">
        <v>-100.008</v>
      </c>
      <c r="AA21" s="124">
        <v>-100.209</v>
      </c>
      <c r="AB21" s="124">
        <v>-101.96299999999999</v>
      </c>
      <c r="AC21" s="124">
        <v>-101.67399999999999</v>
      </c>
      <c r="AD21" s="124">
        <v>-101.74</v>
      </c>
      <c r="AE21" s="124">
        <v>-102.73500000000001</v>
      </c>
      <c r="AF21" s="124">
        <v>-103.511</v>
      </c>
      <c r="AG21" s="124">
        <v>-107.372</v>
      </c>
      <c r="AH21" s="124">
        <v>-116.00700000000001</v>
      </c>
      <c r="AI21" s="124">
        <v>-116.47099999999998</v>
      </c>
      <c r="AJ21" s="124">
        <v>-132.26</v>
      </c>
      <c r="AK21" s="124">
        <v>-160.989</v>
      </c>
      <c r="AM21" s="124">
        <f t="shared" si="15"/>
        <v>-29.532999999999998</v>
      </c>
      <c r="AN21" s="124">
        <f t="shared" si="15"/>
        <v>-59.641000000000005</v>
      </c>
      <c r="AO21" s="124">
        <f t="shared" si="15"/>
        <v>-120.315</v>
      </c>
      <c r="AP21" s="124">
        <f t="shared" si="15"/>
        <v>-187.12299999999999</v>
      </c>
      <c r="AQ21" s="124">
        <f t="shared" si="15"/>
        <v>-263.55500000000001</v>
      </c>
      <c r="AR21" s="124">
        <f t="shared" si="15"/>
        <v>-402.024</v>
      </c>
      <c r="AS21" s="124">
        <f t="shared" si="15"/>
        <v>-409.65999999999997</v>
      </c>
      <c r="AT21" s="124">
        <f t="shared" si="15"/>
        <v>-472.11</v>
      </c>
      <c r="AU21" s="124">
        <f t="shared" si="15"/>
        <v>-160.989</v>
      </c>
    </row>
    <row r="22" spans="2:47" ht="14.5" customHeight="1">
      <c r="B22" s="50" t="s">
        <v>293</v>
      </c>
      <c r="C22" s="38"/>
      <c r="D22" s="38"/>
      <c r="E22" s="39">
        <f>SUM(E20:E21)</f>
        <v>15.556999999999992</v>
      </c>
      <c r="F22" s="39">
        <f t="shared" ref="F22:AJ22" si="16">SUM(F20:F21)</f>
        <v>17.747000000000011</v>
      </c>
      <c r="G22" s="39">
        <f t="shared" si="16"/>
        <v>17.056999999999992</v>
      </c>
      <c r="H22" s="39">
        <f t="shared" si="16"/>
        <v>20.451999999999998</v>
      </c>
      <c r="I22" s="39">
        <f t="shared" si="16"/>
        <v>26.196000000000012</v>
      </c>
      <c r="J22" s="39">
        <f t="shared" si="16"/>
        <v>-3.4499999999999886</v>
      </c>
      <c r="K22" s="39">
        <f t="shared" si="16"/>
        <v>34.014999999999986</v>
      </c>
      <c r="L22" s="39">
        <f t="shared" si="16"/>
        <v>175.94100000000003</v>
      </c>
      <c r="M22" s="39">
        <f t="shared" si="16"/>
        <v>38.940000000000012</v>
      </c>
      <c r="N22" s="39">
        <f t="shared" si="16"/>
        <v>40.091000000000015</v>
      </c>
      <c r="O22" s="39">
        <f t="shared" si="16"/>
        <v>85.187000000000012</v>
      </c>
      <c r="P22" s="39">
        <f t="shared" si="16"/>
        <v>123.48599999999996</v>
      </c>
      <c r="Q22" s="39">
        <f t="shared" si="16"/>
        <v>40.039999999999957</v>
      </c>
      <c r="R22" s="39">
        <f t="shared" si="16"/>
        <v>44.211999999999982</v>
      </c>
      <c r="S22" s="39">
        <f t="shared" si="16"/>
        <v>146.39599999999996</v>
      </c>
      <c r="T22" s="39">
        <f t="shared" si="16"/>
        <v>155.46999999999991</v>
      </c>
      <c r="U22" s="39">
        <f t="shared" si="16"/>
        <v>64.237999999999985</v>
      </c>
      <c r="V22" s="39">
        <f t="shared" si="16"/>
        <v>44.241000000000035</v>
      </c>
      <c r="W22" s="39">
        <f t="shared" si="16"/>
        <v>140.30200000000002</v>
      </c>
      <c r="X22" s="39">
        <f t="shared" si="16"/>
        <v>289.95599999999996</v>
      </c>
      <c r="Y22" s="39">
        <f t="shared" si="16"/>
        <v>93.660000000000025</v>
      </c>
      <c r="Z22" s="39">
        <f t="shared" si="16"/>
        <v>39.865000000000023</v>
      </c>
      <c r="AA22" s="39">
        <f t="shared" si="16"/>
        <v>150.12199999999999</v>
      </c>
      <c r="AB22" s="39">
        <f t="shared" si="16"/>
        <v>912.76099999999997</v>
      </c>
      <c r="AC22" s="39">
        <f t="shared" si="16"/>
        <v>77.217999999999975</v>
      </c>
      <c r="AD22" s="39">
        <f t="shared" si="16"/>
        <v>78.146000000000001</v>
      </c>
      <c r="AE22" s="39">
        <f t="shared" si="16"/>
        <v>180.35699999999986</v>
      </c>
      <c r="AF22" s="39">
        <f t="shared" si="16"/>
        <v>255.73599999999973</v>
      </c>
      <c r="AG22" s="39">
        <f t="shared" si="16"/>
        <v>120.41200000000008</v>
      </c>
      <c r="AH22" s="39">
        <f t="shared" si="16"/>
        <v>118.26099999999997</v>
      </c>
      <c r="AI22" s="39">
        <f t="shared" si="16"/>
        <v>327.64099999999996</v>
      </c>
      <c r="AJ22" s="39">
        <f t="shared" si="16"/>
        <v>385.77250000000038</v>
      </c>
      <c r="AK22" s="39">
        <f>SUM(AK20:AK21)</f>
        <v>526.10500000000002</v>
      </c>
      <c r="AM22" s="39">
        <f t="shared" si="15"/>
        <v>70.812999999999988</v>
      </c>
      <c r="AN22" s="39">
        <f t="shared" si="15"/>
        <v>232.70200000000006</v>
      </c>
      <c r="AO22" s="39">
        <f t="shared" si="15"/>
        <v>287.70400000000001</v>
      </c>
      <c r="AP22" s="39">
        <f t="shared" si="15"/>
        <v>386.11799999999982</v>
      </c>
      <c r="AQ22" s="39">
        <f t="shared" si="15"/>
        <v>538.73699999999997</v>
      </c>
      <c r="AR22" s="39">
        <f t="shared" si="15"/>
        <v>1196.4079999999999</v>
      </c>
      <c r="AS22" s="39">
        <f t="shared" si="15"/>
        <v>591.45699999999954</v>
      </c>
      <c r="AT22" s="39">
        <f t="shared" si="15"/>
        <v>952.08650000000046</v>
      </c>
      <c r="AU22" s="39">
        <f t="shared" si="15"/>
        <v>526.10500000000002</v>
      </c>
    </row>
    <row r="23" spans="2:47" ht="14.5" customHeight="1">
      <c r="B23" s="48" t="s">
        <v>294</v>
      </c>
      <c r="C23" s="49"/>
      <c r="D23" s="49"/>
      <c r="E23" s="124">
        <v>-8.9980000000000011</v>
      </c>
      <c r="F23" s="124">
        <v>-8.4420000000000002</v>
      </c>
      <c r="G23" s="124">
        <v>-9.4309999999999974</v>
      </c>
      <c r="H23" s="124">
        <v>-8.8250000000000011</v>
      </c>
      <c r="I23" s="124">
        <v>-8.0869999999999997</v>
      </c>
      <c r="J23" s="124">
        <v>-23.478999999999999</v>
      </c>
      <c r="K23" s="124">
        <v>-17.422000000000001</v>
      </c>
      <c r="L23" s="124">
        <v>-51.834000000000003</v>
      </c>
      <c r="M23" s="124">
        <v>-51.034999999999997</v>
      </c>
      <c r="N23" s="124">
        <v>-52.778999999999996</v>
      </c>
      <c r="O23" s="124">
        <v>-47.128</v>
      </c>
      <c r="P23" s="124">
        <v>-46.45</v>
      </c>
      <c r="Q23" s="124">
        <v>-58.915999999999997</v>
      </c>
      <c r="R23" s="124">
        <v>-65.7</v>
      </c>
      <c r="S23" s="124">
        <v>-100.92999999999999</v>
      </c>
      <c r="T23" s="124">
        <v>-94.753</v>
      </c>
      <c r="U23" s="124">
        <v>-104.465</v>
      </c>
      <c r="V23" s="124">
        <v>-69.867000000000004</v>
      </c>
      <c r="W23" s="124">
        <v>-95.619</v>
      </c>
      <c r="X23" s="124">
        <v>-147.767</v>
      </c>
      <c r="Y23" s="124">
        <v>-176.696</v>
      </c>
      <c r="Z23" s="124">
        <v>-188.22499999999999</v>
      </c>
      <c r="AA23" s="124">
        <v>-160.506</v>
      </c>
      <c r="AB23" s="124">
        <v>-178.09099999999995</v>
      </c>
      <c r="AC23" s="124">
        <v>-160.078</v>
      </c>
      <c r="AD23" s="124">
        <v>-166.684</v>
      </c>
      <c r="AE23" s="124">
        <v>-117.49999999999996</v>
      </c>
      <c r="AF23" s="124">
        <v>-114.50200000000009</v>
      </c>
      <c r="AG23" s="124">
        <v>-188.27999999999997</v>
      </c>
      <c r="AH23" s="124">
        <v>-201.18199999999999</v>
      </c>
      <c r="AI23" s="124">
        <v>-193.45199999999994</v>
      </c>
      <c r="AJ23" s="124">
        <v>-217.66000000000003</v>
      </c>
      <c r="AK23" s="124">
        <v>-238.852</v>
      </c>
      <c r="AM23" s="124">
        <f t="shared" si="15"/>
        <v>-35.695999999999998</v>
      </c>
      <c r="AN23" s="124">
        <f t="shared" si="15"/>
        <v>-100.822</v>
      </c>
      <c r="AO23" s="124">
        <f t="shared" si="15"/>
        <v>-197.392</v>
      </c>
      <c r="AP23" s="124">
        <f t="shared" si="15"/>
        <v>-320.29899999999998</v>
      </c>
      <c r="AQ23" s="124">
        <f t="shared" si="15"/>
        <v>-417.71800000000002</v>
      </c>
      <c r="AR23" s="124">
        <f t="shared" si="15"/>
        <v>-703.51800000000003</v>
      </c>
      <c r="AS23" s="124">
        <f t="shared" si="15"/>
        <v>-558.76400000000001</v>
      </c>
      <c r="AT23" s="124">
        <f t="shared" si="15"/>
        <v>-800.57400000000007</v>
      </c>
      <c r="AU23" s="124">
        <f t="shared" si="15"/>
        <v>-238.852</v>
      </c>
    </row>
    <row r="24" spans="2:47" ht="14.5" customHeight="1">
      <c r="B24" s="50" t="s">
        <v>295</v>
      </c>
      <c r="C24" s="38"/>
      <c r="D24" s="38"/>
      <c r="E24" s="39">
        <f>SUM(E22:E23)</f>
        <v>6.5589999999999904</v>
      </c>
      <c r="F24" s="39">
        <f t="shared" ref="F24:AJ24" si="17">SUM(F22:F23)</f>
        <v>9.3050000000000104</v>
      </c>
      <c r="G24" s="39">
        <f t="shared" si="17"/>
        <v>7.6259999999999941</v>
      </c>
      <c r="H24" s="39">
        <f t="shared" si="17"/>
        <v>11.626999999999997</v>
      </c>
      <c r="I24" s="39">
        <f t="shared" si="17"/>
        <v>18.109000000000012</v>
      </c>
      <c r="J24" s="39">
        <f t="shared" si="17"/>
        <v>-26.928999999999988</v>
      </c>
      <c r="K24" s="39">
        <f t="shared" si="17"/>
        <v>16.592999999999986</v>
      </c>
      <c r="L24" s="39">
        <f t="shared" si="17"/>
        <v>124.10700000000003</v>
      </c>
      <c r="M24" s="39">
        <f t="shared" si="17"/>
        <v>-12.094999999999985</v>
      </c>
      <c r="N24" s="39">
        <f t="shared" si="17"/>
        <v>-12.687999999999981</v>
      </c>
      <c r="O24" s="39">
        <f t="shared" si="17"/>
        <v>38.059000000000012</v>
      </c>
      <c r="P24" s="39">
        <f t="shared" si="17"/>
        <v>77.035999999999959</v>
      </c>
      <c r="Q24" s="39">
        <f t="shared" si="17"/>
        <v>-18.87600000000004</v>
      </c>
      <c r="R24" s="39">
        <f t="shared" si="17"/>
        <v>-21.488000000000021</v>
      </c>
      <c r="S24" s="39">
        <f t="shared" si="17"/>
        <v>45.465999999999966</v>
      </c>
      <c r="T24" s="39">
        <f t="shared" si="17"/>
        <v>60.716999999999913</v>
      </c>
      <c r="U24" s="39">
        <f t="shared" si="17"/>
        <v>-40.227000000000018</v>
      </c>
      <c r="V24" s="39">
        <f t="shared" si="17"/>
        <v>-25.625999999999969</v>
      </c>
      <c r="W24" s="39">
        <f t="shared" si="17"/>
        <v>44.683000000000021</v>
      </c>
      <c r="X24" s="39">
        <f t="shared" si="17"/>
        <v>142.18899999999996</v>
      </c>
      <c r="Y24" s="39">
        <f t="shared" si="17"/>
        <v>-83.035999999999973</v>
      </c>
      <c r="Z24" s="39">
        <f t="shared" si="17"/>
        <v>-148.35999999999996</v>
      </c>
      <c r="AA24" s="39">
        <f t="shared" si="17"/>
        <v>-10.384000000000015</v>
      </c>
      <c r="AB24" s="39">
        <f t="shared" si="17"/>
        <v>734.67000000000007</v>
      </c>
      <c r="AC24" s="39">
        <f t="shared" si="17"/>
        <v>-82.860000000000028</v>
      </c>
      <c r="AD24" s="39">
        <f t="shared" si="17"/>
        <v>-88.537999999999997</v>
      </c>
      <c r="AE24" s="39">
        <f t="shared" si="17"/>
        <v>62.8569999999999</v>
      </c>
      <c r="AF24" s="39">
        <f t="shared" si="17"/>
        <v>141.23399999999964</v>
      </c>
      <c r="AG24" s="39">
        <f t="shared" si="17"/>
        <v>-67.867999999999896</v>
      </c>
      <c r="AH24" s="39">
        <f t="shared" si="17"/>
        <v>-82.921000000000021</v>
      </c>
      <c r="AI24" s="39">
        <f t="shared" si="17"/>
        <v>134.18900000000002</v>
      </c>
      <c r="AJ24" s="39">
        <f t="shared" si="17"/>
        <v>168.11250000000035</v>
      </c>
      <c r="AK24" s="39">
        <f>SUM(AK22:AK23)</f>
        <v>287.25300000000004</v>
      </c>
      <c r="AM24" s="39">
        <f t="shared" si="15"/>
        <v>35.11699999999999</v>
      </c>
      <c r="AN24" s="39">
        <f t="shared" si="15"/>
        <v>131.88000000000005</v>
      </c>
      <c r="AO24" s="39">
        <f t="shared" si="15"/>
        <v>90.312000000000012</v>
      </c>
      <c r="AP24" s="39">
        <f t="shared" si="15"/>
        <v>65.818999999999818</v>
      </c>
      <c r="AQ24" s="39">
        <f t="shared" si="15"/>
        <v>121.01900000000001</v>
      </c>
      <c r="AR24" s="39">
        <f t="shared" si="15"/>
        <v>492.8900000000001</v>
      </c>
      <c r="AS24" s="39">
        <f t="shared" si="15"/>
        <v>32.692999999999515</v>
      </c>
      <c r="AT24" s="39">
        <f t="shared" si="15"/>
        <v>151.51250000000044</v>
      </c>
      <c r="AU24" s="39">
        <f t="shared" si="15"/>
        <v>287.25300000000004</v>
      </c>
    </row>
    <row r="25" spans="2:47" ht="14.5" customHeight="1">
      <c r="B25" s="51" t="s">
        <v>296</v>
      </c>
      <c r="C25" s="49"/>
      <c r="D25" s="49"/>
      <c r="E25" s="124">
        <v>-1.8340000000000001</v>
      </c>
      <c r="F25" s="124">
        <v>-1.5640000000000001</v>
      </c>
      <c r="G25" s="124">
        <v>-2.3199999999999998</v>
      </c>
      <c r="H25" s="124">
        <v>-2.798</v>
      </c>
      <c r="I25" s="124">
        <v>-3.2109999999999999</v>
      </c>
      <c r="J25" s="124">
        <v>-2.359</v>
      </c>
      <c r="K25" s="124">
        <v>-4.3029999999999999</v>
      </c>
      <c r="L25" s="124">
        <v>-8.891</v>
      </c>
      <c r="M25" s="124">
        <v>-4.8470000000000004</v>
      </c>
      <c r="N25" s="124">
        <v>-7.6840000000000002</v>
      </c>
      <c r="O25" s="124">
        <v>-9.7089999999999996</v>
      </c>
      <c r="P25" s="124">
        <v>-3.2120000000000002</v>
      </c>
      <c r="Q25" s="124">
        <v>-5.0810000000000004</v>
      </c>
      <c r="R25" s="124">
        <v>-3.0190000000000001</v>
      </c>
      <c r="S25" s="124">
        <v>-13.837999999999999</v>
      </c>
      <c r="T25" s="124">
        <v>-11.252000000000001</v>
      </c>
      <c r="U25" s="124">
        <v>-11.473000000000001</v>
      </c>
      <c r="V25" s="124">
        <v>-5.0469999999999997</v>
      </c>
      <c r="W25" s="124">
        <v>-7.1150000000000002</v>
      </c>
      <c r="X25" s="124">
        <v>-32.856000000000002</v>
      </c>
      <c r="Y25" s="124">
        <v>-10.77</v>
      </c>
      <c r="Z25" s="124">
        <v>-11.25</v>
      </c>
      <c r="AA25" s="124">
        <v>-15.363</v>
      </c>
      <c r="AB25" s="124">
        <v>-158.55400000000003</v>
      </c>
      <c r="AC25" s="124">
        <v>-13.045999999999999</v>
      </c>
      <c r="AD25" s="124">
        <v>-4.7250000000000014</v>
      </c>
      <c r="AE25" s="124">
        <v>-18.705999999999996</v>
      </c>
      <c r="AF25" s="124">
        <v>-4.26</v>
      </c>
      <c r="AG25" s="124">
        <v>-16.146000000000001</v>
      </c>
      <c r="AH25" s="124">
        <v>-18.43</v>
      </c>
      <c r="AI25" s="124">
        <v>-31.669000000000004</v>
      </c>
      <c r="AJ25" s="124">
        <v>-23.087999999999994</v>
      </c>
      <c r="AK25" s="124">
        <v>-151.74600000000001</v>
      </c>
      <c r="AM25" s="124">
        <f t="shared" si="15"/>
        <v>-8.516</v>
      </c>
      <c r="AN25" s="124">
        <f t="shared" si="15"/>
        <v>-18.764000000000003</v>
      </c>
      <c r="AO25" s="124">
        <f t="shared" si="15"/>
        <v>-25.452000000000002</v>
      </c>
      <c r="AP25" s="124">
        <f t="shared" si="15"/>
        <v>-33.190000000000005</v>
      </c>
      <c r="AQ25" s="124">
        <f t="shared" si="15"/>
        <v>-56.491</v>
      </c>
      <c r="AR25" s="124">
        <f t="shared" si="15"/>
        <v>-195.93700000000001</v>
      </c>
      <c r="AS25" s="124">
        <f t="shared" si="15"/>
        <v>-40.736999999999995</v>
      </c>
      <c r="AT25" s="124">
        <f t="shared" si="15"/>
        <v>-89.332999999999998</v>
      </c>
      <c r="AU25" s="124">
        <f t="shared" si="15"/>
        <v>-151.74600000000001</v>
      </c>
    </row>
    <row r="26" spans="2:47" ht="14.5" customHeight="1">
      <c r="B26" s="37" t="s">
        <v>297</v>
      </c>
      <c r="C26" s="38"/>
      <c r="D26" s="38"/>
      <c r="E26" s="39">
        <f>SUM(E24:E25)</f>
        <v>4.7249999999999908</v>
      </c>
      <c r="F26" s="39">
        <f t="shared" ref="F26:AJ26" si="18">SUM(F24:F25)</f>
        <v>7.7410000000000103</v>
      </c>
      <c r="G26" s="39">
        <f t="shared" si="18"/>
        <v>5.3059999999999938</v>
      </c>
      <c r="H26" s="39">
        <f t="shared" si="18"/>
        <v>8.8289999999999971</v>
      </c>
      <c r="I26" s="39">
        <f t="shared" si="18"/>
        <v>14.898000000000012</v>
      </c>
      <c r="J26" s="39">
        <f t="shared" si="18"/>
        <v>-29.28799999999999</v>
      </c>
      <c r="K26" s="39">
        <f t="shared" si="18"/>
        <v>12.289999999999985</v>
      </c>
      <c r="L26" s="39">
        <f t="shared" si="18"/>
        <v>115.21600000000002</v>
      </c>
      <c r="M26" s="39">
        <f t="shared" si="18"/>
        <v>-16.941999999999986</v>
      </c>
      <c r="N26" s="39">
        <f t="shared" si="18"/>
        <v>-20.371999999999982</v>
      </c>
      <c r="O26" s="39">
        <f t="shared" si="18"/>
        <v>28.350000000000012</v>
      </c>
      <c r="P26" s="39">
        <f t="shared" si="18"/>
        <v>73.823999999999955</v>
      </c>
      <c r="Q26" s="39">
        <f t="shared" si="18"/>
        <v>-23.95700000000004</v>
      </c>
      <c r="R26" s="39">
        <f t="shared" si="18"/>
        <v>-24.507000000000019</v>
      </c>
      <c r="S26" s="39">
        <f t="shared" si="18"/>
        <v>31.627999999999965</v>
      </c>
      <c r="T26" s="39">
        <f t="shared" si="18"/>
        <v>49.464999999999911</v>
      </c>
      <c r="U26" s="39">
        <f t="shared" si="18"/>
        <v>-51.700000000000017</v>
      </c>
      <c r="V26" s="39">
        <f t="shared" si="18"/>
        <v>-30.67299999999997</v>
      </c>
      <c r="W26" s="39">
        <f t="shared" si="18"/>
        <v>37.568000000000019</v>
      </c>
      <c r="X26" s="39">
        <f t="shared" si="18"/>
        <v>109.33299999999997</v>
      </c>
      <c r="Y26" s="39">
        <f t="shared" si="18"/>
        <v>-93.805999999999969</v>
      </c>
      <c r="Z26" s="39">
        <f t="shared" si="18"/>
        <v>-159.60999999999996</v>
      </c>
      <c r="AA26" s="39">
        <f t="shared" si="18"/>
        <v>-25.747000000000014</v>
      </c>
      <c r="AB26" s="39">
        <f t="shared" si="18"/>
        <v>576.11599999999999</v>
      </c>
      <c r="AC26" s="39">
        <f t="shared" si="18"/>
        <v>-95.906000000000034</v>
      </c>
      <c r="AD26" s="39">
        <f t="shared" si="18"/>
        <v>-93.263000000000005</v>
      </c>
      <c r="AE26" s="39">
        <f t="shared" si="18"/>
        <v>44.150999999999904</v>
      </c>
      <c r="AF26" s="39">
        <f t="shared" si="18"/>
        <v>136.97399999999965</v>
      </c>
      <c r="AG26" s="39">
        <f t="shared" si="18"/>
        <v>-84.013999999999896</v>
      </c>
      <c r="AH26" s="39">
        <f t="shared" si="18"/>
        <v>-101.35100000000003</v>
      </c>
      <c r="AI26" s="39">
        <f t="shared" si="18"/>
        <v>102.52000000000001</v>
      </c>
      <c r="AJ26" s="39">
        <f t="shared" si="18"/>
        <v>145.02450000000036</v>
      </c>
      <c r="AK26" s="39">
        <f>SUM(AK24:AK25)</f>
        <v>135.50700000000003</v>
      </c>
      <c r="AM26" s="39">
        <f t="shared" si="15"/>
        <v>26.600999999999992</v>
      </c>
      <c r="AN26" s="39">
        <f t="shared" si="15"/>
        <v>113.11600000000003</v>
      </c>
      <c r="AO26" s="39">
        <f t="shared" si="15"/>
        <v>64.86</v>
      </c>
      <c r="AP26" s="39">
        <f t="shared" si="15"/>
        <v>32.62899999999982</v>
      </c>
      <c r="AQ26" s="39">
        <f t="shared" si="15"/>
        <v>64.527999999999992</v>
      </c>
      <c r="AR26" s="39">
        <f t="shared" si="15"/>
        <v>296.95300000000003</v>
      </c>
      <c r="AS26" s="39">
        <f t="shared" si="15"/>
        <v>-8.0440000000004943</v>
      </c>
      <c r="AT26" s="39">
        <f t="shared" si="15"/>
        <v>62.179500000000445</v>
      </c>
      <c r="AU26" s="39">
        <f t="shared" si="15"/>
        <v>135.50700000000003</v>
      </c>
    </row>
    <row r="27" spans="2:47" ht="14.5" customHeight="1">
      <c r="AB27" s="42"/>
    </row>
    <row r="28" spans="2:47" ht="14.5" customHeight="1">
      <c r="B28" s="5" t="s">
        <v>298</v>
      </c>
      <c r="C28" s="6"/>
      <c r="D28" s="6"/>
      <c r="E28" s="7" t="str">
        <f t="shared" ref="E28:G28" si="19">MONTH(E$6)/3&amp;"Q"&amp;E$7</f>
        <v>1Q2016</v>
      </c>
      <c r="F28" s="7" t="str">
        <f t="shared" si="19"/>
        <v>2Q2016</v>
      </c>
      <c r="G28" s="7" t="str">
        <f t="shared" si="19"/>
        <v>3Q2016</v>
      </c>
      <c r="H28" s="7" t="str">
        <f>MONTH(H$6)/3&amp;"Q"&amp;H$7</f>
        <v>4Q2016</v>
      </c>
      <c r="I28" s="7" t="str">
        <f t="shared" ref="I28:AJ28" si="20">MONTH(I$6)/3&amp;"Q"&amp;I$7</f>
        <v>1Q2017</v>
      </c>
      <c r="J28" s="7" t="str">
        <f t="shared" si="20"/>
        <v>2Q2017</v>
      </c>
      <c r="K28" s="7" t="str">
        <f t="shared" si="20"/>
        <v>3Q2017</v>
      </c>
      <c r="L28" s="7" t="str">
        <f t="shared" si="20"/>
        <v>4Q2017</v>
      </c>
      <c r="M28" s="7" t="str">
        <f t="shared" si="20"/>
        <v>1Q2018</v>
      </c>
      <c r="N28" s="7" t="str">
        <f t="shared" si="20"/>
        <v>2Q2018</v>
      </c>
      <c r="O28" s="7" t="str">
        <f t="shared" si="20"/>
        <v>3Q2018</v>
      </c>
      <c r="P28" s="7" t="str">
        <f t="shared" si="20"/>
        <v>4Q2018</v>
      </c>
      <c r="Q28" s="7" t="str">
        <f t="shared" si="20"/>
        <v>1Q2019</v>
      </c>
      <c r="R28" s="7" t="str">
        <f t="shared" si="20"/>
        <v>2Q2019</v>
      </c>
      <c r="S28" s="7" t="str">
        <f t="shared" si="20"/>
        <v>3Q2019</v>
      </c>
      <c r="T28" s="7" t="str">
        <f t="shared" si="20"/>
        <v>4Q2019</v>
      </c>
      <c r="U28" s="7" t="str">
        <f t="shared" si="20"/>
        <v>1Q2020</v>
      </c>
      <c r="V28" s="7" t="str">
        <f t="shared" si="20"/>
        <v>2Q2020</v>
      </c>
      <c r="W28" s="7" t="str">
        <f t="shared" si="20"/>
        <v>3Q2020</v>
      </c>
      <c r="X28" s="7" t="str">
        <f t="shared" si="20"/>
        <v>4Q2020</v>
      </c>
      <c r="Y28" s="7" t="str">
        <f t="shared" si="20"/>
        <v>1Q2021</v>
      </c>
      <c r="Z28" s="7" t="str">
        <f t="shared" si="20"/>
        <v>2Q2021</v>
      </c>
      <c r="AA28" s="7" t="str">
        <f t="shared" si="20"/>
        <v>3Q2021</v>
      </c>
      <c r="AB28" s="7" t="str">
        <f t="shared" si="20"/>
        <v>4Q2021</v>
      </c>
      <c r="AC28" s="7" t="str">
        <f t="shared" si="20"/>
        <v>1Q2022</v>
      </c>
      <c r="AD28" s="7" t="str">
        <f t="shared" si="20"/>
        <v>2Q2022</v>
      </c>
      <c r="AE28" s="7" t="str">
        <f t="shared" si="20"/>
        <v>3Q2022</v>
      </c>
      <c r="AF28" s="7" t="str">
        <f t="shared" si="20"/>
        <v>4Q2022</v>
      </c>
      <c r="AG28" s="7" t="str">
        <f t="shared" si="20"/>
        <v>1Q2023</v>
      </c>
      <c r="AH28" s="7" t="str">
        <f t="shared" si="20"/>
        <v>2Q2023</v>
      </c>
      <c r="AI28" s="7" t="str">
        <f t="shared" si="20"/>
        <v>3Q2023</v>
      </c>
      <c r="AJ28" s="7" t="str">
        <f t="shared" si="20"/>
        <v>4Q2023</v>
      </c>
      <c r="AK28" s="7" t="str">
        <f>MONTH(AK$6)/3&amp;"Q"&amp;AK$7</f>
        <v>1Q2024</v>
      </c>
      <c r="AM28" s="6">
        <v>2016</v>
      </c>
      <c r="AN28" s="6">
        <f>AM28+1</f>
        <v>2017</v>
      </c>
      <c r="AO28" s="6">
        <f t="shared" ref="AO28" si="21">AN28+1</f>
        <v>2018</v>
      </c>
      <c r="AP28" s="6">
        <f t="shared" ref="AP28" si="22">AO28+1</f>
        <v>2019</v>
      </c>
      <c r="AQ28" s="6">
        <f t="shared" ref="AQ28" si="23">AP28+1</f>
        <v>2020</v>
      </c>
      <c r="AR28" s="6">
        <f t="shared" ref="AR28" si="24">AQ28+1</f>
        <v>2021</v>
      </c>
      <c r="AS28" s="6">
        <f t="shared" ref="AS28:AU28" si="25">AR28+1</f>
        <v>2022</v>
      </c>
      <c r="AT28" s="6">
        <f t="shared" si="25"/>
        <v>2023</v>
      </c>
      <c r="AU28" s="6">
        <f t="shared" si="25"/>
        <v>2024</v>
      </c>
    </row>
    <row r="29" spans="2:47" ht="14.5" customHeight="1">
      <c r="B29" s="51" t="s">
        <v>284</v>
      </c>
      <c r="C29" s="49"/>
      <c r="D29" s="49"/>
      <c r="E29" s="124">
        <f>E13</f>
        <v>27.360999999999997</v>
      </c>
      <c r="F29" s="124">
        <f t="shared" ref="F29:AJ29" si="26">F13</f>
        <v>34.965000000000011</v>
      </c>
      <c r="G29" s="124">
        <f t="shared" si="26"/>
        <v>25.506999999999991</v>
      </c>
      <c r="H29" s="124">
        <f t="shared" si="26"/>
        <v>35.269999999999996</v>
      </c>
      <c r="I29" s="124">
        <f t="shared" si="26"/>
        <v>37.948000000000008</v>
      </c>
      <c r="J29" s="124">
        <f t="shared" si="26"/>
        <v>21.077000000000012</v>
      </c>
      <c r="K29" s="124">
        <f t="shared" si="26"/>
        <v>61.855999999999987</v>
      </c>
      <c r="L29" s="124">
        <f t="shared" si="26"/>
        <v>172.50800000000007</v>
      </c>
      <c r="M29" s="124">
        <f t="shared" si="26"/>
        <v>88.115000000000009</v>
      </c>
      <c r="N29" s="124">
        <f t="shared" si="26"/>
        <v>95.916000000000011</v>
      </c>
      <c r="O29" s="124">
        <f t="shared" si="26"/>
        <v>138.46200000000002</v>
      </c>
      <c r="P29" s="124">
        <f t="shared" si="26"/>
        <v>150.71799999999999</v>
      </c>
      <c r="Q29" s="124">
        <f t="shared" si="26"/>
        <v>91.930999999999969</v>
      </c>
      <c r="R29" s="124">
        <f t="shared" si="26"/>
        <v>106.318</v>
      </c>
      <c r="S29" s="124">
        <f t="shared" si="26"/>
        <v>223.61599999999999</v>
      </c>
      <c r="T29" s="124">
        <f t="shared" si="26"/>
        <v>246.98099999999994</v>
      </c>
      <c r="U29" s="124">
        <f t="shared" si="26"/>
        <v>105.11799999999998</v>
      </c>
      <c r="V29" s="124">
        <f t="shared" si="26"/>
        <v>145.57000000000002</v>
      </c>
      <c r="W29" s="124">
        <f t="shared" si="26"/>
        <v>246.51900000000006</v>
      </c>
      <c r="X29" s="124">
        <f t="shared" si="26"/>
        <v>313.83699999999999</v>
      </c>
      <c r="Y29" s="124">
        <f t="shared" si="26"/>
        <v>278.03399999999999</v>
      </c>
      <c r="Z29" s="124">
        <f t="shared" si="26"/>
        <v>255.92400000000001</v>
      </c>
      <c r="AA29" s="124">
        <f t="shared" si="26"/>
        <v>310.04199999999997</v>
      </c>
      <c r="AB29" s="124">
        <f t="shared" si="26"/>
        <v>419.84799999999996</v>
      </c>
      <c r="AC29" s="124">
        <f t="shared" si="26"/>
        <v>285.89</v>
      </c>
      <c r="AD29" s="124">
        <f t="shared" si="26"/>
        <v>290.64</v>
      </c>
      <c r="AE29" s="124">
        <f t="shared" si="26"/>
        <v>386.71499999999986</v>
      </c>
      <c r="AF29" s="124">
        <f t="shared" si="26"/>
        <v>424.21099999999979</v>
      </c>
      <c r="AG29" s="124">
        <f t="shared" si="26"/>
        <v>319.06000000000006</v>
      </c>
      <c r="AH29" s="124">
        <f t="shared" si="26"/>
        <v>351.00299999999999</v>
      </c>
      <c r="AI29" s="124">
        <f t="shared" si="26"/>
        <v>547.16199999999992</v>
      </c>
      <c r="AJ29" s="124">
        <f t="shared" si="26"/>
        <v>625.77300000000037</v>
      </c>
      <c r="AK29" s="124">
        <f>AK13</f>
        <v>461.85649999999998</v>
      </c>
      <c r="AM29" s="124">
        <f t="shared" ref="AM29:AU30" si="27">SUMIF($7:$7,AM$9,29:29)</f>
        <v>123.10299999999999</v>
      </c>
      <c r="AN29" s="124">
        <f t="shared" si="27"/>
        <v>293.38900000000007</v>
      </c>
      <c r="AO29" s="124">
        <f t="shared" si="27"/>
        <v>473.21100000000001</v>
      </c>
      <c r="AP29" s="124">
        <f t="shared" si="27"/>
        <v>668.84599999999989</v>
      </c>
      <c r="AQ29" s="124">
        <f t="shared" si="27"/>
        <v>811.0440000000001</v>
      </c>
      <c r="AR29" s="124">
        <f t="shared" si="27"/>
        <v>1263.848</v>
      </c>
      <c r="AS29" s="124">
        <f t="shared" si="27"/>
        <v>1387.4559999999997</v>
      </c>
      <c r="AT29" s="124">
        <f t="shared" si="27"/>
        <v>1842.9980000000003</v>
      </c>
      <c r="AU29" s="124">
        <f t="shared" si="27"/>
        <v>461.85649999999998</v>
      </c>
    </row>
    <row r="30" spans="2:47" ht="14.5" customHeight="1">
      <c r="B30" s="51" t="s">
        <v>856</v>
      </c>
      <c r="C30" s="49"/>
      <c r="D30" s="49"/>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-5.1230000000000002</v>
      </c>
      <c r="Y30" s="124">
        <v>-12.365</v>
      </c>
      <c r="Z30" s="124">
        <v>-12.954000000000001</v>
      </c>
      <c r="AA30" s="124">
        <v>-10.311999999999999</v>
      </c>
      <c r="AB30" s="124">
        <v>-4.4880000000000004</v>
      </c>
      <c r="AC30" s="124">
        <v>0</v>
      </c>
      <c r="AD30" s="124">
        <v>0</v>
      </c>
      <c r="AE30" s="124">
        <v>0</v>
      </c>
      <c r="AF30" s="124">
        <v>0</v>
      </c>
      <c r="AG30" s="124">
        <v>0</v>
      </c>
      <c r="AH30" s="124">
        <v>0</v>
      </c>
      <c r="AI30" s="124">
        <v>0</v>
      </c>
      <c r="AJ30" s="124">
        <v>0</v>
      </c>
      <c r="AK30" s="124">
        <v>0</v>
      </c>
      <c r="AM30" s="124">
        <f t="shared" si="27"/>
        <v>0</v>
      </c>
      <c r="AN30" s="124">
        <f t="shared" si="27"/>
        <v>0</v>
      </c>
      <c r="AO30" s="124">
        <f t="shared" si="27"/>
        <v>0</v>
      </c>
      <c r="AP30" s="124">
        <f t="shared" si="27"/>
        <v>0</v>
      </c>
      <c r="AQ30" s="124">
        <f t="shared" si="27"/>
        <v>-5.1230000000000002</v>
      </c>
      <c r="AR30" s="124">
        <f t="shared" si="27"/>
        <v>-40.119</v>
      </c>
      <c r="AS30" s="124">
        <f t="shared" si="27"/>
        <v>0</v>
      </c>
      <c r="AT30" s="124">
        <f t="shared" si="27"/>
        <v>0</v>
      </c>
      <c r="AU30" s="124">
        <f t="shared" si="27"/>
        <v>0</v>
      </c>
    </row>
    <row r="31" spans="2:47" ht="14.5" customHeight="1">
      <c r="B31" s="51" t="s">
        <v>857</v>
      </c>
      <c r="C31" s="49"/>
      <c r="D31" s="49"/>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-10.473749461999999</v>
      </c>
      <c r="AM31" s="124"/>
      <c r="AN31" s="124"/>
      <c r="AO31" s="124"/>
      <c r="AP31" s="124"/>
      <c r="AQ31" s="124"/>
      <c r="AR31" s="124"/>
      <c r="AS31" s="124"/>
      <c r="AT31" s="124"/>
      <c r="AU31" s="124"/>
    </row>
    <row r="32" spans="2:47" ht="14.5" customHeight="1">
      <c r="B32" s="51" t="s">
        <v>299</v>
      </c>
      <c r="C32" s="49"/>
      <c r="D32" s="49"/>
      <c r="E32" s="124">
        <f t="shared" ref="E32:AJ32" si="28">SUM(E33:E36)</f>
        <v>2.9588925000000001</v>
      </c>
      <c r="F32" s="124">
        <f t="shared" si="28"/>
        <v>2.9588925000000001</v>
      </c>
      <c r="G32" s="124">
        <f t="shared" si="28"/>
        <v>2.9588925000000001</v>
      </c>
      <c r="H32" s="124">
        <f t="shared" si="28"/>
        <v>2.9590000000000001</v>
      </c>
      <c r="I32" s="124">
        <f t="shared" si="28"/>
        <v>2.5299999999999998</v>
      </c>
      <c r="J32" s="124">
        <f t="shared" si="28"/>
        <v>2.5299999999999998</v>
      </c>
      <c r="K32" s="124">
        <f t="shared" si="28"/>
        <v>2.5299999999999998</v>
      </c>
      <c r="L32" s="124">
        <f t="shared" si="28"/>
        <v>1.8140000000000001</v>
      </c>
      <c r="M32" s="124">
        <f t="shared" si="28"/>
        <v>2.7349999999999999</v>
      </c>
      <c r="N32" s="124">
        <f t="shared" si="28"/>
        <v>2.609</v>
      </c>
      <c r="O32" s="124">
        <f t="shared" si="28"/>
        <v>3.1429999999999998</v>
      </c>
      <c r="P32" s="124">
        <f t="shared" si="28"/>
        <v>21.131999999999998</v>
      </c>
      <c r="Q32" s="124">
        <f t="shared" si="28"/>
        <v>38.406999999999996</v>
      </c>
      <c r="R32" s="124">
        <f t="shared" si="28"/>
        <v>37.185999999999993</v>
      </c>
      <c r="S32" s="124">
        <f t="shared" si="28"/>
        <v>40.779000000000003</v>
      </c>
      <c r="T32" s="124">
        <f t="shared" si="28"/>
        <v>38.916000000000004</v>
      </c>
      <c r="U32" s="124">
        <f t="shared" si="28"/>
        <v>39.167999999999999</v>
      </c>
      <c r="V32" s="124">
        <f t="shared" si="28"/>
        <v>36.627000000000002</v>
      </c>
      <c r="W32" s="124">
        <f t="shared" si="28"/>
        <v>38.582000000000001</v>
      </c>
      <c r="X32" s="124">
        <f t="shared" si="28"/>
        <v>44.361000000000004</v>
      </c>
      <c r="Y32" s="124">
        <f t="shared" si="28"/>
        <v>53.504000000000005</v>
      </c>
      <c r="Z32" s="124">
        <f t="shared" si="28"/>
        <v>37.124000000000002</v>
      </c>
      <c r="AA32" s="124">
        <f t="shared" si="28"/>
        <v>93.625</v>
      </c>
      <c r="AB32" s="124">
        <f t="shared" si="28"/>
        <v>61.152999999999999</v>
      </c>
      <c r="AC32" s="124">
        <f t="shared" si="28"/>
        <v>63.980000000000004</v>
      </c>
      <c r="AD32" s="124">
        <f t="shared" si="28"/>
        <v>66.723000000000013</v>
      </c>
      <c r="AE32" s="124">
        <f t="shared" si="28"/>
        <v>73.801000000000002</v>
      </c>
      <c r="AF32" s="124">
        <f t="shared" si="28"/>
        <v>68.075999999999993</v>
      </c>
      <c r="AG32" s="124">
        <f t="shared" si="28"/>
        <v>88.936000000000007</v>
      </c>
      <c r="AH32" s="124">
        <f t="shared" si="28"/>
        <v>80.231999999999999</v>
      </c>
      <c r="AI32" s="124">
        <f t="shared" si="28"/>
        <v>92.744</v>
      </c>
      <c r="AJ32" s="124">
        <f t="shared" si="28"/>
        <v>89.943870000000004</v>
      </c>
      <c r="AK32" s="124">
        <f>SUM(AK33:AK36)</f>
        <v>73.21305000000001</v>
      </c>
      <c r="AM32" s="124">
        <f t="shared" ref="AM32:AU37" si="29">SUMIF($7:$7,AM$9,32:32)</f>
        <v>11.835677499999999</v>
      </c>
      <c r="AN32" s="124">
        <f t="shared" si="29"/>
        <v>9.4039999999999999</v>
      </c>
      <c r="AO32" s="124">
        <f t="shared" si="29"/>
        <v>29.618999999999996</v>
      </c>
      <c r="AP32" s="124">
        <f t="shared" si="29"/>
        <v>155.28799999999998</v>
      </c>
      <c r="AQ32" s="124">
        <f t="shared" si="29"/>
        <v>158.738</v>
      </c>
      <c r="AR32" s="124">
        <f t="shared" si="29"/>
        <v>245.40600000000001</v>
      </c>
      <c r="AS32" s="124">
        <f t="shared" si="29"/>
        <v>272.58000000000004</v>
      </c>
      <c r="AT32" s="124">
        <f t="shared" si="29"/>
        <v>351.85587000000004</v>
      </c>
      <c r="AU32" s="124">
        <f t="shared" si="29"/>
        <v>73.21305000000001</v>
      </c>
    </row>
    <row r="33" spans="2:47" ht="14.5" customHeight="1">
      <c r="B33" s="30" t="s">
        <v>300</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M33" s="29">
        <f t="shared" si="29"/>
        <v>0</v>
      </c>
      <c r="AN33" s="29">
        <f t="shared" si="29"/>
        <v>0</v>
      </c>
      <c r="AO33" s="29">
        <f t="shared" si="29"/>
        <v>7.194</v>
      </c>
      <c r="AP33" s="29">
        <f t="shared" si="29"/>
        <v>8.9589999999999996</v>
      </c>
      <c r="AQ33" s="29">
        <f t="shared" si="29"/>
        <v>11.558</v>
      </c>
      <c r="AR33" s="29">
        <f t="shared" si="29"/>
        <v>7.4249999999999998</v>
      </c>
      <c r="AS33" s="29">
        <f t="shared" si="29"/>
        <v>0</v>
      </c>
      <c r="AT33" s="29">
        <f t="shared" si="29"/>
        <v>0</v>
      </c>
      <c r="AU33" s="29">
        <f t="shared" si="29"/>
        <v>0</v>
      </c>
    </row>
    <row r="34" spans="2:47" ht="14.5" customHeight="1">
      <c r="B34" s="30" t="s">
        <v>301</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M34" s="29">
        <f t="shared" si="29"/>
        <v>0</v>
      </c>
      <c r="AN34" s="29">
        <f t="shared" si="29"/>
        <v>0</v>
      </c>
      <c r="AO34" s="29">
        <f t="shared" si="29"/>
        <v>11.494999999999999</v>
      </c>
      <c r="AP34" s="29">
        <f t="shared" si="29"/>
        <v>133.857</v>
      </c>
      <c r="AQ34" s="29">
        <f t="shared" si="29"/>
        <v>125.425</v>
      </c>
      <c r="AR34" s="29">
        <f t="shared" si="29"/>
        <v>135.881</v>
      </c>
      <c r="AS34" s="29">
        <f t="shared" si="29"/>
        <v>150.27000000000001</v>
      </c>
      <c r="AT34" s="29">
        <f t="shared" si="29"/>
        <v>160.22200000000001</v>
      </c>
      <c r="AU34" s="29">
        <f t="shared" si="29"/>
        <v>38.755499999999998</v>
      </c>
    </row>
    <row r="35" spans="2:47" ht="14.5" customHeight="1">
      <c r="B35" s="30" t="s">
        <v>302</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M35" s="29">
        <f t="shared" si="29"/>
        <v>0</v>
      </c>
      <c r="AN35" s="29">
        <f t="shared" si="29"/>
        <v>0</v>
      </c>
      <c r="AO35" s="29">
        <f t="shared" si="29"/>
        <v>0</v>
      </c>
      <c r="AP35" s="29">
        <f t="shared" si="29"/>
        <v>0</v>
      </c>
      <c r="AQ35" s="29">
        <f t="shared" si="29"/>
        <v>7.569</v>
      </c>
      <c r="AR35" s="29">
        <f t="shared" si="29"/>
        <v>86.100999999999999</v>
      </c>
      <c r="AS35" s="29">
        <f t="shared" si="29"/>
        <v>99.795999999999992</v>
      </c>
      <c r="AT35" s="29">
        <f t="shared" si="29"/>
        <v>168.79750000000001</v>
      </c>
      <c r="AU35" s="29">
        <f t="shared" si="29"/>
        <v>29.457000000000001</v>
      </c>
    </row>
    <row r="36" spans="2:47" ht="14.5" customHeight="1">
      <c r="B36" s="30" t="s">
        <v>303</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M36" s="29">
        <f t="shared" si="29"/>
        <v>11.835677499999999</v>
      </c>
      <c r="AN36" s="29">
        <f t="shared" si="29"/>
        <v>9.4039999999999999</v>
      </c>
      <c r="AO36" s="29">
        <f t="shared" si="29"/>
        <v>10.93</v>
      </c>
      <c r="AP36" s="29">
        <f t="shared" si="29"/>
        <v>12.472000000000001</v>
      </c>
      <c r="AQ36" s="29">
        <f t="shared" si="29"/>
        <v>14.186</v>
      </c>
      <c r="AR36" s="29">
        <f t="shared" si="29"/>
        <v>15.998999999999999</v>
      </c>
      <c r="AS36" s="29">
        <f t="shared" si="29"/>
        <v>22.513999999999999</v>
      </c>
      <c r="AT36" s="29">
        <f t="shared" si="29"/>
        <v>22.836370000000006</v>
      </c>
      <c r="AU36" s="29">
        <f t="shared" si="29"/>
        <v>5.0005500000000005</v>
      </c>
    </row>
    <row r="37" spans="2:47" ht="14.5" customHeight="1">
      <c r="B37" s="37" t="s">
        <v>304</v>
      </c>
      <c r="C37" s="38"/>
      <c r="D37" s="38"/>
      <c r="E37" s="39">
        <f>SUM(E29:E32)</f>
        <v>30.319892499999998</v>
      </c>
      <c r="F37" s="39">
        <f t="shared" ref="F37:AJ37" si="30">SUM(F29:F32)</f>
        <v>37.923892500000008</v>
      </c>
      <c r="G37" s="39">
        <f t="shared" si="30"/>
        <v>28.465892499999992</v>
      </c>
      <c r="H37" s="39">
        <f t="shared" si="30"/>
        <v>38.228999999999999</v>
      </c>
      <c r="I37" s="39">
        <f t="shared" si="30"/>
        <v>40.478000000000009</v>
      </c>
      <c r="J37" s="39">
        <f t="shared" si="30"/>
        <v>23.607000000000014</v>
      </c>
      <c r="K37" s="39">
        <f t="shared" si="30"/>
        <v>64.385999999999981</v>
      </c>
      <c r="L37" s="39">
        <f t="shared" si="30"/>
        <v>174.32200000000006</v>
      </c>
      <c r="M37" s="39">
        <f t="shared" si="30"/>
        <v>90.850000000000009</v>
      </c>
      <c r="N37" s="39">
        <f t="shared" si="30"/>
        <v>98.525000000000006</v>
      </c>
      <c r="O37" s="39">
        <f t="shared" si="30"/>
        <v>141.60500000000002</v>
      </c>
      <c r="P37" s="39">
        <f t="shared" si="30"/>
        <v>171.85</v>
      </c>
      <c r="Q37" s="39">
        <f t="shared" si="30"/>
        <v>130.33799999999997</v>
      </c>
      <c r="R37" s="39">
        <f t="shared" si="30"/>
        <v>143.50399999999999</v>
      </c>
      <c r="S37" s="39">
        <f t="shared" si="30"/>
        <v>264.39499999999998</v>
      </c>
      <c r="T37" s="39">
        <f t="shared" si="30"/>
        <v>285.89699999999993</v>
      </c>
      <c r="U37" s="39">
        <f t="shared" si="30"/>
        <v>144.28599999999997</v>
      </c>
      <c r="V37" s="39">
        <f t="shared" si="30"/>
        <v>182.19700000000003</v>
      </c>
      <c r="W37" s="39">
        <f t="shared" si="30"/>
        <v>285.10100000000006</v>
      </c>
      <c r="X37" s="39">
        <f t="shared" si="30"/>
        <v>353.07499999999999</v>
      </c>
      <c r="Y37" s="39">
        <f t="shared" si="30"/>
        <v>319.173</v>
      </c>
      <c r="Z37" s="39">
        <f t="shared" si="30"/>
        <v>280.09399999999999</v>
      </c>
      <c r="AA37" s="39">
        <f t="shared" si="30"/>
        <v>393.35499999999996</v>
      </c>
      <c r="AB37" s="39">
        <f t="shared" si="30"/>
        <v>476.51299999999998</v>
      </c>
      <c r="AC37" s="39">
        <f t="shared" si="30"/>
        <v>349.87</v>
      </c>
      <c r="AD37" s="39">
        <f t="shared" si="30"/>
        <v>357.363</v>
      </c>
      <c r="AE37" s="39">
        <f t="shared" si="30"/>
        <v>460.51599999999985</v>
      </c>
      <c r="AF37" s="39">
        <f t="shared" si="30"/>
        <v>492.28699999999981</v>
      </c>
      <c r="AG37" s="39">
        <f t="shared" si="30"/>
        <v>407.99600000000009</v>
      </c>
      <c r="AH37" s="39">
        <f t="shared" si="30"/>
        <v>431.23500000000001</v>
      </c>
      <c r="AI37" s="39">
        <f t="shared" si="30"/>
        <v>639.90599999999995</v>
      </c>
      <c r="AJ37" s="39">
        <f t="shared" si="30"/>
        <v>715.71687000000043</v>
      </c>
      <c r="AK37" s="39">
        <f>SUM(AK29:AK32)</f>
        <v>524.59580053800005</v>
      </c>
      <c r="AM37" s="39">
        <f t="shared" si="29"/>
        <v>134.93867749999998</v>
      </c>
      <c r="AN37" s="39">
        <f t="shared" si="29"/>
        <v>302.79300000000006</v>
      </c>
      <c r="AO37" s="39">
        <f t="shared" si="29"/>
        <v>502.83000000000004</v>
      </c>
      <c r="AP37" s="39">
        <f t="shared" si="29"/>
        <v>824.1339999999999</v>
      </c>
      <c r="AQ37" s="39">
        <f t="shared" si="29"/>
        <v>964.65900000000011</v>
      </c>
      <c r="AR37" s="39">
        <f t="shared" si="29"/>
        <v>1469.135</v>
      </c>
      <c r="AS37" s="39">
        <f t="shared" si="29"/>
        <v>1660.0359999999996</v>
      </c>
      <c r="AT37" s="39">
        <f t="shared" si="29"/>
        <v>2194.8538700000008</v>
      </c>
      <c r="AU37" s="39">
        <f t="shared" si="29"/>
        <v>524.59580053800005</v>
      </c>
    </row>
    <row r="38" spans="2:47"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47" ht="14.5" customHeight="1">
      <c r="B39" s="5" t="s">
        <v>305</v>
      </c>
      <c r="C39" s="6"/>
      <c r="D39" s="6"/>
      <c r="E39" s="7" t="str">
        <f t="shared" ref="E39:G39" si="31">MONTH(E$6)/3&amp;"Q"&amp;E$7</f>
        <v>1Q2016</v>
      </c>
      <c r="F39" s="7" t="str">
        <f t="shared" si="31"/>
        <v>2Q2016</v>
      </c>
      <c r="G39" s="7" t="str">
        <f t="shared" si="31"/>
        <v>3Q2016</v>
      </c>
      <c r="H39" s="7" t="str">
        <f>MONTH(H$6)/3&amp;"Q"&amp;H$7</f>
        <v>4Q2016</v>
      </c>
      <c r="I39" s="7" t="str">
        <f t="shared" ref="I39:AJ39" si="32">MONTH(I$6)/3&amp;"Q"&amp;I$7</f>
        <v>1Q2017</v>
      </c>
      <c r="J39" s="7" t="str">
        <f t="shared" si="32"/>
        <v>2Q2017</v>
      </c>
      <c r="K39" s="7" t="str">
        <f t="shared" si="32"/>
        <v>3Q2017</v>
      </c>
      <c r="L39" s="7" t="str">
        <f t="shared" si="32"/>
        <v>4Q2017</v>
      </c>
      <c r="M39" s="7" t="str">
        <f t="shared" si="32"/>
        <v>1Q2018</v>
      </c>
      <c r="N39" s="7" t="str">
        <f t="shared" si="32"/>
        <v>2Q2018</v>
      </c>
      <c r="O39" s="7" t="str">
        <f t="shared" si="32"/>
        <v>3Q2018</v>
      </c>
      <c r="P39" s="7" t="str">
        <f t="shared" si="32"/>
        <v>4Q2018</v>
      </c>
      <c r="Q39" s="7" t="str">
        <f t="shared" si="32"/>
        <v>1Q2019</v>
      </c>
      <c r="R39" s="7" t="str">
        <f t="shared" si="32"/>
        <v>2Q2019</v>
      </c>
      <c r="S39" s="7" t="str">
        <f t="shared" si="32"/>
        <v>3Q2019</v>
      </c>
      <c r="T39" s="7" t="str">
        <f t="shared" si="32"/>
        <v>4Q2019</v>
      </c>
      <c r="U39" s="7" t="str">
        <f t="shared" si="32"/>
        <v>1Q2020</v>
      </c>
      <c r="V39" s="7" t="str">
        <f t="shared" si="32"/>
        <v>2Q2020</v>
      </c>
      <c r="W39" s="7" t="str">
        <f t="shared" si="32"/>
        <v>3Q2020</v>
      </c>
      <c r="X39" s="7" t="str">
        <f t="shared" si="32"/>
        <v>4Q2020</v>
      </c>
      <c r="Y39" s="7" t="str">
        <f t="shared" si="32"/>
        <v>1Q2021</v>
      </c>
      <c r="Z39" s="7" t="str">
        <f t="shared" si="32"/>
        <v>2Q2021</v>
      </c>
      <c r="AA39" s="7" t="str">
        <f t="shared" si="32"/>
        <v>3Q2021</v>
      </c>
      <c r="AB39" s="7" t="str">
        <f t="shared" si="32"/>
        <v>4Q2021</v>
      </c>
      <c r="AC39" s="7" t="str">
        <f t="shared" si="32"/>
        <v>1Q2022</v>
      </c>
      <c r="AD39" s="7" t="str">
        <f t="shared" si="32"/>
        <v>2Q2022</v>
      </c>
      <c r="AE39" s="7" t="str">
        <f t="shared" si="32"/>
        <v>3Q2022</v>
      </c>
      <c r="AF39" s="7" t="str">
        <f t="shared" si="32"/>
        <v>4Q2022</v>
      </c>
      <c r="AG39" s="7" t="str">
        <f t="shared" si="32"/>
        <v>1Q2023</v>
      </c>
      <c r="AH39" s="7" t="str">
        <f t="shared" si="32"/>
        <v>2Q2023</v>
      </c>
      <c r="AI39" s="7" t="str">
        <f t="shared" si="32"/>
        <v>3Q2023</v>
      </c>
      <c r="AJ39" s="7" t="str">
        <f t="shared" si="32"/>
        <v>4Q2023</v>
      </c>
      <c r="AK39" s="7" t="str">
        <f>MONTH(AK$6)/3&amp;"Q"&amp;AK$7</f>
        <v>1Q2024</v>
      </c>
      <c r="AM39" s="6">
        <v>2016</v>
      </c>
      <c r="AN39" s="6">
        <f>AM39+1</f>
        <v>2017</v>
      </c>
      <c r="AO39" s="6">
        <f t="shared" ref="AO39" si="33">AN39+1</f>
        <v>2018</v>
      </c>
      <c r="AP39" s="6">
        <f t="shared" ref="AP39" si="34">AO39+1</f>
        <v>2019</v>
      </c>
      <c r="AQ39" s="6">
        <f t="shared" ref="AQ39" si="35">AP39+1</f>
        <v>2020</v>
      </c>
      <c r="AR39" s="6">
        <f t="shared" ref="AR39" si="36">AQ39+1</f>
        <v>2021</v>
      </c>
      <c r="AS39" s="6">
        <f t="shared" ref="AS39:AU39" si="37">AR39+1</f>
        <v>2022</v>
      </c>
      <c r="AT39" s="6">
        <f t="shared" si="37"/>
        <v>2023</v>
      </c>
      <c r="AU39" s="6">
        <f t="shared" si="37"/>
        <v>2024</v>
      </c>
    </row>
    <row r="40" spans="2:47" ht="14.5" customHeight="1">
      <c r="B40" s="51" t="s">
        <v>291</v>
      </c>
      <c r="C40" s="49"/>
      <c r="D40" s="49"/>
      <c r="E40" s="124">
        <f>E20</f>
        <v>22.941999999999993</v>
      </c>
      <c r="F40" s="124">
        <f t="shared" ref="F40:AJ40" si="38">F20</f>
        <v>25.129000000000008</v>
      </c>
      <c r="G40" s="124">
        <f t="shared" si="38"/>
        <v>24.436999999999991</v>
      </c>
      <c r="H40" s="124">
        <f t="shared" si="38"/>
        <v>27.837999999999997</v>
      </c>
      <c r="I40" s="124">
        <f t="shared" si="38"/>
        <v>33.58100000000001</v>
      </c>
      <c r="J40" s="124">
        <f t="shared" si="38"/>
        <v>9.2970000000000113</v>
      </c>
      <c r="K40" s="124">
        <f t="shared" si="38"/>
        <v>47.198999999999984</v>
      </c>
      <c r="L40" s="124">
        <f t="shared" si="38"/>
        <v>202.26600000000005</v>
      </c>
      <c r="M40" s="124">
        <f t="shared" si="38"/>
        <v>68.871000000000009</v>
      </c>
      <c r="N40" s="124">
        <f t="shared" si="38"/>
        <v>70.122000000000014</v>
      </c>
      <c r="O40" s="124">
        <f t="shared" si="38"/>
        <v>115.30300000000001</v>
      </c>
      <c r="P40" s="124">
        <f t="shared" si="38"/>
        <v>153.72299999999996</v>
      </c>
      <c r="Q40" s="124">
        <f t="shared" si="38"/>
        <v>74.716999999999956</v>
      </c>
      <c r="R40" s="124">
        <f t="shared" si="38"/>
        <v>85.534999999999982</v>
      </c>
      <c r="S40" s="124">
        <f t="shared" si="38"/>
        <v>200.57199999999997</v>
      </c>
      <c r="T40" s="124">
        <f t="shared" si="38"/>
        <v>212.41699999999992</v>
      </c>
      <c r="U40" s="124">
        <f t="shared" si="38"/>
        <v>123.02099999999999</v>
      </c>
      <c r="V40" s="124">
        <f t="shared" si="38"/>
        <v>108.07800000000003</v>
      </c>
      <c r="W40" s="124">
        <f t="shared" si="38"/>
        <v>203.28700000000003</v>
      </c>
      <c r="X40" s="124">
        <f t="shared" si="38"/>
        <v>367.90599999999995</v>
      </c>
      <c r="Y40" s="124">
        <f t="shared" si="38"/>
        <v>193.50400000000002</v>
      </c>
      <c r="Z40" s="124">
        <f t="shared" si="38"/>
        <v>139.87300000000002</v>
      </c>
      <c r="AA40" s="124">
        <f t="shared" si="38"/>
        <v>250.33099999999999</v>
      </c>
      <c r="AB40" s="124">
        <f t="shared" si="38"/>
        <v>1014.7239999999999</v>
      </c>
      <c r="AC40" s="124">
        <f t="shared" si="38"/>
        <v>178.89199999999997</v>
      </c>
      <c r="AD40" s="124">
        <f t="shared" si="38"/>
        <v>179.886</v>
      </c>
      <c r="AE40" s="124">
        <f t="shared" si="38"/>
        <v>283.09199999999987</v>
      </c>
      <c r="AF40" s="124">
        <f t="shared" si="38"/>
        <v>359.24699999999973</v>
      </c>
      <c r="AG40" s="124">
        <f t="shared" si="38"/>
        <v>227.78400000000008</v>
      </c>
      <c r="AH40" s="124">
        <f t="shared" si="38"/>
        <v>234.26799999999997</v>
      </c>
      <c r="AI40" s="124">
        <f t="shared" si="38"/>
        <v>444.11199999999997</v>
      </c>
      <c r="AJ40" s="124">
        <f t="shared" si="38"/>
        <v>518.03250000000037</v>
      </c>
      <c r="AK40" s="124">
        <f>AK20</f>
        <v>687.09400000000005</v>
      </c>
      <c r="AM40" s="124">
        <f t="shared" ref="AM40:AU43" si="39">SUMIF($7:$7,AM$9,40:40)</f>
        <v>100.34599999999998</v>
      </c>
      <c r="AN40" s="124">
        <f t="shared" si="39"/>
        <v>292.34300000000007</v>
      </c>
      <c r="AO40" s="124">
        <f t="shared" si="39"/>
        <v>408.01900000000001</v>
      </c>
      <c r="AP40" s="124">
        <f t="shared" si="39"/>
        <v>573.24099999999987</v>
      </c>
      <c r="AQ40" s="124">
        <f t="shared" si="39"/>
        <v>802.29200000000003</v>
      </c>
      <c r="AR40" s="124">
        <f t="shared" si="39"/>
        <v>1598.432</v>
      </c>
      <c r="AS40" s="124">
        <f t="shared" si="39"/>
        <v>1001.1169999999996</v>
      </c>
      <c r="AT40" s="124">
        <f t="shared" si="39"/>
        <v>1424.1965000000005</v>
      </c>
      <c r="AU40" s="124">
        <f t="shared" si="39"/>
        <v>687.09400000000005</v>
      </c>
    </row>
    <row r="41" spans="2:47" ht="14.5" customHeight="1">
      <c r="B41" s="51" t="s">
        <v>290</v>
      </c>
      <c r="C41" s="49"/>
      <c r="D41" s="49"/>
      <c r="E41" s="124">
        <f>-E19</f>
        <v>-1.4990000000000001</v>
      </c>
      <c r="F41" s="124">
        <f t="shared" ref="F41:AJ41" si="40">-F19</f>
        <v>3.2829999999999999</v>
      </c>
      <c r="G41" s="124">
        <f t="shared" si="40"/>
        <v>-5.9240000000000004</v>
      </c>
      <c r="H41" s="124">
        <f t="shared" si="40"/>
        <v>-1.486</v>
      </c>
      <c r="I41" s="124">
        <f t="shared" si="40"/>
        <v>-2.2370000000000001</v>
      </c>
      <c r="J41" s="124">
        <f t="shared" si="40"/>
        <v>-0.76100000000000001</v>
      </c>
      <c r="K41" s="124">
        <f t="shared" si="40"/>
        <v>-0.53400000000000003</v>
      </c>
      <c r="L41" s="124">
        <f t="shared" si="40"/>
        <v>1E-3</v>
      </c>
      <c r="M41" s="124">
        <f t="shared" si="40"/>
        <v>-1.2709999999999999</v>
      </c>
      <c r="N41" s="124">
        <f t="shared" si="40"/>
        <v>-1.196</v>
      </c>
      <c r="O41" s="124">
        <f t="shared" si="40"/>
        <v>0.17699999999999999</v>
      </c>
      <c r="P41" s="124">
        <f t="shared" si="40"/>
        <v>-6.82</v>
      </c>
      <c r="Q41" s="124">
        <f t="shared" si="40"/>
        <v>-5.6829999999999998</v>
      </c>
      <c r="R41" s="124">
        <f t="shared" si="40"/>
        <v>-3.2909999999999999</v>
      </c>
      <c r="S41" s="124">
        <f t="shared" si="40"/>
        <v>-9.7370000000000001</v>
      </c>
      <c r="T41" s="124">
        <f t="shared" si="40"/>
        <v>-7.6459999999999999</v>
      </c>
      <c r="U41" s="124">
        <f t="shared" si="40"/>
        <v>0.86199999999999999</v>
      </c>
      <c r="V41" s="124">
        <f t="shared" si="40"/>
        <v>-11.047000000000001</v>
      </c>
      <c r="W41" s="124">
        <f t="shared" si="40"/>
        <v>-5.5570000000000004</v>
      </c>
      <c r="X41" s="124">
        <f t="shared" si="40"/>
        <v>6.2489999999999997</v>
      </c>
      <c r="Y41" s="124">
        <f t="shared" si="40"/>
        <v>3.2080000000000002</v>
      </c>
      <c r="Z41" s="124">
        <f t="shared" si="40"/>
        <v>24.652999999999999</v>
      </c>
      <c r="AA41" s="124">
        <f t="shared" si="40"/>
        <v>-36.49</v>
      </c>
      <c r="AB41" s="124">
        <f t="shared" si="40"/>
        <v>7.4089999999999998</v>
      </c>
      <c r="AC41" s="124">
        <f t="shared" si="40"/>
        <v>-7.4260000000000002</v>
      </c>
      <c r="AD41" s="124">
        <f t="shared" si="40"/>
        <v>-4.2639999999999993</v>
      </c>
      <c r="AE41" s="124">
        <f t="shared" si="40"/>
        <v>-23.876000000000005</v>
      </c>
      <c r="AF41" s="124">
        <f t="shared" si="40"/>
        <v>-9.2879999999999967</v>
      </c>
      <c r="AG41" s="124">
        <f t="shared" si="40"/>
        <v>-18.643000000000001</v>
      </c>
      <c r="AH41" s="124">
        <f t="shared" si="40"/>
        <v>-7.3580000000000005</v>
      </c>
      <c r="AI41" s="124">
        <f t="shared" si="40"/>
        <v>-30.514999999999997</v>
      </c>
      <c r="AJ41" s="124">
        <f t="shared" si="40"/>
        <v>-26.422999999999995</v>
      </c>
      <c r="AK41" s="124">
        <f>-AK19</f>
        <v>-2.915</v>
      </c>
      <c r="AM41" s="124">
        <f t="shared" si="39"/>
        <v>-5.6260000000000003</v>
      </c>
      <c r="AN41" s="124">
        <f t="shared" si="39"/>
        <v>-3.5310000000000001</v>
      </c>
      <c r="AO41" s="124">
        <f t="shared" si="39"/>
        <v>-9.11</v>
      </c>
      <c r="AP41" s="124">
        <f t="shared" si="39"/>
        <v>-26.356999999999999</v>
      </c>
      <c r="AQ41" s="124">
        <f t="shared" si="39"/>
        <v>-9.4930000000000021</v>
      </c>
      <c r="AR41" s="124">
        <f t="shared" si="39"/>
        <v>-1.2200000000000051</v>
      </c>
      <c r="AS41" s="124">
        <f t="shared" si="39"/>
        <v>-44.853999999999999</v>
      </c>
      <c r="AT41" s="124">
        <f t="shared" si="39"/>
        <v>-82.938999999999993</v>
      </c>
      <c r="AU41" s="124">
        <f t="shared" si="39"/>
        <v>-2.915</v>
      </c>
    </row>
    <row r="42" spans="2:47" ht="14.5" customHeight="1">
      <c r="B42" s="51" t="s">
        <v>306</v>
      </c>
      <c r="C42" s="49"/>
      <c r="D42" s="49"/>
      <c r="E42" s="124">
        <v>0</v>
      </c>
      <c r="F42" s="124">
        <v>0</v>
      </c>
      <c r="G42" s="124">
        <v>0</v>
      </c>
      <c r="H42" s="124">
        <v>0</v>
      </c>
      <c r="I42" s="124">
        <v>0</v>
      </c>
      <c r="J42" s="124">
        <v>0</v>
      </c>
      <c r="K42" s="124">
        <v>0</v>
      </c>
      <c r="L42" s="124">
        <v>-61.6</v>
      </c>
      <c r="M42" s="124">
        <v>1.3979999999999999</v>
      </c>
      <c r="N42" s="124">
        <v>4.6909999999999998</v>
      </c>
      <c r="O42" s="124">
        <v>1.4</v>
      </c>
      <c r="P42" s="124">
        <v>-14.95</v>
      </c>
      <c r="Q42" s="124">
        <v>0</v>
      </c>
      <c r="R42" s="143">
        <v>1.107</v>
      </c>
      <c r="S42" s="143">
        <v>-0.109</v>
      </c>
      <c r="T42" s="143">
        <v>0.29899999999999999</v>
      </c>
      <c r="U42" s="124">
        <v>-58.097000000000001</v>
      </c>
      <c r="V42" s="124">
        <v>2.6040000000000001</v>
      </c>
      <c r="W42" s="124">
        <v>1.871</v>
      </c>
      <c r="X42" s="124">
        <v>-99.655000000000001</v>
      </c>
      <c r="Y42" s="124">
        <v>3.83</v>
      </c>
      <c r="Z42" s="124">
        <v>0</v>
      </c>
      <c r="AA42" s="124">
        <v>14.824</v>
      </c>
      <c r="AB42" s="124">
        <v>-661.61699999999996</v>
      </c>
      <c r="AC42" s="124">
        <v>0</v>
      </c>
      <c r="AD42" s="124">
        <v>2.4460000000000002</v>
      </c>
      <c r="AE42" s="124">
        <v>0</v>
      </c>
      <c r="AF42" s="124">
        <v>-17.812999999999999</v>
      </c>
      <c r="AG42" s="124">
        <v>0</v>
      </c>
      <c r="AH42" s="124">
        <v>-2.504</v>
      </c>
      <c r="AI42" s="124">
        <v>0</v>
      </c>
      <c r="AJ42" s="124">
        <v>0</v>
      </c>
      <c r="AK42" s="124">
        <v>-364.91206905000001</v>
      </c>
      <c r="AM42" s="124">
        <f t="shared" si="39"/>
        <v>0</v>
      </c>
      <c r="AN42" s="124">
        <f t="shared" si="39"/>
        <v>-61.6</v>
      </c>
      <c r="AO42" s="124">
        <f t="shared" si="39"/>
        <v>-7.4610000000000003</v>
      </c>
      <c r="AP42" s="124">
        <f t="shared" si="39"/>
        <v>1.2969999999999999</v>
      </c>
      <c r="AQ42" s="124">
        <f t="shared" si="39"/>
        <v>-153.27699999999999</v>
      </c>
      <c r="AR42" s="124">
        <f t="shared" si="39"/>
        <v>-642.96299999999997</v>
      </c>
      <c r="AS42" s="124">
        <f t="shared" si="39"/>
        <v>-15.366999999999999</v>
      </c>
      <c r="AT42" s="124">
        <f t="shared" si="39"/>
        <v>-2.504</v>
      </c>
      <c r="AU42" s="124">
        <f t="shared" si="39"/>
        <v>-364.91206905000001</v>
      </c>
    </row>
    <row r="43" spans="2:47" ht="14.5" customHeight="1">
      <c r="B43" s="51" t="s">
        <v>856</v>
      </c>
      <c r="C43" s="49"/>
      <c r="D43" s="49"/>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-4.6289999999999996</v>
      </c>
      <c r="Y43" s="124">
        <v>-8.3759999999999994</v>
      </c>
      <c r="Z43" s="124">
        <v>-9.0749999999999993</v>
      </c>
      <c r="AA43" s="124">
        <v>-6.5460000000000003</v>
      </c>
      <c r="AB43" s="124">
        <v>-2.411</v>
      </c>
      <c r="AC43" s="124">
        <v>0</v>
      </c>
      <c r="AD43" s="124">
        <v>0</v>
      </c>
      <c r="AE43" s="124">
        <v>0</v>
      </c>
      <c r="AF43" s="124">
        <v>0</v>
      </c>
      <c r="AG43" s="124">
        <v>0</v>
      </c>
      <c r="AH43" s="124">
        <v>0</v>
      </c>
      <c r="AI43" s="124">
        <v>0</v>
      </c>
      <c r="AJ43" s="124">
        <v>0</v>
      </c>
      <c r="AK43" s="124">
        <v>0</v>
      </c>
      <c r="AM43" s="124">
        <f t="shared" si="39"/>
        <v>0</v>
      </c>
      <c r="AN43" s="124">
        <f t="shared" si="39"/>
        <v>0</v>
      </c>
      <c r="AO43" s="124">
        <f t="shared" si="39"/>
        <v>0</v>
      </c>
      <c r="AP43" s="124">
        <f t="shared" si="39"/>
        <v>0</v>
      </c>
      <c r="AQ43" s="124">
        <f t="shared" si="39"/>
        <v>-4.6289999999999996</v>
      </c>
      <c r="AR43" s="124">
        <f t="shared" si="39"/>
        <v>-26.408000000000001</v>
      </c>
      <c r="AS43" s="124">
        <f t="shared" si="39"/>
        <v>0</v>
      </c>
      <c r="AT43" s="124">
        <f t="shared" si="39"/>
        <v>0</v>
      </c>
      <c r="AU43" s="124">
        <f t="shared" si="39"/>
        <v>0</v>
      </c>
    </row>
    <row r="44" spans="2:47" ht="14.5" customHeight="1">
      <c r="B44" s="51" t="s">
        <v>857</v>
      </c>
      <c r="C44" s="49"/>
      <c r="D44" s="49"/>
      <c r="E44" s="124">
        <v>0</v>
      </c>
      <c r="F44" s="124">
        <v>0</v>
      </c>
      <c r="G44" s="124">
        <v>0</v>
      </c>
      <c r="H44" s="124">
        <v>0</v>
      </c>
      <c r="I44" s="124">
        <v>0</v>
      </c>
      <c r="J44" s="124">
        <v>0</v>
      </c>
      <c r="K44" s="124">
        <v>0</v>
      </c>
      <c r="L44" s="124">
        <v>0</v>
      </c>
      <c r="M44" s="124">
        <v>0</v>
      </c>
      <c r="N44" s="124">
        <v>0</v>
      </c>
      <c r="O44" s="124">
        <v>0</v>
      </c>
      <c r="P44" s="124">
        <v>0</v>
      </c>
      <c r="Q44" s="124">
        <v>0</v>
      </c>
      <c r="R44" s="124">
        <v>0</v>
      </c>
      <c r="S44" s="124">
        <v>0</v>
      </c>
      <c r="T44" s="124">
        <v>0</v>
      </c>
      <c r="U44" s="124">
        <v>0</v>
      </c>
      <c r="V44" s="124">
        <v>0</v>
      </c>
      <c r="W44" s="124">
        <v>0</v>
      </c>
      <c r="X44" s="124">
        <v>0</v>
      </c>
      <c r="Y44" s="124">
        <v>0</v>
      </c>
      <c r="Z44" s="124">
        <v>0</v>
      </c>
      <c r="AA44" s="124">
        <v>0</v>
      </c>
      <c r="AB44" s="124">
        <v>0</v>
      </c>
      <c r="AC44" s="124">
        <v>0</v>
      </c>
      <c r="AD44" s="124">
        <v>0</v>
      </c>
      <c r="AE44" s="124">
        <v>0</v>
      </c>
      <c r="AF44" s="124">
        <v>0</v>
      </c>
      <c r="AG44" s="124">
        <v>0</v>
      </c>
      <c r="AH44" s="124">
        <v>0</v>
      </c>
      <c r="AI44" s="124">
        <v>0</v>
      </c>
      <c r="AJ44" s="124">
        <v>0</v>
      </c>
      <c r="AK44" s="124">
        <v>-10.277693979499999</v>
      </c>
      <c r="AM44" s="124"/>
      <c r="AN44" s="124"/>
      <c r="AO44" s="124"/>
      <c r="AP44" s="124"/>
      <c r="AQ44" s="124"/>
      <c r="AR44" s="124"/>
      <c r="AS44" s="124"/>
      <c r="AT44" s="124"/>
      <c r="AU44" s="124"/>
    </row>
    <row r="45" spans="2:47" ht="14.5" customHeight="1">
      <c r="B45" s="51" t="s">
        <v>307</v>
      </c>
      <c r="C45" s="49"/>
      <c r="D45" s="49"/>
      <c r="E45" s="124">
        <f t="shared" ref="E45:AF45" si="41">SUM(E46:E49)</f>
        <v>2.4510000000000001</v>
      </c>
      <c r="F45" s="124">
        <f t="shared" si="41"/>
        <v>2.4510000000000001</v>
      </c>
      <c r="G45" s="124">
        <f t="shared" si="41"/>
        <v>2.4510000000000001</v>
      </c>
      <c r="H45" s="124">
        <f t="shared" si="41"/>
        <v>2.4510000000000001</v>
      </c>
      <c r="I45" s="124">
        <f t="shared" si="41"/>
        <v>1.889</v>
      </c>
      <c r="J45" s="124">
        <f t="shared" si="41"/>
        <v>1.889</v>
      </c>
      <c r="K45" s="124">
        <f t="shared" si="41"/>
        <v>1.889</v>
      </c>
      <c r="L45" s="124">
        <f t="shared" si="41"/>
        <v>1.6559999999999999</v>
      </c>
      <c r="M45" s="124">
        <f t="shared" si="41"/>
        <v>2.2650000000000001</v>
      </c>
      <c r="N45" s="124">
        <f t="shared" si="41"/>
        <v>2.194</v>
      </c>
      <c r="O45" s="124">
        <f t="shared" si="41"/>
        <v>1.657</v>
      </c>
      <c r="P45" s="124">
        <f t="shared" si="41"/>
        <v>13.996000000000002</v>
      </c>
      <c r="Q45" s="124">
        <f t="shared" si="41"/>
        <v>32.899000000000001</v>
      </c>
      <c r="R45" s="124">
        <f t="shared" si="41"/>
        <v>32.663000000000004</v>
      </c>
      <c r="S45" s="124">
        <f t="shared" si="41"/>
        <v>39.710999999999999</v>
      </c>
      <c r="T45" s="124">
        <f t="shared" si="41"/>
        <v>38.725999999999999</v>
      </c>
      <c r="U45" s="124">
        <f t="shared" si="41"/>
        <v>33.923000000000002</v>
      </c>
      <c r="V45" s="124">
        <f t="shared" si="41"/>
        <v>35.75</v>
      </c>
      <c r="W45" s="124">
        <f t="shared" si="41"/>
        <v>30.986999999999998</v>
      </c>
      <c r="X45" s="124">
        <f t="shared" si="41"/>
        <v>32.009</v>
      </c>
      <c r="Y45" s="124">
        <f t="shared" si="41"/>
        <v>44.584999999999994</v>
      </c>
      <c r="Z45" s="124">
        <f t="shared" si="41"/>
        <v>24.692999999999998</v>
      </c>
      <c r="AA45" s="124">
        <f t="shared" si="41"/>
        <v>81.664000000000001</v>
      </c>
      <c r="AB45" s="124">
        <f t="shared" si="41"/>
        <v>46.664000000000001</v>
      </c>
      <c r="AC45" s="124">
        <f t="shared" si="41"/>
        <v>56.262</v>
      </c>
      <c r="AD45" s="124">
        <f t="shared" si="41"/>
        <v>58.538000000000004</v>
      </c>
      <c r="AE45" s="124">
        <f t="shared" si="41"/>
        <v>65.113</v>
      </c>
      <c r="AF45" s="124">
        <f t="shared" si="41"/>
        <v>56.696000000000005</v>
      </c>
      <c r="AG45" s="124">
        <f>SUM(AG46:AG49)</f>
        <v>76.070999999999998</v>
      </c>
      <c r="AH45" s="124">
        <f>SUM(AH46:AH49)</f>
        <v>66.106000000000009</v>
      </c>
      <c r="AI45" s="124">
        <f>SUM(AI46:AI49)</f>
        <v>79.53</v>
      </c>
      <c r="AJ45" s="124">
        <f>SUM(AJ46:AJ49)</f>
        <v>77.013757131889392</v>
      </c>
      <c r="AK45" s="124">
        <f>SUM(AK46:AK49)</f>
        <v>58.868883159540005</v>
      </c>
      <c r="AM45" s="124">
        <f t="shared" ref="AM45:AU50" si="42">SUMIF($7:$7,AM$9,45:45)</f>
        <v>9.8040000000000003</v>
      </c>
      <c r="AN45" s="124">
        <f t="shared" si="42"/>
        <v>7.3229999999999995</v>
      </c>
      <c r="AO45" s="124">
        <f t="shared" si="42"/>
        <v>20.112000000000002</v>
      </c>
      <c r="AP45" s="124">
        <f t="shared" si="42"/>
        <v>143.99900000000002</v>
      </c>
      <c r="AQ45" s="124">
        <f t="shared" si="42"/>
        <v>132.66899999999998</v>
      </c>
      <c r="AR45" s="124">
        <f t="shared" si="42"/>
        <v>197.60599999999999</v>
      </c>
      <c r="AS45" s="124">
        <f t="shared" si="42"/>
        <v>236.60900000000001</v>
      </c>
      <c r="AT45" s="124">
        <f t="shared" si="42"/>
        <v>298.7207571318894</v>
      </c>
      <c r="AU45" s="124">
        <f t="shared" si="42"/>
        <v>58.868883159540005</v>
      </c>
    </row>
    <row r="46" spans="2:47" ht="14.5" customHeight="1">
      <c r="B46" s="30" t="s">
        <v>300</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M46" s="29">
        <f t="shared" si="42"/>
        <v>0</v>
      </c>
      <c r="AN46" s="29">
        <f t="shared" si="42"/>
        <v>0</v>
      </c>
      <c r="AO46" s="29">
        <f t="shared" si="42"/>
        <v>1.411</v>
      </c>
      <c r="AP46" s="29">
        <f t="shared" si="42"/>
        <v>7.0029999999999992</v>
      </c>
      <c r="AQ46" s="29">
        <f t="shared" si="42"/>
        <v>2.7330000000000005</v>
      </c>
      <c r="AR46" s="29">
        <f t="shared" si="42"/>
        <v>-11.718000000000002</v>
      </c>
      <c r="AS46" s="29">
        <f t="shared" si="42"/>
        <v>0</v>
      </c>
      <c r="AT46" s="29">
        <f t="shared" si="42"/>
        <v>0</v>
      </c>
      <c r="AU46" s="29">
        <f t="shared" si="42"/>
        <v>0</v>
      </c>
    </row>
    <row r="47" spans="2:47" ht="14.5" customHeight="1">
      <c r="B47" s="30" t="s">
        <v>301</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M47" s="29">
        <f t="shared" si="42"/>
        <v>0</v>
      </c>
      <c r="AN47" s="29">
        <f t="shared" si="42"/>
        <v>0</v>
      </c>
      <c r="AO47" s="29">
        <f t="shared" si="42"/>
        <v>9.7469999999999999</v>
      </c>
      <c r="AP47" s="29">
        <f t="shared" si="42"/>
        <v>127.428</v>
      </c>
      <c r="AQ47" s="29">
        <f t="shared" si="42"/>
        <v>109.089</v>
      </c>
      <c r="AR47" s="29">
        <f t="shared" si="42"/>
        <v>121.97099999999999</v>
      </c>
      <c r="AS47" s="29">
        <f t="shared" si="42"/>
        <v>135.15600000000001</v>
      </c>
      <c r="AT47" s="29">
        <f t="shared" si="42"/>
        <v>143.52293212367849</v>
      </c>
      <c r="AU47" s="29">
        <f t="shared" si="42"/>
        <v>34.599140610189288</v>
      </c>
    </row>
    <row r="48" spans="2:47" ht="14.5" customHeight="1">
      <c r="B48" s="30" t="s">
        <v>302</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M48" s="29">
        <f t="shared" si="42"/>
        <v>0</v>
      </c>
      <c r="AN48" s="29">
        <f t="shared" si="42"/>
        <v>0</v>
      </c>
      <c r="AO48" s="29">
        <f t="shared" si="42"/>
        <v>0</v>
      </c>
      <c r="AP48" s="29">
        <f t="shared" si="42"/>
        <v>0</v>
      </c>
      <c r="AQ48" s="29">
        <f t="shared" si="42"/>
        <v>6.2240000000000002</v>
      </c>
      <c r="AR48" s="29">
        <f t="shared" si="42"/>
        <v>71.585000000000008</v>
      </c>
      <c r="AS48" s="29">
        <f t="shared" si="42"/>
        <v>81.787999999999997</v>
      </c>
      <c r="AT48" s="29">
        <f t="shared" si="42"/>
        <v>136.21483012035171</v>
      </c>
      <c r="AU48" s="29">
        <f t="shared" si="42"/>
        <v>19.919239151468265</v>
      </c>
    </row>
    <row r="49" spans="2:47" ht="14.5" customHeight="1">
      <c r="B49" s="30" t="s">
        <v>303</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M49" s="29">
        <f t="shared" si="42"/>
        <v>9.8040000000000003</v>
      </c>
      <c r="AN49" s="29">
        <f t="shared" si="42"/>
        <v>7.3229999999999995</v>
      </c>
      <c r="AO49" s="29">
        <f t="shared" si="42"/>
        <v>8.9540000000000006</v>
      </c>
      <c r="AP49" s="29">
        <f t="shared" si="42"/>
        <v>9.5679999999999996</v>
      </c>
      <c r="AQ49" s="29">
        <f t="shared" si="42"/>
        <v>14.623000000000001</v>
      </c>
      <c r="AR49" s="29">
        <f t="shared" si="42"/>
        <v>15.768000000000001</v>
      </c>
      <c r="AS49" s="29">
        <f t="shared" si="42"/>
        <v>19.664999999999999</v>
      </c>
      <c r="AT49" s="29">
        <f t="shared" si="42"/>
        <v>18.98299488785921</v>
      </c>
      <c r="AU49" s="29">
        <f t="shared" si="42"/>
        <v>4.3505033978824503</v>
      </c>
    </row>
    <row r="50" spans="2:47" ht="14.5" customHeight="1">
      <c r="B50" s="37" t="s">
        <v>308</v>
      </c>
      <c r="C50" s="38"/>
      <c r="D50" s="38"/>
      <c r="E50" s="39">
        <f t="shared" ref="E50:AJ50" si="43">SUM(E40:E45)</f>
        <v>23.893999999999995</v>
      </c>
      <c r="F50" s="39">
        <f t="shared" si="43"/>
        <v>30.86300000000001</v>
      </c>
      <c r="G50" s="39">
        <f t="shared" si="43"/>
        <v>20.963999999999992</v>
      </c>
      <c r="H50" s="39">
        <f t="shared" si="43"/>
        <v>28.802999999999997</v>
      </c>
      <c r="I50" s="39">
        <f t="shared" si="43"/>
        <v>33.233000000000011</v>
      </c>
      <c r="J50" s="39">
        <f t="shared" si="43"/>
        <v>10.425000000000011</v>
      </c>
      <c r="K50" s="39">
        <f t="shared" si="43"/>
        <v>48.553999999999988</v>
      </c>
      <c r="L50" s="39">
        <f t="shared" si="43"/>
        <v>142.32300000000006</v>
      </c>
      <c r="M50" s="39">
        <f t="shared" si="43"/>
        <v>71.263000000000005</v>
      </c>
      <c r="N50" s="39">
        <f t="shared" si="43"/>
        <v>75.811000000000021</v>
      </c>
      <c r="O50" s="39">
        <f t="shared" si="43"/>
        <v>118.53700000000002</v>
      </c>
      <c r="P50" s="39">
        <f t="shared" si="43"/>
        <v>145.94899999999998</v>
      </c>
      <c r="Q50" s="39">
        <f t="shared" si="43"/>
        <v>101.93299999999996</v>
      </c>
      <c r="R50" s="39">
        <f t="shared" si="43"/>
        <v>116.01399999999998</v>
      </c>
      <c r="S50" s="39">
        <f t="shared" si="43"/>
        <v>230.43699999999995</v>
      </c>
      <c r="T50" s="39">
        <f t="shared" si="43"/>
        <v>243.79599999999994</v>
      </c>
      <c r="U50" s="39">
        <f t="shared" si="43"/>
        <v>99.708999999999975</v>
      </c>
      <c r="V50" s="39">
        <f t="shared" si="43"/>
        <v>135.38500000000005</v>
      </c>
      <c r="W50" s="39">
        <f t="shared" si="43"/>
        <v>230.58800000000005</v>
      </c>
      <c r="X50" s="39">
        <f t="shared" si="43"/>
        <v>301.88</v>
      </c>
      <c r="Y50" s="39">
        <f t="shared" si="43"/>
        <v>236.75100000000003</v>
      </c>
      <c r="Z50" s="39">
        <f t="shared" si="43"/>
        <v>180.14400000000001</v>
      </c>
      <c r="AA50" s="39">
        <f t="shared" si="43"/>
        <v>303.78300000000002</v>
      </c>
      <c r="AB50" s="39">
        <f t="shared" si="43"/>
        <v>404.76899999999995</v>
      </c>
      <c r="AC50" s="39">
        <f t="shared" si="43"/>
        <v>227.72799999999998</v>
      </c>
      <c r="AD50" s="39">
        <f t="shared" si="43"/>
        <v>236.60599999999999</v>
      </c>
      <c r="AE50" s="39">
        <f t="shared" si="43"/>
        <v>324.32899999999989</v>
      </c>
      <c r="AF50" s="39">
        <f t="shared" si="43"/>
        <v>388.84199999999976</v>
      </c>
      <c r="AG50" s="39">
        <f t="shared" si="43"/>
        <v>285.2120000000001</v>
      </c>
      <c r="AH50" s="39">
        <f t="shared" si="43"/>
        <v>290.512</v>
      </c>
      <c r="AI50" s="39">
        <f t="shared" si="43"/>
        <v>493.12699999999995</v>
      </c>
      <c r="AJ50" s="39">
        <f t="shared" si="43"/>
        <v>568.62325713188977</v>
      </c>
      <c r="AK50" s="39">
        <f>SUM(AK40:AK45)</f>
        <v>367.85812013004011</v>
      </c>
      <c r="AM50" s="39">
        <f t="shared" si="42"/>
        <v>104.524</v>
      </c>
      <c r="AN50" s="39">
        <f t="shared" si="42"/>
        <v>234.53500000000008</v>
      </c>
      <c r="AO50" s="39">
        <f t="shared" si="42"/>
        <v>411.56000000000006</v>
      </c>
      <c r="AP50" s="39">
        <f t="shared" si="42"/>
        <v>692.17999999999984</v>
      </c>
      <c r="AQ50" s="39">
        <f t="shared" si="42"/>
        <v>767.56200000000013</v>
      </c>
      <c r="AR50" s="39">
        <f t="shared" si="42"/>
        <v>1125.4470000000001</v>
      </c>
      <c r="AS50" s="39">
        <f t="shared" si="42"/>
        <v>1177.5049999999997</v>
      </c>
      <c r="AT50" s="39">
        <f t="shared" si="42"/>
        <v>1637.4742571318898</v>
      </c>
      <c r="AU50" s="39">
        <f t="shared" si="42"/>
        <v>367.85812013004011</v>
      </c>
    </row>
    <row r="52" spans="2:47" ht="14.5" customHeight="1">
      <c r="B52" s="37" t="s">
        <v>309</v>
      </c>
      <c r="C52" s="38"/>
      <c r="D52" s="38"/>
      <c r="E52" s="129">
        <f t="shared" ref="E52:AJ52" si="44">E50/E37</f>
        <v>0.78806348010633598</v>
      </c>
      <c r="F52" s="129">
        <f t="shared" si="44"/>
        <v>0.81381414104578009</v>
      </c>
      <c r="G52" s="129">
        <f t="shared" si="44"/>
        <v>0.73646030947387287</v>
      </c>
      <c r="H52" s="129">
        <f t="shared" si="44"/>
        <v>0.75343325747469192</v>
      </c>
      <c r="I52" s="129">
        <f t="shared" si="44"/>
        <v>0.82101388408518217</v>
      </c>
      <c r="J52" s="129">
        <f t="shared" si="44"/>
        <v>0.44160630321514827</v>
      </c>
      <c r="K52" s="129">
        <f t="shared" si="44"/>
        <v>0.75410803590842734</v>
      </c>
      <c r="L52" s="129">
        <f t="shared" si="44"/>
        <v>0.8164373974598732</v>
      </c>
      <c r="M52" s="129">
        <f t="shared" si="44"/>
        <v>0.78440286186020913</v>
      </c>
      <c r="N52" s="129">
        <f t="shared" si="44"/>
        <v>0.7694595280385691</v>
      </c>
      <c r="O52" s="129">
        <f t="shared" si="44"/>
        <v>0.83709614773489638</v>
      </c>
      <c r="P52" s="129">
        <f t="shared" si="44"/>
        <v>0.84928135001454752</v>
      </c>
      <c r="Q52" s="129">
        <f t="shared" si="44"/>
        <v>0.78206662677039696</v>
      </c>
      <c r="R52" s="129">
        <f t="shared" si="44"/>
        <v>0.80843739547329685</v>
      </c>
      <c r="S52" s="129">
        <f t="shared" si="44"/>
        <v>0.8715633805480435</v>
      </c>
      <c r="T52" s="129">
        <f t="shared" si="44"/>
        <v>0.85274067234003847</v>
      </c>
      <c r="U52" s="129">
        <f t="shared" si="44"/>
        <v>0.69105110682949134</v>
      </c>
      <c r="V52" s="129">
        <f t="shared" si="44"/>
        <v>0.74306931508202678</v>
      </c>
      <c r="W52" s="129">
        <f t="shared" si="44"/>
        <v>0.80879407648517543</v>
      </c>
      <c r="X52" s="129">
        <f t="shared" si="44"/>
        <v>0.85500247822700559</v>
      </c>
      <c r="Y52" s="129">
        <f t="shared" si="44"/>
        <v>0.74176387100412644</v>
      </c>
      <c r="Z52" s="129">
        <f t="shared" si="44"/>
        <v>0.64315551207808808</v>
      </c>
      <c r="AA52" s="129">
        <f t="shared" si="44"/>
        <v>0.77228711977730047</v>
      </c>
      <c r="AB52" s="129">
        <f t="shared" si="44"/>
        <v>0.8494395745761395</v>
      </c>
      <c r="AC52" s="129">
        <f t="shared" si="44"/>
        <v>0.65089318889873371</v>
      </c>
      <c r="AD52" s="129">
        <f t="shared" si="44"/>
        <v>0.66208868853238867</v>
      </c>
      <c r="AE52" s="129">
        <f t="shared" si="44"/>
        <v>0.70427303285879317</v>
      </c>
      <c r="AF52" s="129">
        <f t="shared" si="44"/>
        <v>0.78986851166088057</v>
      </c>
      <c r="AG52" s="129">
        <f t="shared" si="44"/>
        <v>0.69905587309679518</v>
      </c>
      <c r="AH52" s="129">
        <f t="shared" si="44"/>
        <v>0.6736744466474196</v>
      </c>
      <c r="AI52" s="129">
        <f t="shared" si="44"/>
        <v>0.7706241229180536</v>
      </c>
      <c r="AJ52" s="129">
        <f t="shared" si="44"/>
        <v>0.79448072410517501</v>
      </c>
      <c r="AK52" s="129">
        <f>AK50/AK37</f>
        <v>0.70122200702480397</v>
      </c>
      <c r="AM52" s="129">
        <f t="shared" ref="AM52:AT52" si="45">AM50/AM37</f>
        <v>0.7746037084141425</v>
      </c>
      <c r="AN52" s="129">
        <f t="shared" si="45"/>
        <v>0.77457206738597006</v>
      </c>
      <c r="AO52" s="129">
        <f t="shared" si="45"/>
        <v>0.81848736153371915</v>
      </c>
      <c r="AP52" s="129">
        <f t="shared" si="45"/>
        <v>0.83988768816721537</v>
      </c>
      <c r="AQ52" s="129">
        <f t="shared" si="45"/>
        <v>0.79568220479983087</v>
      </c>
      <c r="AR52" s="129">
        <f t="shared" si="45"/>
        <v>0.76606098146188073</v>
      </c>
      <c r="AS52" s="129">
        <f t="shared" si="45"/>
        <v>0.7093249784944422</v>
      </c>
      <c r="AT52" s="129">
        <f t="shared" si="45"/>
        <v>0.74605160713131624</v>
      </c>
      <c r="AU52" s="129">
        <f t="shared" ref="AU52" si="46">AU50/AU37</f>
        <v>0.70122200702480397</v>
      </c>
    </row>
    <row r="53" spans="2:47" ht="14.5" customHeight="1">
      <c r="B53" s="219"/>
      <c r="C53" s="135"/>
      <c r="D53" s="135"/>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M53" s="220"/>
      <c r="AN53" s="220"/>
      <c r="AO53" s="220"/>
      <c r="AP53" s="220"/>
      <c r="AQ53" s="220"/>
      <c r="AR53" s="220"/>
      <c r="AS53" s="220"/>
      <c r="AT53" s="220"/>
      <c r="AU53" s="220"/>
    </row>
    <row r="54" spans="2:47" ht="14.5" customHeight="1">
      <c r="B54" s="5" t="s">
        <v>858</v>
      </c>
      <c r="C54" s="6"/>
      <c r="D54" s="6"/>
      <c r="E54" s="7" t="str">
        <f t="shared" ref="E54:AK54" si="47">MONTH(E$6)/3&amp;"Q"&amp;E$7</f>
        <v>1Q2016</v>
      </c>
      <c r="F54" s="7" t="str">
        <f t="shared" si="47"/>
        <v>2Q2016</v>
      </c>
      <c r="G54" s="7" t="str">
        <f t="shared" si="47"/>
        <v>3Q2016</v>
      </c>
      <c r="H54" s="7" t="str">
        <f t="shared" si="47"/>
        <v>4Q2016</v>
      </c>
      <c r="I54" s="7" t="str">
        <f t="shared" si="47"/>
        <v>1Q2017</v>
      </c>
      <c r="J54" s="7" t="str">
        <f t="shared" si="47"/>
        <v>2Q2017</v>
      </c>
      <c r="K54" s="7" t="str">
        <f t="shared" si="47"/>
        <v>3Q2017</v>
      </c>
      <c r="L54" s="7" t="str">
        <f t="shared" si="47"/>
        <v>4Q2017</v>
      </c>
      <c r="M54" s="7" t="str">
        <f t="shared" si="47"/>
        <v>1Q2018</v>
      </c>
      <c r="N54" s="7" t="str">
        <f t="shared" si="47"/>
        <v>2Q2018</v>
      </c>
      <c r="O54" s="7" t="str">
        <f t="shared" si="47"/>
        <v>3Q2018</v>
      </c>
      <c r="P54" s="7" t="str">
        <f t="shared" si="47"/>
        <v>4Q2018</v>
      </c>
      <c r="Q54" s="7" t="str">
        <f t="shared" si="47"/>
        <v>1Q2019</v>
      </c>
      <c r="R54" s="7" t="str">
        <f t="shared" si="47"/>
        <v>2Q2019</v>
      </c>
      <c r="S54" s="7" t="str">
        <f t="shared" si="47"/>
        <v>3Q2019</v>
      </c>
      <c r="T54" s="7" t="str">
        <f t="shared" si="47"/>
        <v>4Q2019</v>
      </c>
      <c r="U54" s="7" t="str">
        <f t="shared" si="47"/>
        <v>1Q2020</v>
      </c>
      <c r="V54" s="7" t="str">
        <f t="shared" si="47"/>
        <v>2Q2020</v>
      </c>
      <c r="W54" s="7" t="str">
        <f t="shared" si="47"/>
        <v>3Q2020</v>
      </c>
      <c r="X54" s="7" t="str">
        <f t="shared" si="47"/>
        <v>4Q2020</v>
      </c>
      <c r="Y54" s="7" t="str">
        <f t="shared" si="47"/>
        <v>1Q2021</v>
      </c>
      <c r="Z54" s="7" t="str">
        <f t="shared" si="47"/>
        <v>2Q2021</v>
      </c>
      <c r="AA54" s="7" t="str">
        <f t="shared" si="47"/>
        <v>3Q2021</v>
      </c>
      <c r="AB54" s="7" t="str">
        <f t="shared" si="47"/>
        <v>4Q2021</v>
      </c>
      <c r="AC54" s="7" t="str">
        <f t="shared" si="47"/>
        <v>1Q2022</v>
      </c>
      <c r="AD54" s="7" t="str">
        <f t="shared" si="47"/>
        <v>2Q2022</v>
      </c>
      <c r="AE54" s="7" t="str">
        <f t="shared" si="47"/>
        <v>3Q2022</v>
      </c>
      <c r="AF54" s="7" t="str">
        <f t="shared" si="47"/>
        <v>4Q2022</v>
      </c>
      <c r="AG54" s="7" t="str">
        <f t="shared" si="47"/>
        <v>1Q2023</v>
      </c>
      <c r="AH54" s="7" t="str">
        <f t="shared" si="47"/>
        <v>2Q2023</v>
      </c>
      <c r="AI54" s="7" t="str">
        <f t="shared" si="47"/>
        <v>3Q2023</v>
      </c>
      <c r="AJ54" s="7" t="str">
        <f t="shared" si="47"/>
        <v>4Q2023</v>
      </c>
      <c r="AK54" s="7" t="str">
        <f t="shared" si="47"/>
        <v>1Q2024</v>
      </c>
      <c r="AM54" s="6">
        <v>2016</v>
      </c>
      <c r="AN54" s="6">
        <f t="shared" ref="AN54:AU54" si="48">AM54+1</f>
        <v>2017</v>
      </c>
      <c r="AO54" s="6">
        <f t="shared" si="48"/>
        <v>2018</v>
      </c>
      <c r="AP54" s="6">
        <f t="shared" si="48"/>
        <v>2019</v>
      </c>
      <c r="AQ54" s="6">
        <f t="shared" si="48"/>
        <v>2020</v>
      </c>
      <c r="AR54" s="6">
        <f t="shared" si="48"/>
        <v>2021</v>
      </c>
      <c r="AS54" s="6">
        <f t="shared" si="48"/>
        <v>2022</v>
      </c>
      <c r="AT54" s="6">
        <f t="shared" si="48"/>
        <v>2023</v>
      </c>
      <c r="AU54" s="6">
        <f t="shared" si="48"/>
        <v>2024</v>
      </c>
    </row>
    <row r="55" spans="2:47" ht="14.5" customHeight="1">
      <c r="B55" s="51" t="s">
        <v>297</v>
      </c>
      <c r="C55" s="49"/>
      <c r="D55" s="49"/>
      <c r="E55" s="124">
        <f t="shared" ref="E55:AK55" si="49">E26</f>
        <v>4.7249999999999908</v>
      </c>
      <c r="F55" s="124">
        <f t="shared" si="49"/>
        <v>7.7410000000000103</v>
      </c>
      <c r="G55" s="124">
        <f t="shared" si="49"/>
        <v>5.3059999999999938</v>
      </c>
      <c r="H55" s="124">
        <f t="shared" si="49"/>
        <v>8.8289999999999971</v>
      </c>
      <c r="I55" s="124">
        <f t="shared" si="49"/>
        <v>14.898000000000012</v>
      </c>
      <c r="J55" s="124">
        <f t="shared" si="49"/>
        <v>-29.28799999999999</v>
      </c>
      <c r="K55" s="124">
        <f t="shared" si="49"/>
        <v>12.289999999999985</v>
      </c>
      <c r="L55" s="124">
        <f t="shared" si="49"/>
        <v>115.21600000000002</v>
      </c>
      <c r="M55" s="124">
        <f t="shared" si="49"/>
        <v>-16.941999999999986</v>
      </c>
      <c r="N55" s="124">
        <f t="shared" si="49"/>
        <v>-20.371999999999982</v>
      </c>
      <c r="O55" s="124">
        <f t="shared" si="49"/>
        <v>28.350000000000012</v>
      </c>
      <c r="P55" s="124">
        <f t="shared" si="49"/>
        <v>73.823999999999955</v>
      </c>
      <c r="Q55" s="124">
        <f t="shared" si="49"/>
        <v>-23.95700000000004</v>
      </c>
      <c r="R55" s="124">
        <f t="shared" si="49"/>
        <v>-24.507000000000019</v>
      </c>
      <c r="S55" s="124">
        <f t="shared" si="49"/>
        <v>31.627999999999965</v>
      </c>
      <c r="T55" s="124">
        <f t="shared" si="49"/>
        <v>49.464999999999911</v>
      </c>
      <c r="U55" s="124">
        <f t="shared" si="49"/>
        <v>-51.700000000000017</v>
      </c>
      <c r="V55" s="124">
        <f t="shared" si="49"/>
        <v>-30.67299999999997</v>
      </c>
      <c r="W55" s="124">
        <f t="shared" si="49"/>
        <v>37.568000000000019</v>
      </c>
      <c r="X55" s="124">
        <f t="shared" si="49"/>
        <v>109.33299999999997</v>
      </c>
      <c r="Y55" s="124">
        <f t="shared" si="49"/>
        <v>-93.805999999999969</v>
      </c>
      <c r="Z55" s="124">
        <f t="shared" si="49"/>
        <v>-159.60999999999996</v>
      </c>
      <c r="AA55" s="124">
        <f t="shared" si="49"/>
        <v>-25.747000000000014</v>
      </c>
      <c r="AB55" s="124">
        <f t="shared" si="49"/>
        <v>576.11599999999999</v>
      </c>
      <c r="AC55" s="124">
        <f t="shared" si="49"/>
        <v>-95.906000000000034</v>
      </c>
      <c r="AD55" s="124">
        <f t="shared" si="49"/>
        <v>-93.263000000000005</v>
      </c>
      <c r="AE55" s="124">
        <f t="shared" si="49"/>
        <v>44.150999999999904</v>
      </c>
      <c r="AF55" s="124">
        <f t="shared" si="49"/>
        <v>136.97399999999965</v>
      </c>
      <c r="AG55" s="124">
        <f t="shared" si="49"/>
        <v>-84.013999999999896</v>
      </c>
      <c r="AH55" s="124">
        <f t="shared" si="49"/>
        <v>-101.35100000000003</v>
      </c>
      <c r="AI55" s="124">
        <f t="shared" si="49"/>
        <v>102.52000000000001</v>
      </c>
      <c r="AJ55" s="124">
        <f t="shared" si="49"/>
        <v>145.02450000000036</v>
      </c>
      <c r="AK55" s="124">
        <f t="shared" si="49"/>
        <v>135.50700000000003</v>
      </c>
      <c r="AM55" s="124">
        <f t="shared" ref="AM55:AU59" si="50">SUMIF($7:$7,AM$9,55:55)</f>
        <v>26.600999999999992</v>
      </c>
      <c r="AN55" s="124">
        <f t="shared" si="50"/>
        <v>113.11600000000003</v>
      </c>
      <c r="AO55" s="124">
        <f t="shared" si="50"/>
        <v>64.86</v>
      </c>
      <c r="AP55" s="124">
        <f t="shared" si="50"/>
        <v>32.62899999999982</v>
      </c>
      <c r="AQ55" s="124">
        <f t="shared" si="50"/>
        <v>64.527999999999992</v>
      </c>
      <c r="AR55" s="124">
        <f t="shared" si="50"/>
        <v>296.95300000000003</v>
      </c>
      <c r="AS55" s="124">
        <f t="shared" si="50"/>
        <v>-8.0440000000004943</v>
      </c>
      <c r="AT55" s="124">
        <f t="shared" si="50"/>
        <v>62.179500000000445</v>
      </c>
      <c r="AU55" s="124">
        <f t="shared" si="50"/>
        <v>135.50700000000003</v>
      </c>
    </row>
    <row r="56" spans="2:47" ht="14.5" customHeight="1">
      <c r="B56" s="51" t="s">
        <v>306</v>
      </c>
      <c r="C56" s="49"/>
      <c r="D56" s="49"/>
      <c r="E56" s="124">
        <v>0</v>
      </c>
      <c r="F56" s="124">
        <v>0</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0</v>
      </c>
      <c r="Y56" s="124">
        <v>0</v>
      </c>
      <c r="Z56" s="124">
        <v>0</v>
      </c>
      <c r="AA56" s="124">
        <v>0</v>
      </c>
      <c r="AB56" s="124">
        <v>0</v>
      </c>
      <c r="AC56" s="124">
        <v>0</v>
      </c>
      <c r="AD56" s="124">
        <v>0</v>
      </c>
      <c r="AE56" s="124">
        <v>0</v>
      </c>
      <c r="AF56" s="124">
        <v>0</v>
      </c>
      <c r="AG56" s="124">
        <v>0</v>
      </c>
      <c r="AH56" s="124">
        <v>0</v>
      </c>
      <c r="AI56" s="124">
        <v>0</v>
      </c>
      <c r="AJ56" s="124">
        <v>0</v>
      </c>
      <c r="AK56" s="124">
        <v>-240.84196557000001</v>
      </c>
      <c r="AM56" s="124">
        <f t="shared" si="50"/>
        <v>0</v>
      </c>
      <c r="AN56" s="124">
        <f t="shared" si="50"/>
        <v>0</v>
      </c>
      <c r="AO56" s="124">
        <f t="shared" si="50"/>
        <v>0</v>
      </c>
      <c r="AP56" s="124">
        <f t="shared" si="50"/>
        <v>0</v>
      </c>
      <c r="AQ56" s="124">
        <f t="shared" si="50"/>
        <v>0</v>
      </c>
      <c r="AR56" s="124">
        <f t="shared" si="50"/>
        <v>0</v>
      </c>
      <c r="AS56" s="124">
        <f t="shared" si="50"/>
        <v>0</v>
      </c>
      <c r="AT56" s="124">
        <f t="shared" si="50"/>
        <v>0</v>
      </c>
      <c r="AU56" s="124">
        <f t="shared" si="50"/>
        <v>-240.84196557000001</v>
      </c>
    </row>
    <row r="57" spans="2:47" ht="14.5" customHeight="1">
      <c r="B57" s="51" t="s">
        <v>857</v>
      </c>
      <c r="C57" s="49"/>
      <c r="D57" s="49"/>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-10.277693979499999</v>
      </c>
      <c r="AM57" s="124">
        <f t="shared" si="50"/>
        <v>0</v>
      </c>
      <c r="AN57" s="124">
        <f t="shared" si="50"/>
        <v>0</v>
      </c>
      <c r="AO57" s="124">
        <f t="shared" si="50"/>
        <v>0</v>
      </c>
      <c r="AP57" s="124">
        <f t="shared" si="50"/>
        <v>0</v>
      </c>
      <c r="AQ57" s="124">
        <f t="shared" si="50"/>
        <v>0</v>
      </c>
      <c r="AR57" s="124">
        <f t="shared" si="50"/>
        <v>0</v>
      </c>
      <c r="AS57" s="124">
        <f t="shared" si="50"/>
        <v>0</v>
      </c>
      <c r="AT57" s="124">
        <f t="shared" si="50"/>
        <v>0</v>
      </c>
      <c r="AU57" s="124">
        <f t="shared" si="50"/>
        <v>-10.277693979499999</v>
      </c>
    </row>
    <row r="58" spans="2:47" ht="14.5" customHeight="1">
      <c r="B58" s="51" t="s">
        <v>859</v>
      </c>
      <c r="C58" s="49"/>
      <c r="D58" s="49"/>
      <c r="E58" s="124">
        <v>0</v>
      </c>
      <c r="F58" s="124">
        <v>0</v>
      </c>
      <c r="G58" s="124">
        <v>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11.125058079999999</v>
      </c>
      <c r="AM58" s="124">
        <f t="shared" si="50"/>
        <v>0</v>
      </c>
      <c r="AN58" s="124">
        <f t="shared" si="50"/>
        <v>0</v>
      </c>
      <c r="AO58" s="124">
        <f t="shared" si="50"/>
        <v>0</v>
      </c>
      <c r="AP58" s="124">
        <f t="shared" si="50"/>
        <v>0</v>
      </c>
      <c r="AQ58" s="124">
        <f t="shared" si="50"/>
        <v>0</v>
      </c>
      <c r="AR58" s="124">
        <f t="shared" si="50"/>
        <v>0</v>
      </c>
      <c r="AS58" s="124">
        <f t="shared" si="50"/>
        <v>0</v>
      </c>
      <c r="AT58" s="124">
        <f t="shared" si="50"/>
        <v>0</v>
      </c>
      <c r="AU58" s="124">
        <f t="shared" si="50"/>
        <v>11.125058079999999</v>
      </c>
    </row>
    <row r="59" spans="2:47" ht="14.5" customHeight="1">
      <c r="B59" s="37" t="s">
        <v>308</v>
      </c>
      <c r="C59" s="38"/>
      <c r="D59" s="38"/>
      <c r="E59" s="39">
        <f t="shared" ref="E59:AK59" si="51">SUM(E55:E58)</f>
        <v>4.7249999999999908</v>
      </c>
      <c r="F59" s="39">
        <f t="shared" si="51"/>
        <v>7.7410000000000103</v>
      </c>
      <c r="G59" s="39">
        <f t="shared" si="51"/>
        <v>5.3059999999999938</v>
      </c>
      <c r="H59" s="39">
        <f t="shared" si="51"/>
        <v>8.8289999999999971</v>
      </c>
      <c r="I59" s="39">
        <f t="shared" si="51"/>
        <v>14.898000000000012</v>
      </c>
      <c r="J59" s="39">
        <f t="shared" si="51"/>
        <v>-29.28799999999999</v>
      </c>
      <c r="K59" s="39">
        <f t="shared" si="51"/>
        <v>12.289999999999985</v>
      </c>
      <c r="L59" s="39">
        <f t="shared" si="51"/>
        <v>115.21600000000002</v>
      </c>
      <c r="M59" s="39">
        <f t="shared" si="51"/>
        <v>-16.941999999999986</v>
      </c>
      <c r="N59" s="39">
        <f t="shared" si="51"/>
        <v>-20.371999999999982</v>
      </c>
      <c r="O59" s="39">
        <f t="shared" si="51"/>
        <v>28.350000000000012</v>
      </c>
      <c r="P59" s="39">
        <f t="shared" si="51"/>
        <v>73.823999999999955</v>
      </c>
      <c r="Q59" s="39">
        <f t="shared" si="51"/>
        <v>-23.95700000000004</v>
      </c>
      <c r="R59" s="39">
        <f t="shared" si="51"/>
        <v>-24.507000000000019</v>
      </c>
      <c r="S59" s="39">
        <f t="shared" si="51"/>
        <v>31.627999999999965</v>
      </c>
      <c r="T59" s="39">
        <f t="shared" si="51"/>
        <v>49.464999999999911</v>
      </c>
      <c r="U59" s="39">
        <f t="shared" si="51"/>
        <v>-51.700000000000017</v>
      </c>
      <c r="V59" s="39">
        <f t="shared" si="51"/>
        <v>-30.67299999999997</v>
      </c>
      <c r="W59" s="39">
        <f t="shared" si="51"/>
        <v>37.568000000000019</v>
      </c>
      <c r="X59" s="39">
        <f t="shared" si="51"/>
        <v>109.33299999999997</v>
      </c>
      <c r="Y59" s="39">
        <f t="shared" si="51"/>
        <v>-93.805999999999969</v>
      </c>
      <c r="Z59" s="39">
        <f t="shared" si="51"/>
        <v>-159.60999999999996</v>
      </c>
      <c r="AA59" s="39">
        <f t="shared" si="51"/>
        <v>-25.747000000000014</v>
      </c>
      <c r="AB59" s="39">
        <f t="shared" si="51"/>
        <v>576.11599999999999</v>
      </c>
      <c r="AC59" s="39">
        <f t="shared" si="51"/>
        <v>-95.906000000000034</v>
      </c>
      <c r="AD59" s="39">
        <f t="shared" si="51"/>
        <v>-93.263000000000005</v>
      </c>
      <c r="AE59" s="39">
        <f t="shared" si="51"/>
        <v>44.150999999999904</v>
      </c>
      <c r="AF59" s="39">
        <f t="shared" si="51"/>
        <v>136.97399999999965</v>
      </c>
      <c r="AG59" s="39">
        <f t="shared" si="51"/>
        <v>-84.013999999999896</v>
      </c>
      <c r="AH59" s="39">
        <f t="shared" si="51"/>
        <v>-101.35100000000003</v>
      </c>
      <c r="AI59" s="39">
        <f t="shared" si="51"/>
        <v>102.52000000000001</v>
      </c>
      <c r="AJ59" s="39">
        <f t="shared" si="51"/>
        <v>145.02450000000036</v>
      </c>
      <c r="AK59" s="39">
        <f t="shared" si="51"/>
        <v>-104.48760146949998</v>
      </c>
      <c r="AM59" s="39">
        <f t="shared" si="50"/>
        <v>26.600999999999992</v>
      </c>
      <c r="AN59" s="39">
        <f t="shared" si="50"/>
        <v>113.11600000000003</v>
      </c>
      <c r="AO59" s="39">
        <f t="shared" si="50"/>
        <v>64.86</v>
      </c>
      <c r="AP59" s="39">
        <f t="shared" si="50"/>
        <v>32.62899999999982</v>
      </c>
      <c r="AQ59" s="39">
        <f t="shared" si="50"/>
        <v>64.527999999999992</v>
      </c>
      <c r="AR59" s="39">
        <f t="shared" si="50"/>
        <v>296.95300000000003</v>
      </c>
      <c r="AS59" s="39">
        <f t="shared" si="50"/>
        <v>-8.0440000000004943</v>
      </c>
      <c r="AT59" s="39">
        <f t="shared" si="50"/>
        <v>62.179500000000445</v>
      </c>
      <c r="AU59" s="39">
        <f t="shared" si="50"/>
        <v>-104.48760146949998</v>
      </c>
    </row>
    <row r="60" spans="2:47" ht="14.5" customHeight="1">
      <c r="B60" s="219"/>
      <c r="C60" s="135"/>
      <c r="D60" s="135"/>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M60" s="220"/>
      <c r="AN60" s="220"/>
      <c r="AO60" s="220"/>
      <c r="AP60" s="220"/>
      <c r="AQ60" s="220"/>
      <c r="AR60" s="220"/>
      <c r="AS60" s="220"/>
      <c r="AT60" s="220"/>
      <c r="AU60" s="220"/>
    </row>
    <row r="61" spans="2:47" ht="14.5" customHeight="1">
      <c r="B61" s="219"/>
      <c r="C61" s="135"/>
      <c r="D61" s="135"/>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M61" s="220"/>
      <c r="AN61" s="220"/>
      <c r="AO61" s="220"/>
      <c r="AP61" s="220"/>
      <c r="AQ61" s="220"/>
      <c r="AR61" s="220"/>
      <c r="AS61" s="220"/>
      <c r="AT61" s="220"/>
      <c r="AU61" s="220"/>
    </row>
    <row r="62" spans="2:47" ht="14.5" customHeight="1">
      <c r="AF62" s="45"/>
    </row>
    <row r="63" spans="2:47" ht="14.5" customHeight="1">
      <c r="B63" s="1" t="s">
        <v>44</v>
      </c>
      <c r="AH63" s="45"/>
    </row>
    <row r="64" spans="2:47" ht="14.5" customHeight="1">
      <c r="B64" s="1" t="s">
        <v>310</v>
      </c>
      <c r="AH64" s="45"/>
    </row>
    <row r="65" spans="2:37" ht="14.5" customHeight="1">
      <c r="B65" s="1" t="s">
        <v>311</v>
      </c>
      <c r="AI65" s="45"/>
      <c r="AJ65" s="45"/>
      <c r="AK65" s="45"/>
    </row>
    <row r="66" spans="2:37" ht="14.5" customHeight="1">
      <c r="B66" s="8" t="s">
        <v>862</v>
      </c>
      <c r="AB66" s="45"/>
    </row>
    <row r="67" spans="2:37" ht="14.5" customHeight="1">
      <c r="B67" s="218"/>
    </row>
    <row r="68" spans="2:37" ht="14.5" customHeight="1">
      <c r="B68" s="9"/>
      <c r="AH68" s="130"/>
    </row>
  </sheetData>
  <pageMargins left="0.7" right="0.7" top="0.75" bottom="0.75" header="0.3" footer="0.3"/>
  <ignoredErrors>
    <ignoredError sqref="X14:AK14 E14:W14 L20:AK20 E20:K20"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U35"/>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2.54296875" style="9" customWidth="1"/>
    <col min="39" max="16384" width="10.54296875" style="9"/>
  </cols>
  <sheetData>
    <row r="2" spans="2:47" ht="14.5" customHeight="1">
      <c r="J2" s="29"/>
    </row>
    <row r="3" spans="2:47" ht="14.5" customHeight="1">
      <c r="J3" s="29"/>
    </row>
    <row r="4" spans="2:47" ht="14.5" customHeight="1">
      <c r="J4" s="29"/>
    </row>
    <row r="6" spans="2:47" ht="14.5" customHeight="1">
      <c r="C6" s="3" t="s">
        <v>206</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M6" s="23"/>
      <c r="AN6" s="23"/>
      <c r="AO6" s="23"/>
      <c r="AP6" s="23"/>
      <c r="AQ6" s="23"/>
      <c r="AR6" s="23"/>
      <c r="AS6" s="23"/>
      <c r="AT6" s="23"/>
      <c r="AU6" s="23"/>
    </row>
    <row r="7" spans="2:47" ht="14.5" customHeight="1">
      <c r="C7" s="3" t="s">
        <v>207</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M7" s="22"/>
      <c r="AN7" s="22"/>
      <c r="AO7" s="22"/>
      <c r="AP7" s="22"/>
      <c r="AQ7" s="22"/>
      <c r="AR7" s="22"/>
      <c r="AS7" s="22"/>
      <c r="AT7" s="22"/>
      <c r="AU7" s="22"/>
    </row>
    <row r="8" spans="2:47" ht="14.5" customHeight="1">
      <c r="B8" s="5" t="s">
        <v>321</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2"/>
      <c r="AM8" s="6">
        <v>2016</v>
      </c>
      <c r="AN8" s="6">
        <f>AM8+1</f>
        <v>2017</v>
      </c>
      <c r="AO8" s="6">
        <f t="shared" ref="AO8:AU8" si="5">AN8+1</f>
        <v>2018</v>
      </c>
      <c r="AP8" s="6">
        <f t="shared" si="5"/>
        <v>2019</v>
      </c>
      <c r="AQ8" s="6">
        <f t="shared" si="5"/>
        <v>2020</v>
      </c>
      <c r="AR8" s="6">
        <f t="shared" si="5"/>
        <v>2021</v>
      </c>
      <c r="AS8" s="6">
        <f t="shared" si="5"/>
        <v>2022</v>
      </c>
      <c r="AT8" s="6">
        <f t="shared" si="5"/>
        <v>2023</v>
      </c>
      <c r="AU8" s="6">
        <f t="shared" si="5"/>
        <v>2024</v>
      </c>
    </row>
    <row r="9" spans="2:47" ht="14.5" customHeight="1">
      <c r="B9" s="40" t="s">
        <v>322</v>
      </c>
      <c r="C9" s="41"/>
      <c r="D9" s="41"/>
      <c r="E9" s="126">
        <f>SUM(E10:E12)</f>
        <v>15.702</v>
      </c>
      <c r="F9" s="126">
        <f>SUM(F10:F12)</f>
        <v>11.775</v>
      </c>
      <c r="G9" s="126">
        <f t="shared" ref="G9:AI9" si="6">SUM(G10:G12)</f>
        <v>8.35</v>
      </c>
      <c r="H9" s="126">
        <f t="shared" si="6"/>
        <v>10.864000000000003</v>
      </c>
      <c r="I9" s="126">
        <f>SUM(I10:I12)</f>
        <v>9.9380000000000006</v>
      </c>
      <c r="J9" s="126">
        <f t="shared" si="6"/>
        <v>4.6839999999999993</v>
      </c>
      <c r="K9" s="126">
        <f t="shared" si="6"/>
        <v>9.6340000000000003</v>
      </c>
      <c r="L9" s="126">
        <f t="shared" si="6"/>
        <v>10.315</v>
      </c>
      <c r="M9" s="126">
        <f t="shared" si="6"/>
        <v>17.062000000000001</v>
      </c>
      <c r="N9" s="126">
        <f t="shared" si="6"/>
        <v>17.802</v>
      </c>
      <c r="O9" s="126">
        <f>SUM(O10:O12)</f>
        <v>8.2360000000000007</v>
      </c>
      <c r="P9" s="126">
        <f t="shared" si="6"/>
        <v>19.385999999999999</v>
      </c>
      <c r="Q9" s="126">
        <f t="shared" si="6"/>
        <v>56.408999999999992</v>
      </c>
      <c r="R9" s="126">
        <f t="shared" si="6"/>
        <v>77.245000000000005</v>
      </c>
      <c r="S9" s="126">
        <f t="shared" si="6"/>
        <v>165.04599999999999</v>
      </c>
      <c r="T9" s="126">
        <f t="shared" si="6"/>
        <v>176.376</v>
      </c>
      <c r="U9" s="126">
        <f t="shared" si="6"/>
        <v>82.647999999999996</v>
      </c>
      <c r="V9" s="126">
        <f t="shared" si="6"/>
        <v>110.08500000000001</v>
      </c>
      <c r="W9" s="126">
        <f t="shared" si="6"/>
        <v>175.91900000000001</v>
      </c>
      <c r="X9" s="126">
        <f t="shared" si="6"/>
        <v>163.48399999999998</v>
      </c>
      <c r="Y9" s="126">
        <f t="shared" si="6"/>
        <v>128.642</v>
      </c>
      <c r="Z9" s="126">
        <f t="shared" si="6"/>
        <v>125.004</v>
      </c>
      <c r="AA9" s="126">
        <f t="shared" si="6"/>
        <v>184.43900000000002</v>
      </c>
      <c r="AB9" s="126">
        <f t="shared" si="6"/>
        <v>165.16800000000001</v>
      </c>
      <c r="AC9" s="126">
        <f t="shared" si="6"/>
        <v>131.41300000000001</v>
      </c>
      <c r="AD9" s="126">
        <f t="shared" si="6"/>
        <v>143.52500000000001</v>
      </c>
      <c r="AE9" s="126">
        <f t="shared" si="6"/>
        <v>222.09399999999999</v>
      </c>
      <c r="AF9" s="126">
        <f t="shared" si="6"/>
        <v>224.53</v>
      </c>
      <c r="AG9" s="126">
        <f t="shared" si="6"/>
        <v>174.80600000000001</v>
      </c>
      <c r="AH9" s="126">
        <f t="shared" si="6"/>
        <v>160.37499999999994</v>
      </c>
      <c r="AI9" s="126">
        <f t="shared" si="6"/>
        <v>254.85800000000003</v>
      </c>
      <c r="AJ9" s="126">
        <f t="shared" ref="AJ9" si="7">SUM(AJ10:AJ12)</f>
        <v>338.34100000000001</v>
      </c>
      <c r="AK9" s="126">
        <f>SUM(AK10:AK12)</f>
        <v>203.25</v>
      </c>
      <c r="AM9" s="126">
        <f t="shared" ref="AM9:AU14" si="8">SUMIF($7:$7,AM$8,9:9)</f>
        <v>46.691000000000003</v>
      </c>
      <c r="AN9" s="126">
        <f t="shared" si="8"/>
        <v>34.570999999999998</v>
      </c>
      <c r="AO9" s="126">
        <f t="shared" si="8"/>
        <v>62.486000000000004</v>
      </c>
      <c r="AP9" s="126">
        <f t="shared" si="8"/>
        <v>475.07600000000002</v>
      </c>
      <c r="AQ9" s="126">
        <f t="shared" si="8"/>
        <v>532.13599999999997</v>
      </c>
      <c r="AR9" s="126">
        <f t="shared" si="8"/>
        <v>603.25300000000004</v>
      </c>
      <c r="AS9" s="126">
        <f t="shared" si="8"/>
        <v>721.56200000000001</v>
      </c>
      <c r="AT9" s="126">
        <f t="shared" si="8"/>
        <v>928.38</v>
      </c>
      <c r="AU9" s="126">
        <f t="shared" si="8"/>
        <v>203.25</v>
      </c>
    </row>
    <row r="10" spans="2:47" ht="14.5" customHeight="1">
      <c r="B10" s="30" t="s">
        <v>155</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29">
        <v>-2.9249999999999998</v>
      </c>
      <c r="AM10" s="29">
        <f t="shared" si="8"/>
        <v>29.076000000000001</v>
      </c>
      <c r="AN10" s="29">
        <f t="shared" si="8"/>
        <v>34.375999999999998</v>
      </c>
      <c r="AO10" s="29">
        <f t="shared" si="8"/>
        <v>23.551000000000002</v>
      </c>
      <c r="AP10" s="29">
        <f t="shared" si="8"/>
        <v>29.47</v>
      </c>
      <c r="AQ10" s="29">
        <f t="shared" si="8"/>
        <v>31.749000000000002</v>
      </c>
      <c r="AR10" s="29">
        <f t="shared" si="8"/>
        <v>32.793999999999997</v>
      </c>
      <c r="AS10" s="29">
        <f t="shared" si="8"/>
        <v>47.004000000000005</v>
      </c>
      <c r="AT10" s="29">
        <f t="shared" si="8"/>
        <v>-3.532</v>
      </c>
      <c r="AU10" s="29">
        <f t="shared" si="8"/>
        <v>-2.9249999999999998</v>
      </c>
    </row>
    <row r="11" spans="2:47" ht="14.5" customHeight="1">
      <c r="B11" s="30" t="s">
        <v>323</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29">
        <v>128.108</v>
      </c>
      <c r="AM11" s="29">
        <f t="shared" si="8"/>
        <v>17.614999999999998</v>
      </c>
      <c r="AN11" s="29">
        <f t="shared" si="8"/>
        <v>0.19499999999999998</v>
      </c>
      <c r="AO11" s="29">
        <f t="shared" si="8"/>
        <v>9.6980000000000004</v>
      </c>
      <c r="AP11" s="29">
        <f t="shared" si="8"/>
        <v>284.38300000000004</v>
      </c>
      <c r="AQ11" s="29">
        <f t="shared" si="8"/>
        <v>261.173</v>
      </c>
      <c r="AR11" s="29">
        <f t="shared" si="8"/>
        <v>321.95600000000002</v>
      </c>
      <c r="AS11" s="29">
        <f t="shared" si="8"/>
        <v>375.49700000000001</v>
      </c>
      <c r="AT11" s="29">
        <f t="shared" si="8"/>
        <v>605.13800000000003</v>
      </c>
      <c r="AU11" s="29">
        <f t="shared" si="8"/>
        <v>128.108</v>
      </c>
    </row>
    <row r="12" spans="2:47" ht="14.5" customHeight="1">
      <c r="B12" s="30" t="s">
        <v>324</v>
      </c>
      <c r="E12" s="29">
        <v>0</v>
      </c>
      <c r="F12" s="29">
        <v>0</v>
      </c>
      <c r="G12" s="29">
        <v>0</v>
      </c>
      <c r="H12" s="29">
        <v>0</v>
      </c>
      <c r="I12" s="29">
        <v>0</v>
      </c>
      <c r="J12" s="29">
        <v>0</v>
      </c>
      <c r="K12" s="29">
        <v>0</v>
      </c>
      <c r="L12" s="29">
        <v>0</v>
      </c>
      <c r="M12" s="127">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29">
        <v>78.066999999999993</v>
      </c>
      <c r="AM12" s="29">
        <f t="shared" si="8"/>
        <v>0</v>
      </c>
      <c r="AN12" s="29">
        <f t="shared" si="8"/>
        <v>0</v>
      </c>
      <c r="AO12" s="29">
        <f t="shared" si="8"/>
        <v>29.237000000000002</v>
      </c>
      <c r="AP12" s="29">
        <f t="shared" si="8"/>
        <v>161.22299999999998</v>
      </c>
      <c r="AQ12" s="29">
        <f t="shared" si="8"/>
        <v>239.214</v>
      </c>
      <c r="AR12" s="29">
        <f t="shared" si="8"/>
        <v>248.50299999999999</v>
      </c>
      <c r="AS12" s="29">
        <f t="shared" si="8"/>
        <v>299.06099999999998</v>
      </c>
      <c r="AT12" s="29">
        <f t="shared" si="8"/>
        <v>326.774</v>
      </c>
      <c r="AU12" s="29">
        <f t="shared" si="8"/>
        <v>78.066999999999993</v>
      </c>
    </row>
    <row r="13" spans="2:47" ht="14.5" customHeight="1">
      <c r="B13" s="14" t="s">
        <v>325</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6">
        <v>499.53</v>
      </c>
      <c r="AM13" s="26">
        <f t="shared" si="8"/>
        <v>159.85300000000001</v>
      </c>
      <c r="AN13" s="26">
        <f t="shared" si="8"/>
        <v>434.40300000000002</v>
      </c>
      <c r="AO13" s="26">
        <f t="shared" si="8"/>
        <v>706.67900000000009</v>
      </c>
      <c r="AP13" s="26">
        <f t="shared" si="8"/>
        <v>541.73400000000004</v>
      </c>
      <c r="AQ13" s="26">
        <f t="shared" si="8"/>
        <v>554.49</v>
      </c>
      <c r="AR13" s="26">
        <f t="shared" si="8"/>
        <v>1096.3119999999999</v>
      </c>
      <c r="AS13" s="26">
        <f t="shared" si="8"/>
        <v>1814.692</v>
      </c>
      <c r="AT13" s="26">
        <f t="shared" si="8"/>
        <v>2268.9879999999998</v>
      </c>
      <c r="AU13" s="26">
        <f t="shared" si="8"/>
        <v>499.53</v>
      </c>
    </row>
    <row r="14" spans="2:47" ht="14.5" customHeight="1">
      <c r="B14" s="14" t="s">
        <v>326</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6">
        <v>16.542999999999999</v>
      </c>
      <c r="AM14" s="26">
        <f t="shared" si="8"/>
        <v>2.4609999999999999</v>
      </c>
      <c r="AN14" s="26">
        <f t="shared" si="8"/>
        <v>124.375</v>
      </c>
      <c r="AO14" s="26">
        <f t="shared" si="8"/>
        <v>28.251999999999999</v>
      </c>
      <c r="AP14" s="26">
        <f t="shared" si="8"/>
        <v>71.996000000000009</v>
      </c>
      <c r="AQ14" s="26">
        <f t="shared" si="8"/>
        <v>82.552999999999997</v>
      </c>
      <c r="AR14" s="26">
        <f t="shared" si="8"/>
        <v>155.749</v>
      </c>
      <c r="AS14" s="26">
        <f t="shared" si="8"/>
        <v>105.14500000000001</v>
      </c>
      <c r="AT14" s="26">
        <f t="shared" si="8"/>
        <v>92.471000000000004</v>
      </c>
      <c r="AU14" s="26">
        <f t="shared" si="8"/>
        <v>16.542999999999999</v>
      </c>
    </row>
    <row r="15" spans="2:47" ht="14.5" customHeight="1">
      <c r="B15" s="14" t="s">
        <v>860</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15.922000000000001</v>
      </c>
      <c r="AM15" s="26"/>
      <c r="AN15" s="26"/>
      <c r="AO15" s="26"/>
      <c r="AP15" s="26"/>
      <c r="AQ15" s="26"/>
      <c r="AR15" s="26"/>
      <c r="AS15" s="26"/>
      <c r="AT15" s="26"/>
      <c r="AU15" s="26"/>
    </row>
    <row r="16" spans="2:47" ht="14.5" customHeight="1">
      <c r="B16" s="14" t="s">
        <v>327</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18.085000000000001</v>
      </c>
      <c r="AC16" s="26">
        <v>15.116</v>
      </c>
      <c r="AD16" s="26">
        <v>3.3810000000000002</v>
      </c>
      <c r="AE16" s="26">
        <v>20.102</v>
      </c>
      <c r="AF16" s="26">
        <v>14.496</v>
      </c>
      <c r="AG16" s="26">
        <v>12.015000000000001</v>
      </c>
      <c r="AH16" s="26">
        <v>22.143000000000001</v>
      </c>
      <c r="AI16" s="26">
        <v>50.108999999999995</v>
      </c>
      <c r="AJ16" s="26">
        <v>14.887</v>
      </c>
      <c r="AK16" s="26">
        <v>30.815999999999999</v>
      </c>
      <c r="AM16" s="26">
        <f t="shared" ref="AM16:AU22" si="9">SUMIF($7:$7,AM$8,16:16)</f>
        <v>0</v>
      </c>
      <c r="AN16" s="26">
        <f t="shared" si="9"/>
        <v>0</v>
      </c>
      <c r="AO16" s="26">
        <f t="shared" si="9"/>
        <v>0</v>
      </c>
      <c r="AP16" s="26">
        <f t="shared" si="9"/>
        <v>0</v>
      </c>
      <c r="AQ16" s="26">
        <f t="shared" si="9"/>
        <v>0</v>
      </c>
      <c r="AR16" s="26">
        <f t="shared" si="9"/>
        <v>18.085000000000001</v>
      </c>
      <c r="AS16" s="26">
        <f t="shared" si="9"/>
        <v>53.095000000000006</v>
      </c>
      <c r="AT16" s="26">
        <f t="shared" si="9"/>
        <v>99.153999999999996</v>
      </c>
      <c r="AU16" s="26">
        <f t="shared" si="9"/>
        <v>30.815999999999999</v>
      </c>
    </row>
    <row r="17" spans="2:47" ht="14.5" customHeight="1">
      <c r="B17" s="14" t="s">
        <v>328</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23.274000000000001</v>
      </c>
      <c r="AC17" s="26">
        <v>0</v>
      </c>
      <c r="AD17" s="26">
        <v>0</v>
      </c>
      <c r="AE17" s="26">
        <v>2.2080000000000002</v>
      </c>
      <c r="AF17" s="26">
        <v>0.46800000000000003</v>
      </c>
      <c r="AG17" s="26">
        <v>0.22</v>
      </c>
      <c r="AH17" s="26">
        <v>0.65100000000000002</v>
      </c>
      <c r="AI17" s="26">
        <v>0.5069999999999999</v>
      </c>
      <c r="AJ17" s="26">
        <v>-0.313</v>
      </c>
      <c r="AK17" s="26">
        <v>2.0489999999999999</v>
      </c>
      <c r="AM17" s="26">
        <f t="shared" si="9"/>
        <v>0</v>
      </c>
      <c r="AN17" s="26">
        <f t="shared" si="9"/>
        <v>0</v>
      </c>
      <c r="AO17" s="26">
        <f t="shared" si="9"/>
        <v>0</v>
      </c>
      <c r="AP17" s="26">
        <f t="shared" si="9"/>
        <v>0</v>
      </c>
      <c r="AQ17" s="26">
        <f t="shared" si="9"/>
        <v>0</v>
      </c>
      <c r="AR17" s="26">
        <f t="shared" si="9"/>
        <v>23.274000000000001</v>
      </c>
      <c r="AS17" s="26">
        <f t="shared" si="9"/>
        <v>2.6760000000000002</v>
      </c>
      <c r="AT17" s="26">
        <f t="shared" si="9"/>
        <v>1.0649999999999999</v>
      </c>
      <c r="AU17" s="26">
        <f t="shared" si="9"/>
        <v>2.0489999999999999</v>
      </c>
    </row>
    <row r="18" spans="2:47" ht="14.5" customHeight="1">
      <c r="B18" s="14" t="s">
        <v>329</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0.51600000000000001</v>
      </c>
      <c r="AJ18" s="26">
        <v>0.30099999999999999</v>
      </c>
      <c r="AK18" s="26">
        <v>0.59099999999999997</v>
      </c>
      <c r="AM18" s="26">
        <f t="shared" si="9"/>
        <v>0</v>
      </c>
      <c r="AN18" s="26">
        <f t="shared" si="9"/>
        <v>0</v>
      </c>
      <c r="AO18" s="26">
        <f t="shared" si="9"/>
        <v>0</v>
      </c>
      <c r="AP18" s="26">
        <f t="shared" si="9"/>
        <v>0</v>
      </c>
      <c r="AQ18" s="26">
        <f t="shared" si="9"/>
        <v>0</v>
      </c>
      <c r="AR18" s="26">
        <f t="shared" si="9"/>
        <v>0</v>
      </c>
      <c r="AS18" s="26">
        <f t="shared" si="9"/>
        <v>0</v>
      </c>
      <c r="AT18" s="26">
        <f t="shared" si="9"/>
        <v>0.81699999999999995</v>
      </c>
      <c r="AU18" s="26">
        <f t="shared" si="9"/>
        <v>0.59099999999999997</v>
      </c>
    </row>
    <row r="19" spans="2:47" ht="14.5" customHeight="1">
      <c r="B19" s="14" t="s">
        <v>330</v>
      </c>
      <c r="C19" s="15"/>
      <c r="D19" s="15"/>
      <c r="E19" s="26">
        <v>-2.1070000000000002</v>
      </c>
      <c r="F19" s="26">
        <v>-2.4209999999999994</v>
      </c>
      <c r="G19" s="26">
        <v>-4.2120000000000006</v>
      </c>
      <c r="H19" s="26">
        <v>-5.2829999999999995</v>
      </c>
      <c r="I19" s="26">
        <v>-4.8730000000000002</v>
      </c>
      <c r="J19" s="26">
        <v>-6.5659999999999998</v>
      </c>
      <c r="K19" s="26">
        <v>-14.617000000000001</v>
      </c>
      <c r="L19" s="26">
        <v>-21.178999999999998</v>
      </c>
      <c r="M19" s="26">
        <v>-13.044</v>
      </c>
      <c r="N19" s="26">
        <v>-13.927</v>
      </c>
      <c r="O19" s="26">
        <v>-13.75</v>
      </c>
      <c r="P19" s="26">
        <v>-14.673</v>
      </c>
      <c r="Q19" s="26">
        <v>-15.622</v>
      </c>
      <c r="R19" s="26">
        <v>-15.746</v>
      </c>
      <c r="S19" s="26">
        <v>-19.574999999999999</v>
      </c>
      <c r="T19" s="26">
        <v>-23.436</v>
      </c>
      <c r="U19" s="26">
        <v>-17.823</v>
      </c>
      <c r="V19" s="26">
        <v>-11.282</v>
      </c>
      <c r="W19" s="26">
        <v>-12.786</v>
      </c>
      <c r="X19" s="26">
        <v>-25.146999999999998</v>
      </c>
      <c r="Y19" s="26">
        <v>-17.995000000000001</v>
      </c>
      <c r="Z19" s="26">
        <v>-26.425999999999998</v>
      </c>
      <c r="AA19" s="26">
        <v>-48.034999999999997</v>
      </c>
      <c r="AB19" s="26">
        <v>-34.540999999999997</v>
      </c>
      <c r="AC19" s="26">
        <f>SUM(AC20:AC22)</f>
        <v>-50.603999999999999</v>
      </c>
      <c r="AD19" s="26">
        <f t="shared" ref="AD19:AJ19" si="10">SUM(AD20:AD22)</f>
        <v>-61.259999999999991</v>
      </c>
      <c r="AE19" s="26">
        <f t="shared" si="10"/>
        <v>-70.786000000000001</v>
      </c>
      <c r="AF19" s="26">
        <f t="shared" si="10"/>
        <v>-77.844999999999999</v>
      </c>
      <c r="AG19" s="26">
        <f t="shared" si="10"/>
        <v>-68.125</v>
      </c>
      <c r="AH19" s="26">
        <f t="shared" si="10"/>
        <v>-70.881000000000014</v>
      </c>
      <c r="AI19" s="26">
        <f t="shared" si="10"/>
        <v>-106.836</v>
      </c>
      <c r="AJ19" s="26">
        <f t="shared" si="10"/>
        <v>-107.71299999999998</v>
      </c>
      <c r="AK19" s="26">
        <f>SUM(AK20:AK22)</f>
        <v>-80.839999999999989</v>
      </c>
      <c r="AM19" s="26">
        <f t="shared" si="9"/>
        <v>-14.023</v>
      </c>
      <c r="AN19" s="26">
        <f t="shared" si="9"/>
        <v>-47.234999999999999</v>
      </c>
      <c r="AO19" s="26">
        <f t="shared" si="9"/>
        <v>-55.394000000000005</v>
      </c>
      <c r="AP19" s="26">
        <f t="shared" si="9"/>
        <v>-74.378999999999991</v>
      </c>
      <c r="AQ19" s="26">
        <f t="shared" si="9"/>
        <v>-67.037999999999997</v>
      </c>
      <c r="AR19" s="26">
        <f t="shared" si="9"/>
        <v>-126.99699999999999</v>
      </c>
      <c r="AS19" s="26">
        <f t="shared" si="9"/>
        <v>-260.495</v>
      </c>
      <c r="AT19" s="26">
        <f t="shared" si="9"/>
        <v>-353.55500000000001</v>
      </c>
      <c r="AU19" s="26">
        <f t="shared" si="9"/>
        <v>-80.839999999999989</v>
      </c>
    </row>
    <row r="20" spans="2:47" ht="14.5" customHeight="1">
      <c r="B20" s="30" t="s">
        <v>331</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-43.527999999999999</v>
      </c>
      <c r="AD20" s="29">
        <v>-46.943999999999996</v>
      </c>
      <c r="AE20" s="29">
        <v>-53.539000000000001</v>
      </c>
      <c r="AF20" s="29">
        <v>-60.492999999999995</v>
      </c>
      <c r="AG20" s="29">
        <v>-49.12</v>
      </c>
      <c r="AH20" s="29">
        <v>-51.362000000000002</v>
      </c>
      <c r="AI20" s="29">
        <v>-85.756</v>
      </c>
      <c r="AJ20" s="29">
        <v>-86.627999999999986</v>
      </c>
      <c r="AK20" s="29">
        <v>-60.704999999999998</v>
      </c>
      <c r="AM20" s="29">
        <f t="shared" si="9"/>
        <v>0</v>
      </c>
      <c r="AN20" s="29">
        <f t="shared" si="9"/>
        <v>0</v>
      </c>
      <c r="AO20" s="29">
        <f t="shared" si="9"/>
        <v>0</v>
      </c>
      <c r="AP20" s="29">
        <f t="shared" si="9"/>
        <v>0</v>
      </c>
      <c r="AQ20" s="29">
        <f t="shared" si="9"/>
        <v>0</v>
      </c>
      <c r="AR20" s="29">
        <f t="shared" si="9"/>
        <v>0</v>
      </c>
      <c r="AS20" s="29">
        <f t="shared" si="9"/>
        <v>-204.50399999999999</v>
      </c>
      <c r="AT20" s="29">
        <f t="shared" si="9"/>
        <v>-272.86599999999999</v>
      </c>
      <c r="AU20" s="29">
        <f t="shared" si="9"/>
        <v>-60.704999999999998</v>
      </c>
    </row>
    <row r="21" spans="2:47" ht="14.5" customHeight="1">
      <c r="B21" s="30" t="s">
        <v>332</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-5.5789999999999997</v>
      </c>
      <c r="AD21" s="29">
        <v>-14.314999999999998</v>
      </c>
      <c r="AE21" s="29">
        <v>-17.247</v>
      </c>
      <c r="AF21" s="29">
        <v>-17.352000000000004</v>
      </c>
      <c r="AG21" s="29">
        <v>-19.004999999999999</v>
      </c>
      <c r="AH21" s="29">
        <v>-19.479000000000003</v>
      </c>
      <c r="AI21" s="29">
        <v>-21.08</v>
      </c>
      <c r="AJ21" s="29">
        <v>-20.985999999999997</v>
      </c>
      <c r="AK21" s="29">
        <v>-20.036999999999999</v>
      </c>
      <c r="AM21" s="29">
        <f t="shared" si="9"/>
        <v>0</v>
      </c>
      <c r="AN21" s="29">
        <f t="shared" si="9"/>
        <v>0</v>
      </c>
      <c r="AO21" s="29">
        <f t="shared" si="9"/>
        <v>0</v>
      </c>
      <c r="AP21" s="29">
        <f t="shared" si="9"/>
        <v>0</v>
      </c>
      <c r="AQ21" s="29">
        <f t="shared" si="9"/>
        <v>0</v>
      </c>
      <c r="AR21" s="29">
        <f t="shared" si="9"/>
        <v>0</v>
      </c>
      <c r="AS21" s="29">
        <f t="shared" si="9"/>
        <v>-54.493000000000002</v>
      </c>
      <c r="AT21" s="29">
        <f t="shared" si="9"/>
        <v>-80.55</v>
      </c>
      <c r="AU21" s="29">
        <f t="shared" si="9"/>
        <v>-20.036999999999999</v>
      </c>
    </row>
    <row r="22" spans="2:47" ht="14.5" customHeight="1">
      <c r="B22" s="31" t="s">
        <v>333</v>
      </c>
      <c r="C22" s="32"/>
      <c r="D22" s="32"/>
      <c r="E22" s="128">
        <v>0</v>
      </c>
      <c r="F22" s="128">
        <v>0</v>
      </c>
      <c r="G22" s="128">
        <v>0</v>
      </c>
      <c r="H22" s="128">
        <v>0</v>
      </c>
      <c r="I22" s="128">
        <v>0</v>
      </c>
      <c r="J22" s="128">
        <v>0</v>
      </c>
      <c r="K22" s="128">
        <v>0</v>
      </c>
      <c r="L22" s="128">
        <v>0</v>
      </c>
      <c r="M22" s="128">
        <v>0</v>
      </c>
      <c r="N22" s="128">
        <v>0</v>
      </c>
      <c r="O22" s="128">
        <v>0</v>
      </c>
      <c r="P22" s="128">
        <v>0</v>
      </c>
      <c r="Q22" s="128">
        <v>0</v>
      </c>
      <c r="R22" s="128">
        <v>0</v>
      </c>
      <c r="S22" s="128">
        <v>0</v>
      </c>
      <c r="T22" s="128">
        <v>0</v>
      </c>
      <c r="U22" s="128">
        <v>0</v>
      </c>
      <c r="V22" s="128">
        <v>0</v>
      </c>
      <c r="W22" s="128">
        <v>0</v>
      </c>
      <c r="X22" s="128">
        <v>0</v>
      </c>
      <c r="Y22" s="128">
        <v>0</v>
      </c>
      <c r="Z22" s="128">
        <v>0</v>
      </c>
      <c r="AA22" s="128">
        <v>0</v>
      </c>
      <c r="AB22" s="128">
        <v>0</v>
      </c>
      <c r="AC22" s="128">
        <v>-1.4970000000000001</v>
      </c>
      <c r="AD22" s="128">
        <v>-1E-3</v>
      </c>
      <c r="AE22" s="128">
        <v>0</v>
      </c>
      <c r="AF22" s="128">
        <v>0</v>
      </c>
      <c r="AG22" s="128">
        <v>0</v>
      </c>
      <c r="AH22" s="128">
        <v>-0.04</v>
      </c>
      <c r="AI22" s="128">
        <v>0</v>
      </c>
      <c r="AJ22" s="128">
        <v>-9.9000000000000005E-2</v>
      </c>
      <c r="AK22" s="128">
        <v>-9.8000000000000004E-2</v>
      </c>
      <c r="AM22" s="128">
        <f t="shared" si="9"/>
        <v>0</v>
      </c>
      <c r="AN22" s="128">
        <f t="shared" si="9"/>
        <v>0</v>
      </c>
      <c r="AO22" s="128">
        <f t="shared" si="9"/>
        <v>0</v>
      </c>
      <c r="AP22" s="128">
        <f t="shared" si="9"/>
        <v>0</v>
      </c>
      <c r="AQ22" s="128">
        <f t="shared" si="9"/>
        <v>0</v>
      </c>
      <c r="AR22" s="128">
        <f t="shared" si="9"/>
        <v>0</v>
      </c>
      <c r="AS22" s="128">
        <f t="shared" si="9"/>
        <v>-1.498</v>
      </c>
      <c r="AT22" s="128">
        <f t="shared" si="9"/>
        <v>-0.13900000000000001</v>
      </c>
      <c r="AU22" s="128">
        <f t="shared" si="9"/>
        <v>-9.8000000000000004E-2</v>
      </c>
    </row>
    <row r="23" spans="2:47" ht="14.5" customHeight="1">
      <c r="B23" s="30"/>
      <c r="AR23" s="42"/>
    </row>
    <row r="24" spans="2:47" ht="14.5" customHeight="1">
      <c r="B24" s="11" t="s">
        <v>8</v>
      </c>
      <c r="C24" s="12"/>
      <c r="D24" s="12"/>
      <c r="E24" s="25">
        <f t="shared" ref="E24:AB24" si="11">SUM(E9,E13:E19)</f>
        <v>31.826000000000001</v>
      </c>
      <c r="F24" s="25">
        <f t="shared" si="11"/>
        <v>41.376000000000005</v>
      </c>
      <c r="G24" s="25">
        <f t="shared" si="11"/>
        <v>51.170999999999992</v>
      </c>
      <c r="H24" s="25">
        <f t="shared" si="11"/>
        <v>70.608999999999995</v>
      </c>
      <c r="I24" s="25">
        <f t="shared" si="11"/>
        <v>61.887000000000008</v>
      </c>
      <c r="J24" s="25">
        <f t="shared" si="11"/>
        <v>74.109000000000009</v>
      </c>
      <c r="K24" s="25">
        <f t="shared" si="11"/>
        <v>153.351</v>
      </c>
      <c r="L24" s="25">
        <f t="shared" si="11"/>
        <v>256.76700000000005</v>
      </c>
      <c r="M24" s="25">
        <f t="shared" si="11"/>
        <v>179.65200000000002</v>
      </c>
      <c r="N24" s="25">
        <f t="shared" si="11"/>
        <v>188.02600000000001</v>
      </c>
      <c r="O24" s="25">
        <f t="shared" si="11"/>
        <v>167.83500000000001</v>
      </c>
      <c r="P24" s="25">
        <f t="shared" si="11"/>
        <v>206.51</v>
      </c>
      <c r="Q24" s="25">
        <f t="shared" si="11"/>
        <v>198.05399999999997</v>
      </c>
      <c r="R24" s="25">
        <f t="shared" si="11"/>
        <v>200.714</v>
      </c>
      <c r="S24" s="25">
        <f t="shared" si="11"/>
        <v>284.89</v>
      </c>
      <c r="T24" s="25">
        <f t="shared" si="11"/>
        <v>330.76900000000001</v>
      </c>
      <c r="U24" s="25">
        <f t="shared" si="11"/>
        <v>192.87299999999999</v>
      </c>
      <c r="V24" s="25">
        <f t="shared" si="11"/>
        <v>201.54100000000003</v>
      </c>
      <c r="W24" s="25">
        <f t="shared" si="11"/>
        <v>314.44700000000006</v>
      </c>
      <c r="X24" s="25">
        <f t="shared" si="11"/>
        <v>393.28</v>
      </c>
      <c r="Y24" s="25">
        <f t="shared" si="11"/>
        <v>370.19099999999997</v>
      </c>
      <c r="Z24" s="25">
        <f t="shared" si="11"/>
        <v>396.48500000000001</v>
      </c>
      <c r="AA24" s="25">
        <f t="shared" si="11"/>
        <v>454.85199999999998</v>
      </c>
      <c r="AB24" s="25">
        <f t="shared" si="11"/>
        <v>548.14799999999991</v>
      </c>
      <c r="AC24" s="25">
        <f t="shared" ref="AC24:AJ24" si="12">SUM(AC9,AC13:AC19)</f>
        <v>533.91899999999998</v>
      </c>
      <c r="AD24" s="25">
        <f t="shared" si="12"/>
        <v>513.83199999999999</v>
      </c>
      <c r="AE24" s="25">
        <f t="shared" si="12"/>
        <v>667.94499999999994</v>
      </c>
      <c r="AF24" s="25">
        <f t="shared" si="12"/>
        <v>720.97899999999981</v>
      </c>
      <c r="AG24" s="25">
        <f t="shared" si="12"/>
        <v>583.33100000000002</v>
      </c>
      <c r="AH24" s="25">
        <f t="shared" si="12"/>
        <v>609.41099999999994</v>
      </c>
      <c r="AI24" s="25">
        <f t="shared" si="12"/>
        <v>865.84699999999998</v>
      </c>
      <c r="AJ24" s="25">
        <f t="shared" si="12"/>
        <v>978.73099999999977</v>
      </c>
      <c r="AK24" s="25">
        <f>SUM(AK9,AK13:AK19)</f>
        <v>687.86099999999999</v>
      </c>
      <c r="AM24" s="25">
        <f t="shared" ref="AM24:AU24" si="13">SUMIF($7:$7,AM$8,24:24)</f>
        <v>194.98199999999997</v>
      </c>
      <c r="AN24" s="25">
        <f t="shared" si="13"/>
        <v>546.11400000000003</v>
      </c>
      <c r="AO24" s="25">
        <f t="shared" si="13"/>
        <v>742.02300000000002</v>
      </c>
      <c r="AP24" s="25">
        <f t="shared" si="13"/>
        <v>1014.4269999999999</v>
      </c>
      <c r="AQ24" s="25">
        <f t="shared" si="13"/>
        <v>1102.1410000000001</v>
      </c>
      <c r="AR24" s="25">
        <f t="shared" si="13"/>
        <v>1769.6759999999997</v>
      </c>
      <c r="AS24" s="25">
        <f t="shared" si="13"/>
        <v>2436.6749999999997</v>
      </c>
      <c r="AT24" s="25">
        <f t="shared" si="13"/>
        <v>3037.3199999999997</v>
      </c>
      <c r="AU24" s="25">
        <f t="shared" si="13"/>
        <v>687.86099999999999</v>
      </c>
    </row>
    <row r="26" spans="2:47" ht="14.5" customHeight="1">
      <c r="O26" s="33"/>
      <c r="P26" s="33"/>
    </row>
    <row r="27" spans="2:47" ht="14.5" customHeight="1">
      <c r="O27" s="33"/>
      <c r="AB27" s="45"/>
    </row>
    <row r="28" spans="2:47" ht="14.5" customHeight="1">
      <c r="O28" s="33"/>
      <c r="AB28" s="45"/>
    </row>
    <row r="29" spans="2:47" ht="14.5" customHeight="1">
      <c r="O29" s="33"/>
      <c r="AB29" s="45"/>
    </row>
    <row r="30" spans="2:47" ht="14.5" customHeight="1">
      <c r="K30" s="33"/>
      <c r="L30" s="33"/>
      <c r="AB30" s="45"/>
    </row>
    <row r="31" spans="2:47" ht="14.5" customHeight="1">
      <c r="K31" s="33"/>
      <c r="L31" s="33"/>
      <c r="AB31" s="45"/>
    </row>
    <row r="32" spans="2:47" ht="14.5" customHeight="1">
      <c r="K32" s="33"/>
      <c r="L32" s="33"/>
      <c r="AB32" s="45"/>
    </row>
    <row r="33" spans="11:28" ht="14.5" customHeight="1">
      <c r="K33" s="33"/>
      <c r="L33" s="33"/>
      <c r="AB33" s="45"/>
    </row>
    <row r="34" spans="11:28" ht="14.5" customHeight="1">
      <c r="K34" s="33"/>
      <c r="L34" s="33"/>
      <c r="AB34" s="45"/>
    </row>
    <row r="35" spans="11:28" ht="14.5" customHeight="1">
      <c r="K35" s="33"/>
      <c r="L35" s="33"/>
    </row>
  </sheetData>
  <pageMargins left="0.511811024" right="0.511811024" top="0.78740157499999996" bottom="0.78740157499999996" header="0.31496062000000002" footer="0.31496062000000002"/>
  <ignoredErrors>
    <ignoredError sqref="G9:H9 E24:H24 I9:L9 I24:L24 M9:P9 M24 N24:O24 E9:F9 Q9 U9:X9 R9:T9 P24:T24 U24:X24 Y9:AB9 Y24:AB24 AC9 AD9:AF9 AG9:AK9"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U24"/>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7" width="10.54296875" style="9"/>
    <col min="38" max="38" width="2.54296875" style="9" customWidth="1"/>
    <col min="39" max="16384" width="10.54296875" style="9"/>
  </cols>
  <sheetData>
    <row r="6" spans="2:47" ht="14.5" customHeight="1">
      <c r="C6" s="3" t="s">
        <v>206</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EOMONTH(AH6,3)</f>
        <v>45199</v>
      </c>
      <c r="AJ6" s="4">
        <f>EOMONTH(AI6,3)</f>
        <v>45291</v>
      </c>
      <c r="AK6" s="4">
        <f>EOMONTH(AJ6,3)</f>
        <v>45382</v>
      </c>
      <c r="AM6" s="23"/>
      <c r="AN6" s="23"/>
      <c r="AO6" s="23"/>
      <c r="AP6" s="23"/>
      <c r="AQ6" s="23"/>
      <c r="AR6" s="23"/>
      <c r="AS6" s="23"/>
      <c r="AT6" s="23"/>
      <c r="AU6" s="23"/>
    </row>
    <row r="7" spans="2:47" ht="14.5" customHeight="1">
      <c r="C7" s="3" t="s">
        <v>207</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AK7" si="2">YEAR(AJ6)</f>
        <v>2023</v>
      </c>
      <c r="AK7" s="3">
        <f t="shared" si="2"/>
        <v>2024</v>
      </c>
      <c r="AM7" s="22"/>
      <c r="AN7" s="22"/>
      <c r="AO7" s="22"/>
      <c r="AP7" s="22"/>
      <c r="AQ7" s="22"/>
      <c r="AR7" s="22"/>
      <c r="AS7" s="22"/>
      <c r="AT7" s="22"/>
      <c r="AU7" s="22"/>
    </row>
    <row r="8" spans="2:47" ht="14.5" customHeight="1">
      <c r="B8" s="5" t="s">
        <v>334</v>
      </c>
      <c r="C8" s="6"/>
      <c r="D8" s="6"/>
      <c r="E8" s="7" t="str">
        <f>MONTH(E$6)/3&amp;"Q"&amp;E$7</f>
        <v>1Q2016</v>
      </c>
      <c r="F8" s="7" t="str">
        <f t="shared" ref="F8:AK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si="3"/>
        <v>1Q2024</v>
      </c>
      <c r="AL8" s="2"/>
      <c r="AM8" s="6">
        <v>2016</v>
      </c>
      <c r="AN8" s="6">
        <f>AM8+1</f>
        <v>2017</v>
      </c>
      <c r="AO8" s="6">
        <f t="shared" ref="AO8:AU8" si="4">AN8+1</f>
        <v>2018</v>
      </c>
      <c r="AP8" s="6">
        <f t="shared" si="4"/>
        <v>2019</v>
      </c>
      <c r="AQ8" s="6">
        <f t="shared" si="4"/>
        <v>2020</v>
      </c>
      <c r="AR8" s="6">
        <f t="shared" si="4"/>
        <v>2021</v>
      </c>
      <c r="AS8" s="6">
        <f t="shared" si="4"/>
        <v>2022</v>
      </c>
      <c r="AT8" s="6">
        <f t="shared" si="4"/>
        <v>2023</v>
      </c>
      <c r="AU8" s="6">
        <f t="shared" si="4"/>
        <v>2024</v>
      </c>
    </row>
    <row r="9" spans="2:47" ht="14.5" customHeight="1">
      <c r="B9" s="40" t="s">
        <v>282</v>
      </c>
      <c r="C9" s="41"/>
      <c r="D9" s="41"/>
      <c r="E9" s="126">
        <v>-5.0540000000000003</v>
      </c>
      <c r="F9" s="126">
        <v>-7.16</v>
      </c>
      <c r="G9" s="126">
        <v>-28.389000000000003</v>
      </c>
      <c r="H9" s="126">
        <v>-38.639000000000003</v>
      </c>
      <c r="I9" s="126">
        <v>-26.341999999999999</v>
      </c>
      <c r="J9" s="126">
        <v>-57.454999999999998</v>
      </c>
      <c r="K9" s="126">
        <v>-102.16300000000001</v>
      </c>
      <c r="L9" s="126">
        <v>-96.821999999999974</v>
      </c>
      <c r="M9" s="126">
        <v>-97.843000000000004</v>
      </c>
      <c r="N9" s="126">
        <v>-99.265000000000001</v>
      </c>
      <c r="O9" s="126">
        <v>-36.366999999999997</v>
      </c>
      <c r="P9" s="126">
        <v>-64.600999999999999</v>
      </c>
      <c r="Q9" s="126">
        <v>-116.15300000000001</v>
      </c>
      <c r="R9" s="126">
        <v>-103.376</v>
      </c>
      <c r="S9" s="126">
        <v>-70.453000000000003</v>
      </c>
      <c r="T9" s="126">
        <v>-93.851000000000056</v>
      </c>
      <c r="U9" s="126">
        <v>-94.138000000000005</v>
      </c>
      <c r="V9" s="126">
        <v>-62.78</v>
      </c>
      <c r="W9" s="126">
        <v>-75.466000000000008</v>
      </c>
      <c r="X9" s="126">
        <v>-93.23599999999999</v>
      </c>
      <c r="Y9" s="126">
        <v>-94.725999999999999</v>
      </c>
      <c r="Z9" s="126">
        <v>-153.52600000000001</v>
      </c>
      <c r="AA9" s="126">
        <v>-184.09800000000001</v>
      </c>
      <c r="AB9" s="126">
        <v>-153.16899999999998</v>
      </c>
      <c r="AC9" s="126">
        <v>-275.77699999999999</v>
      </c>
      <c r="AD9" s="126">
        <v>-253.12799999999999</v>
      </c>
      <c r="AE9" s="126">
        <v>-313.23300000000006</v>
      </c>
      <c r="AF9" s="126">
        <v>-333.56000000000006</v>
      </c>
      <c r="AG9" s="126">
        <v>-296.12799999999999</v>
      </c>
      <c r="AH9" s="126">
        <v>-290.42699999999996</v>
      </c>
      <c r="AI9" s="126">
        <v>-371.50200000000007</v>
      </c>
      <c r="AJ9" s="26">
        <v>-407.767</v>
      </c>
      <c r="AK9" s="26">
        <v>-263.86099999999999</v>
      </c>
      <c r="AM9" s="126">
        <f t="shared" ref="AM9:AU15" si="5">SUMIF($7:$7,AM$8,9:9)</f>
        <v>-79.242000000000004</v>
      </c>
      <c r="AN9" s="126">
        <f t="shared" si="5"/>
        <v>-282.78199999999998</v>
      </c>
      <c r="AO9" s="126">
        <f t="shared" si="5"/>
        <v>-298.07600000000002</v>
      </c>
      <c r="AP9" s="126">
        <f t="shared" si="5"/>
        <v>-383.83300000000003</v>
      </c>
      <c r="AQ9" s="126">
        <f t="shared" si="5"/>
        <v>-325.62</v>
      </c>
      <c r="AR9" s="126">
        <f t="shared" si="5"/>
        <v>-585.51900000000001</v>
      </c>
      <c r="AS9" s="126">
        <f t="shared" si="5"/>
        <v>-1175.6980000000001</v>
      </c>
      <c r="AT9" s="126">
        <f t="shared" si="5"/>
        <v>-1365.8240000000001</v>
      </c>
      <c r="AU9" s="126">
        <f t="shared" si="5"/>
        <v>-263.86099999999999</v>
      </c>
    </row>
    <row r="10" spans="2:47" ht="14.5" customHeight="1">
      <c r="B10" s="14" t="s">
        <v>286</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-38.774999999999999</v>
      </c>
      <c r="AG10" s="26">
        <v>-53.632999999999996</v>
      </c>
      <c r="AH10" s="26">
        <v>-58.494999999999997</v>
      </c>
      <c r="AI10" s="26">
        <v>-36.882000000000005</v>
      </c>
      <c r="AJ10" s="26">
        <v>-76.802000000000007</v>
      </c>
      <c r="AK10" s="26">
        <v>-70.266999999999996</v>
      </c>
      <c r="AM10" s="26">
        <f t="shared" si="5"/>
        <v>-16.771000000000001</v>
      </c>
      <c r="AN10" s="26">
        <f t="shared" si="5"/>
        <v>-24.770000000000003</v>
      </c>
      <c r="AO10" s="26">
        <f t="shared" si="5"/>
        <v>-32.235999999999997</v>
      </c>
      <c r="AP10" s="26">
        <f t="shared" si="5"/>
        <v>-48.248000000000005</v>
      </c>
      <c r="AQ10" s="26">
        <f t="shared" si="5"/>
        <v>-85.102999999999994</v>
      </c>
      <c r="AR10" s="26">
        <f t="shared" si="5"/>
        <v>-167.94499999999999</v>
      </c>
      <c r="AS10" s="26">
        <f t="shared" si="5"/>
        <v>-213.42699999999999</v>
      </c>
      <c r="AT10" s="26">
        <f t="shared" si="5"/>
        <v>-225.81200000000001</v>
      </c>
      <c r="AU10" s="26">
        <f t="shared" si="5"/>
        <v>-70.266999999999996</v>
      </c>
    </row>
    <row r="11" spans="2:47" ht="14.5" customHeight="1">
      <c r="B11" s="14" t="s">
        <v>287</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6">
        <v>-32.057000000000002</v>
      </c>
      <c r="AM11" s="26">
        <f t="shared" si="5"/>
        <v>-5.9159999999999995</v>
      </c>
      <c r="AN11" s="26">
        <f t="shared" si="5"/>
        <v>-11.201000000000001</v>
      </c>
      <c r="AO11" s="26">
        <f t="shared" si="5"/>
        <v>-17.905999999999999</v>
      </c>
      <c r="AP11" s="26">
        <f t="shared" si="5"/>
        <v>-33.144999999999996</v>
      </c>
      <c r="AQ11" s="26">
        <f t="shared" si="5"/>
        <v>-50.209999999999994</v>
      </c>
      <c r="AR11" s="26">
        <f t="shared" si="5"/>
        <v>-85.001999999999995</v>
      </c>
      <c r="AS11" s="26">
        <f t="shared" si="5"/>
        <v>-93.423000000000002</v>
      </c>
      <c r="AT11" s="26">
        <f t="shared" si="5"/>
        <v>-122.54300000000001</v>
      </c>
      <c r="AU11" s="26">
        <f t="shared" si="5"/>
        <v>-32.057000000000002</v>
      </c>
    </row>
    <row r="12" spans="2:47" ht="14.5" customHeight="1">
      <c r="B12" s="14" t="s">
        <v>335</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M12" s="26">
        <f t="shared" si="5"/>
        <v>0</v>
      </c>
      <c r="AN12" s="26">
        <f t="shared" si="5"/>
        <v>0</v>
      </c>
      <c r="AO12" s="26">
        <f t="shared" si="5"/>
        <v>0</v>
      </c>
      <c r="AP12" s="26">
        <f t="shared" si="5"/>
        <v>0</v>
      </c>
      <c r="AQ12" s="26">
        <f t="shared" si="5"/>
        <v>0</v>
      </c>
      <c r="AR12" s="26">
        <f t="shared" si="5"/>
        <v>0</v>
      </c>
      <c r="AS12" s="26">
        <f t="shared" si="5"/>
        <v>-1.7149999999999999</v>
      </c>
      <c r="AT12" s="26">
        <f t="shared" si="5"/>
        <v>-9.7000000000000003E-2</v>
      </c>
      <c r="AU12" s="26">
        <f t="shared" si="5"/>
        <v>0</v>
      </c>
    </row>
    <row r="13" spans="2:47" ht="14.5" customHeight="1">
      <c r="B13" s="14" t="s">
        <v>336</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6">
        <v>-155.74100000000001</v>
      </c>
      <c r="AM13" s="26">
        <f t="shared" si="5"/>
        <v>-27.757999999999999</v>
      </c>
      <c r="AN13" s="26">
        <f t="shared" si="5"/>
        <v>-52.938000000000002</v>
      </c>
      <c r="AO13" s="26">
        <f t="shared" si="5"/>
        <v>-119.78200000000001</v>
      </c>
      <c r="AP13" s="26">
        <f t="shared" si="5"/>
        <v>-185.19800000000001</v>
      </c>
      <c r="AQ13" s="26">
        <f t="shared" si="5"/>
        <v>-260.85899999999998</v>
      </c>
      <c r="AR13" s="26">
        <f t="shared" si="5"/>
        <v>-395.28699999999998</v>
      </c>
      <c r="AS13" s="26">
        <f t="shared" si="5"/>
        <v>-395.34299999999996</v>
      </c>
      <c r="AT13" s="26">
        <f t="shared" si="5"/>
        <v>-455.56099999999998</v>
      </c>
      <c r="AU13" s="26">
        <f t="shared" si="5"/>
        <v>-155.74100000000001</v>
      </c>
    </row>
    <row r="14" spans="2:47" ht="14.5" customHeight="1">
      <c r="B14" s="14" t="s">
        <v>337</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40.444000000000003</v>
      </c>
      <c r="AF14" s="26">
        <v>29.521000000000001</v>
      </c>
      <c r="AG14" s="26">
        <v>34.692</v>
      </c>
      <c r="AH14" s="26">
        <v>34.136000000000003</v>
      </c>
      <c r="AI14" s="26">
        <v>53.144999999999996</v>
      </c>
      <c r="AJ14" s="26">
        <v>60.655999999999999</v>
      </c>
      <c r="AK14" s="26">
        <v>31.806999999999999</v>
      </c>
      <c r="AM14" s="26">
        <f t="shared" si="5"/>
        <v>7.3630000000000004</v>
      </c>
      <c r="AN14" s="26">
        <f t="shared" si="5"/>
        <v>30.056999999999999</v>
      </c>
      <c r="AO14" s="26">
        <f t="shared" si="5"/>
        <v>29.263999999999996</v>
      </c>
      <c r="AP14" s="26">
        <f t="shared" si="5"/>
        <v>38.252000000000002</v>
      </c>
      <c r="AQ14" s="26">
        <f t="shared" si="5"/>
        <v>34.523000000000003</v>
      </c>
      <c r="AR14" s="26">
        <f t="shared" si="5"/>
        <v>79.691000000000003</v>
      </c>
      <c r="AS14" s="26">
        <f t="shared" si="5"/>
        <v>127.649</v>
      </c>
      <c r="AT14" s="26">
        <f t="shared" si="5"/>
        <v>182.62899999999999</v>
      </c>
      <c r="AU14" s="26">
        <f t="shared" si="5"/>
        <v>31.806999999999999</v>
      </c>
    </row>
    <row r="15" spans="2:47" ht="14.5" customHeight="1">
      <c r="B15" s="34" t="s">
        <v>338</v>
      </c>
      <c r="C15" s="35"/>
      <c r="D15" s="35"/>
      <c r="E15" s="36">
        <v>-0.54400000000000004</v>
      </c>
      <c r="F15" s="36">
        <v>-0.57799999999999985</v>
      </c>
      <c r="G15" s="36">
        <v>-0.67300000000000004</v>
      </c>
      <c r="H15" s="36">
        <v>6.7629999999999999</v>
      </c>
      <c r="I15" s="36">
        <v>-0.624</v>
      </c>
      <c r="J15" s="36">
        <v>-1.175</v>
      </c>
      <c r="K15" s="36">
        <v>-1.1739999999999999</v>
      </c>
      <c r="L15" s="36">
        <v>-0.72100000000000009</v>
      </c>
      <c r="M15" s="36">
        <v>-0.88500000000000001</v>
      </c>
      <c r="N15" s="36">
        <v>-0.38</v>
      </c>
      <c r="O15" s="36">
        <v>-0.86199999999999999</v>
      </c>
      <c r="P15" s="36">
        <v>-0.874</v>
      </c>
      <c r="Q15" s="36">
        <v>-0.89</v>
      </c>
      <c r="R15" s="36">
        <v>-0.92900000000000005</v>
      </c>
      <c r="S15" s="36">
        <v>-1.2569999999999999</v>
      </c>
      <c r="T15" s="36">
        <v>-1.762</v>
      </c>
      <c r="U15" s="36">
        <v>-1.954</v>
      </c>
      <c r="V15" s="36">
        <v>-1.8460000000000001</v>
      </c>
      <c r="W15" s="36">
        <v>-2.11</v>
      </c>
      <c r="X15" s="36">
        <v>-2.0049999999999999</v>
      </c>
      <c r="Y15" s="36">
        <v>-3.4239999999999999</v>
      </c>
      <c r="Z15" s="36">
        <v>-3.56</v>
      </c>
      <c r="AA15" s="36">
        <v>-5.15</v>
      </c>
      <c r="AB15" s="36">
        <v>0.46</v>
      </c>
      <c r="AC15" s="36">
        <v>-3.38</v>
      </c>
      <c r="AD15" s="36">
        <v>-4.7709999999999999</v>
      </c>
      <c r="AE15" s="36">
        <v>-4.3230000000000004</v>
      </c>
      <c r="AF15" s="36">
        <v>-3.972</v>
      </c>
      <c r="AG15" s="36">
        <v>-4.7290000000000001</v>
      </c>
      <c r="AH15" s="36">
        <v>-6.0460000000000003</v>
      </c>
      <c r="AI15" s="36">
        <v>-5.4489999999999998</v>
      </c>
      <c r="AJ15" s="36">
        <v>-11.38</v>
      </c>
      <c r="AK15" s="36">
        <v>-6.3460000000000001</v>
      </c>
      <c r="AM15" s="36">
        <f t="shared" si="5"/>
        <v>4.968</v>
      </c>
      <c r="AN15" s="36">
        <f t="shared" si="5"/>
        <v>-3.694</v>
      </c>
      <c r="AO15" s="36">
        <f t="shared" si="5"/>
        <v>-3.0010000000000003</v>
      </c>
      <c r="AP15" s="36">
        <f t="shared" si="5"/>
        <v>-4.8379999999999992</v>
      </c>
      <c r="AQ15" s="36">
        <f t="shared" si="5"/>
        <v>-7.915</v>
      </c>
      <c r="AR15" s="36">
        <f t="shared" si="5"/>
        <v>-11.673999999999999</v>
      </c>
      <c r="AS15" s="36">
        <f t="shared" si="5"/>
        <v>-16.446000000000002</v>
      </c>
      <c r="AT15" s="36">
        <f t="shared" si="5"/>
        <v>-27.603999999999999</v>
      </c>
      <c r="AU15" s="36">
        <f t="shared" si="5"/>
        <v>-6.3460000000000001</v>
      </c>
    </row>
    <row r="16" spans="2:47" ht="14.5" customHeight="1">
      <c r="B16" s="30"/>
      <c r="AR16" s="47"/>
    </row>
    <row r="17" spans="2:47" ht="14.5" customHeight="1">
      <c r="B17" s="11" t="s">
        <v>339</v>
      </c>
      <c r="C17" s="12"/>
      <c r="D17" s="12"/>
      <c r="E17" s="25">
        <f>SUM(E9:E15)</f>
        <v>-15.505000000000001</v>
      </c>
      <c r="F17" s="25">
        <f t="shared" ref="F17:AK17" si="6">SUM(F9:F15)</f>
        <v>-17.629000000000001</v>
      </c>
      <c r="G17" s="25">
        <f t="shared" si="6"/>
        <v>-37.264000000000003</v>
      </c>
      <c r="H17" s="25">
        <f t="shared" si="6"/>
        <v>-46.958000000000006</v>
      </c>
      <c r="I17" s="25">
        <f t="shared" si="6"/>
        <v>-35.369000000000007</v>
      </c>
      <c r="J17" s="25">
        <f t="shared" si="6"/>
        <v>-72.793999999999997</v>
      </c>
      <c r="K17" s="25">
        <f t="shared" si="6"/>
        <v>-111.79500000000002</v>
      </c>
      <c r="L17" s="25">
        <f t="shared" si="6"/>
        <v>-125.36999999999999</v>
      </c>
      <c r="M17" s="25">
        <f t="shared" si="6"/>
        <v>-131.41699999999997</v>
      </c>
      <c r="N17" s="25">
        <f t="shared" si="6"/>
        <v>-135.785</v>
      </c>
      <c r="O17" s="25">
        <f t="shared" si="6"/>
        <v>-74.271999999999991</v>
      </c>
      <c r="P17" s="25">
        <f t="shared" si="6"/>
        <v>-100.26300000000001</v>
      </c>
      <c r="Q17" s="25">
        <f t="shared" si="6"/>
        <v>-154.91399999999999</v>
      </c>
      <c r="R17" s="25">
        <f t="shared" si="6"/>
        <v>-151.35700000000003</v>
      </c>
      <c r="S17" s="25">
        <f t="shared" si="6"/>
        <v>-138.59300000000002</v>
      </c>
      <c r="T17" s="25">
        <f t="shared" si="6"/>
        <v>-172.14600000000007</v>
      </c>
      <c r="U17" s="25">
        <f t="shared" si="6"/>
        <v>-176.803</v>
      </c>
      <c r="V17" s="25">
        <f t="shared" si="6"/>
        <v>-153.15299999999999</v>
      </c>
      <c r="W17" s="25">
        <f t="shared" si="6"/>
        <v>-165.30799999999999</v>
      </c>
      <c r="X17" s="25">
        <f t="shared" si="6"/>
        <v>-199.92</v>
      </c>
      <c r="Y17" s="25">
        <f t="shared" si="6"/>
        <v>-253.84100000000001</v>
      </c>
      <c r="Z17" s="25">
        <f t="shared" si="6"/>
        <v>-313.41200000000003</v>
      </c>
      <c r="AA17" s="25">
        <f t="shared" si="6"/>
        <v>-323.745</v>
      </c>
      <c r="AB17" s="25">
        <f t="shared" si="6"/>
        <v>-274.738</v>
      </c>
      <c r="AC17" s="25">
        <f t="shared" si="6"/>
        <v>-428.20499999999998</v>
      </c>
      <c r="AD17" s="25">
        <f t="shared" si="6"/>
        <v>-400.93700000000001</v>
      </c>
      <c r="AE17" s="25">
        <f t="shared" si="6"/>
        <v>-465.601</v>
      </c>
      <c r="AF17" s="25">
        <f t="shared" si="6"/>
        <v>-473.66</v>
      </c>
      <c r="AG17" s="25">
        <f t="shared" si="6"/>
        <v>-451.28999999999996</v>
      </c>
      <c r="AH17" s="25">
        <f t="shared" si="6"/>
        <v>-463.27399999999989</v>
      </c>
      <c r="AI17" s="25">
        <f t="shared" si="6"/>
        <v>-504.86900000000009</v>
      </c>
      <c r="AJ17" s="25">
        <f t="shared" si="6"/>
        <v>-595.37900000000013</v>
      </c>
      <c r="AK17" s="25">
        <f t="shared" si="6"/>
        <v>-496.46500000000003</v>
      </c>
      <c r="AM17" s="25">
        <f t="shared" ref="AM17:AU17" si="7">SUMIF($7:$7,AM$8,17:17)</f>
        <v>-117.35599999999999</v>
      </c>
      <c r="AN17" s="25">
        <f t="shared" si="7"/>
        <v>-345.32800000000003</v>
      </c>
      <c r="AO17" s="25">
        <f t="shared" si="7"/>
        <v>-441.73699999999997</v>
      </c>
      <c r="AP17" s="25">
        <f t="shared" si="7"/>
        <v>-617.0100000000001</v>
      </c>
      <c r="AQ17" s="25">
        <f t="shared" si="7"/>
        <v>-695.18399999999997</v>
      </c>
      <c r="AR17" s="25">
        <f t="shared" si="7"/>
        <v>-1165.7360000000001</v>
      </c>
      <c r="AS17" s="25">
        <f t="shared" si="7"/>
        <v>-1768.403</v>
      </c>
      <c r="AT17" s="25">
        <f t="shared" si="7"/>
        <v>-2014.8120000000001</v>
      </c>
      <c r="AU17" s="25">
        <f t="shared" si="7"/>
        <v>-496.46500000000003</v>
      </c>
    </row>
    <row r="19" spans="2:47" ht="14.5" customHeight="1">
      <c r="E19" s="45"/>
      <c r="F19" s="45"/>
      <c r="J19" s="46"/>
      <c r="AJ19" s="45"/>
      <c r="AK19" s="45"/>
      <c r="AS19" s="45"/>
      <c r="AT19" s="45"/>
      <c r="AU19" s="45"/>
    </row>
    <row r="20" spans="2:47" ht="14.5" customHeight="1">
      <c r="J20" s="45"/>
      <c r="L20" s="45"/>
      <c r="M20" s="45"/>
      <c r="T20" s="45"/>
      <c r="AE20" s="47"/>
      <c r="AJ20" s="45"/>
      <c r="AK20" s="45"/>
      <c r="AS20" s="45"/>
      <c r="AT20" s="45"/>
      <c r="AU20" s="45"/>
    </row>
    <row r="21" spans="2:47" ht="14.5" customHeight="1">
      <c r="K21" s="45"/>
      <c r="L21" s="45"/>
      <c r="N21" s="45"/>
      <c r="AJ21" s="45"/>
      <c r="AK21" s="45"/>
      <c r="AS21" s="45"/>
    </row>
    <row r="22" spans="2:47" ht="14.5" customHeight="1">
      <c r="I22" s="29"/>
      <c r="L22" s="45"/>
      <c r="AJ22" s="45"/>
      <c r="AK22" s="45"/>
    </row>
    <row r="23" spans="2:47" ht="14.5" customHeight="1">
      <c r="L23" s="45"/>
      <c r="AJ23" s="45"/>
      <c r="AK23" s="45"/>
    </row>
    <row r="24" spans="2:47" ht="14.5" customHeight="1">
      <c r="L24" s="45"/>
    </row>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U23"/>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7" width="10.54296875" style="9" customWidth="1"/>
    <col min="38" max="38" width="2.54296875" style="9" customWidth="1"/>
    <col min="39" max="46" width="10.54296875" style="9" customWidth="1"/>
    <col min="47" max="16384" width="10.54296875" style="9"/>
  </cols>
  <sheetData>
    <row r="6" spans="2:47" ht="14.5" customHeight="1">
      <c r="C6" s="3" t="s">
        <v>206</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M6" s="23"/>
      <c r="AN6" s="23"/>
      <c r="AO6" s="23"/>
      <c r="AP6" s="23"/>
      <c r="AQ6" s="23"/>
      <c r="AR6" s="23"/>
      <c r="AS6" s="23"/>
      <c r="AT6" s="23"/>
      <c r="AU6" s="23"/>
    </row>
    <row r="7" spans="2:47" ht="14.5" customHeight="1">
      <c r="C7" s="3" t="s">
        <v>207</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M7" s="22"/>
      <c r="AN7" s="22"/>
      <c r="AO7" s="22"/>
      <c r="AP7" s="22"/>
      <c r="AQ7" s="22"/>
      <c r="AR7" s="22"/>
      <c r="AS7" s="22"/>
      <c r="AT7" s="22"/>
      <c r="AU7" s="22"/>
    </row>
    <row r="8" spans="2:47" ht="14.5" customHeight="1">
      <c r="B8" s="5" t="s">
        <v>340</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2"/>
      <c r="AM8" s="6">
        <v>2016</v>
      </c>
      <c r="AN8" s="6">
        <f>AM8+1</f>
        <v>2017</v>
      </c>
      <c r="AO8" s="6">
        <f t="shared" ref="AO8:AU8" si="5">AN8+1</f>
        <v>2018</v>
      </c>
      <c r="AP8" s="6">
        <f t="shared" si="5"/>
        <v>2019</v>
      </c>
      <c r="AQ8" s="6">
        <f t="shared" si="5"/>
        <v>2020</v>
      </c>
      <c r="AR8" s="6">
        <f t="shared" si="5"/>
        <v>2021</v>
      </c>
      <c r="AS8" s="6">
        <f t="shared" si="5"/>
        <v>2022</v>
      </c>
      <c r="AT8" s="6">
        <f t="shared" si="5"/>
        <v>2023</v>
      </c>
      <c r="AU8" s="6">
        <f t="shared" si="5"/>
        <v>2024</v>
      </c>
    </row>
    <row r="9" spans="2:47" ht="14.5" customHeight="1">
      <c r="B9" s="40" t="s">
        <v>341</v>
      </c>
      <c r="C9" s="41"/>
      <c r="D9" s="41"/>
      <c r="E9" s="126">
        <v>-1.401</v>
      </c>
      <c r="F9" s="126">
        <v>-1.796</v>
      </c>
      <c r="G9" s="126">
        <v>-1.7889999999999999</v>
      </c>
      <c r="H9" s="126">
        <v>-3.4510000000000001</v>
      </c>
      <c r="I9" s="126">
        <v>-1.2689999999999999</v>
      </c>
      <c r="J9" s="126">
        <v>-4.0609999999999999</v>
      </c>
      <c r="K9" s="126">
        <v>-6.2629999999999999</v>
      </c>
      <c r="L9" s="126">
        <v>-8.9629999999999992</v>
      </c>
      <c r="M9" s="126">
        <v>-8.0869999999999997</v>
      </c>
      <c r="N9" s="126">
        <v>-11.125</v>
      </c>
      <c r="O9" s="126">
        <v>-7.0670000000000002</v>
      </c>
      <c r="P9" s="126">
        <v>-7.6680000000000001</v>
      </c>
      <c r="Q9" s="126">
        <v>-6.9790000000000001</v>
      </c>
      <c r="R9" s="126">
        <v>-5.6619999999999999</v>
      </c>
      <c r="S9" s="126">
        <v>-7.7919999999999998</v>
      </c>
      <c r="T9" s="126">
        <v>-7.673</v>
      </c>
      <c r="U9" s="126">
        <v>-7.2560000000000002</v>
      </c>
      <c r="V9" s="126">
        <v>-9.8260000000000005</v>
      </c>
      <c r="W9" s="126">
        <v>-7.923</v>
      </c>
      <c r="X9" s="126">
        <v>-18.126999999999999</v>
      </c>
      <c r="Y9" s="126">
        <v>-15.638999999999999</v>
      </c>
      <c r="Z9" s="126">
        <v>-14.803000000000001</v>
      </c>
      <c r="AA9" s="126">
        <v>-15.420999999999999</v>
      </c>
      <c r="AB9" s="126">
        <v>-8</v>
      </c>
      <c r="AC9" s="126">
        <v>-25.675999999999998</v>
      </c>
      <c r="AD9" s="126">
        <v>-19.320000000000004</v>
      </c>
      <c r="AE9" s="126">
        <v>-28.360999999999997</v>
      </c>
      <c r="AF9" s="126">
        <v>-20.870999999999995</v>
      </c>
      <c r="AG9" s="126">
        <v>-7.8189999999999955</v>
      </c>
      <c r="AH9" s="126">
        <v>-41.724000000000004</v>
      </c>
      <c r="AI9" s="126">
        <v>-29.511000000000006</v>
      </c>
      <c r="AJ9" s="26">
        <v>-41.173999999999992</v>
      </c>
      <c r="AK9" s="26">
        <v>-25.396000000000001</v>
      </c>
      <c r="AM9" s="126">
        <f t="shared" ref="AM9:AU14" si="6">SUMIF($7:$7,AM$8,9:9)</f>
        <v>-8.4369999999999994</v>
      </c>
      <c r="AN9" s="126">
        <f t="shared" si="6"/>
        <v>-20.555999999999997</v>
      </c>
      <c r="AO9" s="126">
        <f t="shared" si="6"/>
        <v>-33.947000000000003</v>
      </c>
      <c r="AP9" s="126">
        <f t="shared" si="6"/>
        <v>-28.106000000000002</v>
      </c>
      <c r="AQ9" s="126">
        <f t="shared" si="6"/>
        <v>-43.132000000000005</v>
      </c>
      <c r="AR9" s="126">
        <f t="shared" si="6"/>
        <v>-53.863</v>
      </c>
      <c r="AS9" s="126">
        <f t="shared" si="6"/>
        <v>-94.227999999999994</v>
      </c>
      <c r="AT9" s="126">
        <f t="shared" si="6"/>
        <v>-120.22799999999999</v>
      </c>
      <c r="AU9" s="126">
        <f t="shared" si="6"/>
        <v>-25.396000000000001</v>
      </c>
    </row>
    <row r="10" spans="2:47" ht="14.5" customHeight="1">
      <c r="B10" s="14" t="s">
        <v>342</v>
      </c>
      <c r="C10" s="15"/>
      <c r="D10" s="15"/>
      <c r="E10" s="26">
        <v>0</v>
      </c>
      <c r="F10" s="26">
        <v>0</v>
      </c>
      <c r="G10" s="26">
        <v>0</v>
      </c>
      <c r="H10" s="26">
        <v>0</v>
      </c>
      <c r="I10" s="26">
        <v>0</v>
      </c>
      <c r="J10" s="26">
        <v>0</v>
      </c>
      <c r="K10" s="26">
        <v>0</v>
      </c>
      <c r="L10" s="26">
        <v>0</v>
      </c>
      <c r="M10" s="26">
        <v>0</v>
      </c>
      <c r="N10" s="26">
        <v>0</v>
      </c>
      <c r="O10" s="26">
        <v>0</v>
      </c>
      <c r="P10" s="26">
        <v>0</v>
      </c>
      <c r="Q10" s="26">
        <v>-0.63</v>
      </c>
      <c r="R10" s="26">
        <v>-1.946</v>
      </c>
      <c r="S10" s="26">
        <v>-1.034</v>
      </c>
      <c r="T10" s="26">
        <v>-3.8260000000000001</v>
      </c>
      <c r="U10" s="26">
        <v>-1.1160000000000001</v>
      </c>
      <c r="V10" s="26">
        <v>-2.387</v>
      </c>
      <c r="W10" s="26">
        <v>-2.6859999999999999</v>
      </c>
      <c r="X10" s="26">
        <v>-3.0449999999999999</v>
      </c>
      <c r="Y10" s="26">
        <v>-4.125</v>
      </c>
      <c r="Z10" s="26">
        <v>-0.75</v>
      </c>
      <c r="AA10" s="26">
        <v>-1.28</v>
      </c>
      <c r="AB10" s="26">
        <v>-33.374000000000002</v>
      </c>
      <c r="AC10" s="26">
        <v>-2.8039999999999998</v>
      </c>
      <c r="AD10" s="26">
        <v>-9.2839999999999989</v>
      </c>
      <c r="AE10" s="26">
        <v>-3.702</v>
      </c>
      <c r="AF10" s="26">
        <v>4.9629999999999992</v>
      </c>
      <c r="AG10" s="26">
        <v>-13.753</v>
      </c>
      <c r="AH10" s="26">
        <v>9.2370000000000001</v>
      </c>
      <c r="AI10" s="26">
        <v>-12.712999999999999</v>
      </c>
      <c r="AJ10" s="26">
        <v>-6.1980000000000004</v>
      </c>
      <c r="AK10" s="26">
        <v>-1.81</v>
      </c>
      <c r="AM10" s="26">
        <f t="shared" si="6"/>
        <v>0</v>
      </c>
      <c r="AN10" s="26">
        <f t="shared" si="6"/>
        <v>0</v>
      </c>
      <c r="AO10" s="26">
        <f t="shared" si="6"/>
        <v>0</v>
      </c>
      <c r="AP10" s="26">
        <f t="shared" si="6"/>
        <v>-7.4359999999999999</v>
      </c>
      <c r="AQ10" s="26">
        <f t="shared" si="6"/>
        <v>-9.234</v>
      </c>
      <c r="AR10" s="26">
        <f t="shared" si="6"/>
        <v>-39.529000000000003</v>
      </c>
      <c r="AS10" s="26">
        <f t="shared" si="6"/>
        <v>-10.827</v>
      </c>
      <c r="AT10" s="26">
        <f t="shared" si="6"/>
        <v>-23.427</v>
      </c>
      <c r="AU10" s="26">
        <f t="shared" si="6"/>
        <v>-1.81</v>
      </c>
    </row>
    <row r="11" spans="2:47" ht="14.5" customHeight="1">
      <c r="B11" s="14" t="s">
        <v>343</v>
      </c>
      <c r="C11" s="15"/>
      <c r="D11" s="15"/>
      <c r="E11" s="26">
        <v>-0.42099999999999999</v>
      </c>
      <c r="F11" s="26">
        <v>-0.46600000000000003</v>
      </c>
      <c r="G11" s="26">
        <v>-0.46100000000000002</v>
      </c>
      <c r="H11" s="26">
        <v>-0.61099999999999999</v>
      </c>
      <c r="I11" s="26">
        <v>0</v>
      </c>
      <c r="J11" s="26">
        <v>0</v>
      </c>
      <c r="K11" s="26">
        <v>0</v>
      </c>
      <c r="L11" s="26">
        <v>0</v>
      </c>
      <c r="M11" s="26">
        <v>0</v>
      </c>
      <c r="N11" s="26">
        <v>0</v>
      </c>
      <c r="O11" s="26">
        <v>0</v>
      </c>
      <c r="P11" s="26">
        <v>0</v>
      </c>
      <c r="Q11" s="26">
        <v>0</v>
      </c>
      <c r="R11" s="26">
        <v>0</v>
      </c>
      <c r="S11" s="26">
        <v>0</v>
      </c>
      <c r="T11" s="26">
        <v>0</v>
      </c>
      <c r="U11" s="26">
        <v>-0.52900000000000003</v>
      </c>
      <c r="V11" s="26">
        <v>-0.73599999999999999</v>
      </c>
      <c r="W11" s="26">
        <v>-0.497</v>
      </c>
      <c r="X11" s="26">
        <v>-0.44600000000000001</v>
      </c>
      <c r="Y11" s="26">
        <v>-0.25</v>
      </c>
      <c r="Z11" s="26">
        <v>-1.2310000000000001</v>
      </c>
      <c r="AA11" s="26">
        <v>-1.534</v>
      </c>
      <c r="AB11" s="26">
        <v>-1.746</v>
      </c>
      <c r="AC11" s="26">
        <v>-2.3290000000000002</v>
      </c>
      <c r="AD11" s="26">
        <v>-3.1320000000000001</v>
      </c>
      <c r="AE11" s="26">
        <v>-2.968</v>
      </c>
      <c r="AF11" s="26">
        <v>-2.8339999999999996</v>
      </c>
      <c r="AG11" s="26">
        <v>-2.3490000000000002</v>
      </c>
      <c r="AH11" s="26">
        <v>-0.35899999999999999</v>
      </c>
      <c r="AI11" s="26">
        <v>-2.6470000000000002</v>
      </c>
      <c r="AJ11" s="26">
        <v>-2.16</v>
      </c>
      <c r="AK11" s="26">
        <v>-2.504</v>
      </c>
      <c r="AM11" s="26">
        <f t="shared" si="6"/>
        <v>-1.9590000000000001</v>
      </c>
      <c r="AN11" s="26">
        <f t="shared" si="6"/>
        <v>0</v>
      </c>
      <c r="AO11" s="26">
        <f t="shared" si="6"/>
        <v>0</v>
      </c>
      <c r="AP11" s="26">
        <f t="shared" si="6"/>
        <v>0</v>
      </c>
      <c r="AQ11" s="26">
        <f t="shared" si="6"/>
        <v>-2.2080000000000002</v>
      </c>
      <c r="AR11" s="26">
        <f t="shared" si="6"/>
        <v>-4.7610000000000001</v>
      </c>
      <c r="AS11" s="26">
        <f t="shared" si="6"/>
        <v>-11.263</v>
      </c>
      <c r="AT11" s="26">
        <f t="shared" si="6"/>
        <v>-7.5150000000000006</v>
      </c>
      <c r="AU11" s="26">
        <f t="shared" si="6"/>
        <v>-2.504</v>
      </c>
    </row>
    <row r="12" spans="2:47" ht="14.5" customHeight="1">
      <c r="B12" s="14" t="s">
        <v>344</v>
      </c>
      <c r="C12" s="15"/>
      <c r="D12" s="15"/>
      <c r="E12" s="26">
        <v>0</v>
      </c>
      <c r="F12" s="26">
        <v>0</v>
      </c>
      <c r="G12" s="26">
        <v>0</v>
      </c>
      <c r="H12" s="26">
        <v>0</v>
      </c>
      <c r="I12" s="26">
        <v>0</v>
      </c>
      <c r="J12" s="26">
        <v>0</v>
      </c>
      <c r="K12" s="26">
        <v>0</v>
      </c>
      <c r="L12" s="26">
        <v>0</v>
      </c>
      <c r="M12" s="26">
        <v>0</v>
      </c>
      <c r="N12" s="26">
        <v>0</v>
      </c>
      <c r="O12" s="26">
        <v>0</v>
      </c>
      <c r="P12" s="26">
        <v>0</v>
      </c>
      <c r="Q12" s="26">
        <v>-9.8000000000000004E-2</v>
      </c>
      <c r="R12" s="26">
        <v>-0.33700000000000002</v>
      </c>
      <c r="S12" s="26">
        <v>8.7999999999999995E-2</v>
      </c>
      <c r="T12" s="26">
        <v>-0.188</v>
      </c>
      <c r="U12" s="26">
        <v>-0.10199999999999999</v>
      </c>
      <c r="V12" s="26">
        <v>-0.13900000000000001</v>
      </c>
      <c r="W12" s="26">
        <v>-0.106</v>
      </c>
      <c r="X12" s="26">
        <v>-0.123</v>
      </c>
      <c r="Y12" s="26">
        <v>-0.16400000000000001</v>
      </c>
      <c r="Z12" s="26">
        <v>-0.03</v>
      </c>
      <c r="AA12" s="26">
        <v>0.42499999999999999</v>
      </c>
      <c r="AB12" s="26">
        <v>-1.113</v>
      </c>
      <c r="AC12" s="26">
        <v>-1.1890000000000001</v>
      </c>
      <c r="AD12" s="26">
        <v>-0.89100000000000001</v>
      </c>
      <c r="AE12" s="26">
        <v>-1.677</v>
      </c>
      <c r="AF12" s="26">
        <v>-2.2159999999999997</v>
      </c>
      <c r="AG12" s="26">
        <v>-1.5760000000000001</v>
      </c>
      <c r="AH12" s="26">
        <v>-1.0470000000000002</v>
      </c>
      <c r="AI12" s="26">
        <v>-1.2359999999999998</v>
      </c>
      <c r="AJ12" s="26">
        <v>-1.806</v>
      </c>
      <c r="AK12" s="26">
        <v>-2.202</v>
      </c>
      <c r="AM12" s="26">
        <f t="shared" si="6"/>
        <v>0</v>
      </c>
      <c r="AN12" s="26">
        <f t="shared" si="6"/>
        <v>0</v>
      </c>
      <c r="AO12" s="26">
        <f t="shared" si="6"/>
        <v>0</v>
      </c>
      <c r="AP12" s="26">
        <f t="shared" si="6"/>
        <v>-0.53500000000000014</v>
      </c>
      <c r="AQ12" s="26">
        <f t="shared" si="6"/>
        <v>-0.47</v>
      </c>
      <c r="AR12" s="26">
        <f t="shared" si="6"/>
        <v>-0.88200000000000001</v>
      </c>
      <c r="AS12" s="26">
        <f t="shared" si="6"/>
        <v>-5.9729999999999999</v>
      </c>
      <c r="AT12" s="26">
        <f t="shared" si="6"/>
        <v>-5.665</v>
      </c>
      <c r="AU12" s="26">
        <f t="shared" si="6"/>
        <v>-2.202</v>
      </c>
    </row>
    <row r="13" spans="2:47" ht="14.5" customHeight="1">
      <c r="B13" s="14" t="s">
        <v>336</v>
      </c>
      <c r="C13" s="15"/>
      <c r="D13" s="15"/>
      <c r="E13" s="26">
        <v>-0.44500000000000001</v>
      </c>
      <c r="F13" s="26">
        <v>-0.443</v>
      </c>
      <c r="G13" s="26">
        <v>-0.44000000000000006</v>
      </c>
      <c r="H13" s="26">
        <v>-0.44699999999999984</v>
      </c>
      <c r="I13" s="26">
        <v>-0.44400000000000001</v>
      </c>
      <c r="J13" s="26">
        <v>-0.44900000000000001</v>
      </c>
      <c r="K13" s="26">
        <v>-0.42799999999999999</v>
      </c>
      <c r="L13" s="26">
        <v>-5.3819999999999997</v>
      </c>
      <c r="M13" s="26">
        <v>-0.123</v>
      </c>
      <c r="N13" s="26">
        <v>-0.13700000000000001</v>
      </c>
      <c r="O13" s="26">
        <v>-0.13600000000000001</v>
      </c>
      <c r="P13" s="26">
        <v>-0.13700000000000001</v>
      </c>
      <c r="Q13" s="26">
        <v>-0.13700000000000001</v>
      </c>
      <c r="R13" s="26">
        <v>-0.60099999999999998</v>
      </c>
      <c r="S13" s="26">
        <v>-0.57299999999999995</v>
      </c>
      <c r="T13" s="26">
        <v>-0.61399999999999999</v>
      </c>
      <c r="U13" s="26">
        <v>-0.33900000000000002</v>
      </c>
      <c r="V13" s="26">
        <v>-0.36</v>
      </c>
      <c r="W13" s="26">
        <v>-0.67100000000000004</v>
      </c>
      <c r="X13" s="26">
        <v>-1.3260000000000001</v>
      </c>
      <c r="Y13" s="26">
        <v>-1.2010000000000001</v>
      </c>
      <c r="Z13" s="26">
        <v>-1.2789999999999999</v>
      </c>
      <c r="AA13" s="26">
        <v>-1.369</v>
      </c>
      <c r="AB13" s="26">
        <v>-2.8879999999999999</v>
      </c>
      <c r="AC13" s="26">
        <v>-3.49</v>
      </c>
      <c r="AD13" s="26">
        <v>-3.3389999999999995</v>
      </c>
      <c r="AE13" s="26">
        <v>-3.519000000000001</v>
      </c>
      <c r="AF13" s="26">
        <v>-3.9689999999999994</v>
      </c>
      <c r="AG13" s="26">
        <v>-3.8530000000000002</v>
      </c>
      <c r="AH13" s="26">
        <v>-3.9649999999999994</v>
      </c>
      <c r="AI13" s="26">
        <v>-4.2670000000000012</v>
      </c>
      <c r="AJ13" s="26">
        <v>-4.4640000000000004</v>
      </c>
      <c r="AK13" s="26">
        <v>-5.2480000000000002</v>
      </c>
      <c r="AM13" s="26">
        <f t="shared" si="6"/>
        <v>-1.7749999999999999</v>
      </c>
      <c r="AN13" s="26">
        <f t="shared" si="6"/>
        <v>-6.7029999999999994</v>
      </c>
      <c r="AO13" s="26">
        <f t="shared" si="6"/>
        <v>-0.53300000000000003</v>
      </c>
      <c r="AP13" s="26">
        <f t="shared" si="6"/>
        <v>-1.9249999999999998</v>
      </c>
      <c r="AQ13" s="26">
        <f t="shared" si="6"/>
        <v>-2.6960000000000002</v>
      </c>
      <c r="AR13" s="26">
        <f t="shared" si="6"/>
        <v>-6.7370000000000001</v>
      </c>
      <c r="AS13" s="26">
        <f t="shared" si="6"/>
        <v>-14.317</v>
      </c>
      <c r="AT13" s="26">
        <f t="shared" si="6"/>
        <v>-16.548999999999999</v>
      </c>
      <c r="AU13" s="26">
        <f t="shared" si="6"/>
        <v>-5.2480000000000002</v>
      </c>
    </row>
    <row r="14" spans="2:47" ht="14.5" customHeight="1">
      <c r="B14" s="34" t="s">
        <v>338</v>
      </c>
      <c r="C14" s="35"/>
      <c r="D14" s="35"/>
      <c r="E14" s="36">
        <v>-5.2999999999999999E-2</v>
      </c>
      <c r="F14" s="36">
        <v>-3.2000000000000001E-2</v>
      </c>
      <c r="G14" s="36">
        <v>-6.9000000000000006E-2</v>
      </c>
      <c r="H14" s="36">
        <v>-9.6000000000000002E-2</v>
      </c>
      <c r="I14" s="36">
        <v>-0.72499999999999998</v>
      </c>
      <c r="J14" s="36">
        <v>-1.375</v>
      </c>
      <c r="K14" s="36">
        <v>-1.167</v>
      </c>
      <c r="L14" s="36">
        <v>-3.282</v>
      </c>
      <c r="M14" s="36">
        <v>-2.323</v>
      </c>
      <c r="N14" s="36">
        <v>-0.86399999999999999</v>
      </c>
      <c r="O14" s="36">
        <v>-1.9730000000000001</v>
      </c>
      <c r="P14" s="36">
        <v>-0.77300000000000002</v>
      </c>
      <c r="Q14" s="36">
        <v>-0.74299999999999999</v>
      </c>
      <c r="R14" s="36">
        <v>-0.14799999999999999</v>
      </c>
      <c r="S14" s="36">
        <v>-0.48</v>
      </c>
      <c r="T14" s="36">
        <v>-1.2190000000000001</v>
      </c>
      <c r="U14" s="36">
        <v>-0.70699999999999996</v>
      </c>
      <c r="V14" s="36">
        <v>-0.73499999999999999</v>
      </c>
      <c r="W14" s="36">
        <v>-1.9330000000000001</v>
      </c>
      <c r="X14" s="36">
        <v>0.39700000000000002</v>
      </c>
      <c r="Y14" s="36">
        <v>-0.93799999999999994</v>
      </c>
      <c r="Z14" s="36">
        <v>-0.83499999999999996</v>
      </c>
      <c r="AA14" s="36">
        <v>-1.117</v>
      </c>
      <c r="AB14" s="36">
        <v>-0.76800000000000024</v>
      </c>
      <c r="AC14" s="36">
        <v>-3.3450000000000002</v>
      </c>
      <c r="AD14" s="36">
        <v>-3.7229999999999994</v>
      </c>
      <c r="AE14" s="36">
        <v>-1.7889999999999997</v>
      </c>
      <c r="AF14" s="36">
        <v>2.4079999999999995</v>
      </c>
      <c r="AG14" s="36">
        <v>-0.94099999999999995</v>
      </c>
      <c r="AH14" s="36">
        <v>0.2629999999999999</v>
      </c>
      <c r="AI14" s="36">
        <v>-2.3359999999999999</v>
      </c>
      <c r="AJ14" s="36">
        <v>-1.2399999999999998</v>
      </c>
      <c r="AK14" s="36">
        <v>0.80100000000000005</v>
      </c>
      <c r="AM14" s="36">
        <f t="shared" si="6"/>
        <v>-0.25</v>
      </c>
      <c r="AN14" s="36">
        <f t="shared" si="6"/>
        <v>-6.5490000000000004</v>
      </c>
      <c r="AO14" s="36">
        <f t="shared" si="6"/>
        <v>-5.9329999999999998</v>
      </c>
      <c r="AP14" s="36">
        <f t="shared" si="6"/>
        <v>-2.59</v>
      </c>
      <c r="AQ14" s="36">
        <f t="shared" si="6"/>
        <v>-2.9779999999999998</v>
      </c>
      <c r="AR14" s="36">
        <f t="shared" si="6"/>
        <v>-3.6579999999999999</v>
      </c>
      <c r="AS14" s="36">
        <f t="shared" si="6"/>
        <v>-6.4489999999999998</v>
      </c>
      <c r="AT14" s="36">
        <f t="shared" si="6"/>
        <v>-4.2539999999999996</v>
      </c>
      <c r="AU14" s="36">
        <f t="shared" si="6"/>
        <v>0.80100000000000005</v>
      </c>
    </row>
    <row r="15" spans="2:47" ht="14.5" customHeight="1">
      <c r="B15" s="30"/>
    </row>
    <row r="16" spans="2:47" ht="14.5" customHeight="1">
      <c r="B16" s="11" t="s">
        <v>316</v>
      </c>
      <c r="C16" s="12"/>
      <c r="D16" s="12"/>
      <c r="E16" s="25">
        <f>SUM(E9:E14)</f>
        <v>-2.3199999999999998</v>
      </c>
      <c r="F16" s="25">
        <f>SUM(F9:F14)</f>
        <v>-2.7370000000000001</v>
      </c>
      <c r="G16" s="25">
        <f>SUM(G9:G14)</f>
        <v>-2.7589999999999999</v>
      </c>
      <c r="H16" s="25">
        <f>SUM(H9:H14)</f>
        <v>-4.6050000000000004</v>
      </c>
      <c r="I16" s="25">
        <f t="shared" ref="I16:AJ16" si="7">SUM(I9:I14)</f>
        <v>-2.4379999999999997</v>
      </c>
      <c r="J16" s="25">
        <f t="shared" si="7"/>
        <v>-5.8849999999999998</v>
      </c>
      <c r="K16" s="25">
        <f t="shared" si="7"/>
        <v>-7.8579999999999997</v>
      </c>
      <c r="L16" s="25">
        <f t="shared" si="7"/>
        <v>-17.626999999999999</v>
      </c>
      <c r="M16" s="25">
        <f t="shared" si="7"/>
        <v>-10.532999999999999</v>
      </c>
      <c r="N16" s="25">
        <f t="shared" si="7"/>
        <v>-12.126000000000001</v>
      </c>
      <c r="O16" s="25">
        <f t="shared" si="7"/>
        <v>-9.1760000000000002</v>
      </c>
      <c r="P16" s="25">
        <f t="shared" si="7"/>
        <v>-8.5779999999999994</v>
      </c>
      <c r="Q16" s="25">
        <f t="shared" si="7"/>
        <v>-8.5869999999999997</v>
      </c>
      <c r="R16" s="25">
        <f t="shared" si="7"/>
        <v>-8.6939999999999991</v>
      </c>
      <c r="S16" s="25">
        <f t="shared" si="7"/>
        <v>-9.7910000000000021</v>
      </c>
      <c r="T16" s="25">
        <f t="shared" si="7"/>
        <v>-13.520000000000001</v>
      </c>
      <c r="U16" s="25">
        <f t="shared" si="7"/>
        <v>-10.049000000000001</v>
      </c>
      <c r="V16" s="25">
        <f t="shared" si="7"/>
        <v>-14.183</v>
      </c>
      <c r="W16" s="25">
        <f t="shared" si="7"/>
        <v>-13.815999999999999</v>
      </c>
      <c r="X16" s="25">
        <f t="shared" si="7"/>
        <v>-22.67</v>
      </c>
      <c r="Y16" s="25">
        <f t="shared" si="7"/>
        <v>-22.317</v>
      </c>
      <c r="Z16" s="25">
        <f t="shared" si="7"/>
        <v>-18.928000000000004</v>
      </c>
      <c r="AA16" s="25">
        <f t="shared" si="7"/>
        <v>-20.295999999999999</v>
      </c>
      <c r="AB16" s="25">
        <f t="shared" si="7"/>
        <v>-47.889000000000003</v>
      </c>
      <c r="AC16" s="25">
        <f t="shared" si="7"/>
        <v>-38.832999999999998</v>
      </c>
      <c r="AD16" s="25">
        <f t="shared" si="7"/>
        <v>-39.689</v>
      </c>
      <c r="AE16" s="25">
        <f t="shared" si="7"/>
        <v>-42.015999999999991</v>
      </c>
      <c r="AF16" s="25">
        <f t="shared" si="7"/>
        <v>-22.518999999999998</v>
      </c>
      <c r="AG16" s="25">
        <f t="shared" si="7"/>
        <v>-30.290999999999997</v>
      </c>
      <c r="AH16" s="25">
        <f t="shared" si="7"/>
        <v>-37.594999999999999</v>
      </c>
      <c r="AI16" s="25">
        <f t="shared" si="7"/>
        <v>-52.71</v>
      </c>
      <c r="AJ16" s="25">
        <f t="shared" si="7"/>
        <v>-57.041999999999994</v>
      </c>
      <c r="AK16" s="25">
        <f>SUM(AK9:AK14)</f>
        <v>-36.358999999999995</v>
      </c>
      <c r="AM16" s="25">
        <f t="shared" ref="AM16:AU16" si="8">SUMIF($7:$7,AM$8,16:16)</f>
        <v>-12.421000000000001</v>
      </c>
      <c r="AN16" s="25">
        <f t="shared" si="8"/>
        <v>-33.808</v>
      </c>
      <c r="AO16" s="25">
        <f t="shared" si="8"/>
        <v>-40.412999999999997</v>
      </c>
      <c r="AP16" s="25">
        <f t="shared" si="8"/>
        <v>-40.592000000000006</v>
      </c>
      <c r="AQ16" s="25">
        <f t="shared" si="8"/>
        <v>-60.718000000000004</v>
      </c>
      <c r="AR16" s="25">
        <f t="shared" si="8"/>
        <v>-109.43</v>
      </c>
      <c r="AS16" s="25">
        <f t="shared" si="8"/>
        <v>-143.05699999999999</v>
      </c>
      <c r="AT16" s="25">
        <f t="shared" si="8"/>
        <v>-177.63800000000001</v>
      </c>
      <c r="AU16" s="25">
        <f t="shared" si="8"/>
        <v>-36.358999999999995</v>
      </c>
    </row>
    <row r="18" spans="6:47" ht="14.5" customHeight="1">
      <c r="F18" s="44"/>
      <c r="I18" s="43"/>
      <c r="AC18" s="45"/>
      <c r="AD18" s="45"/>
      <c r="AE18" s="45"/>
      <c r="AF18" s="29"/>
      <c r="AG18" s="29"/>
      <c r="AH18" s="29"/>
      <c r="AI18" s="29"/>
      <c r="AJ18" s="29"/>
      <c r="AK18" s="29"/>
      <c r="AS18" s="29"/>
      <c r="AT18" s="29"/>
      <c r="AU18" s="29"/>
    </row>
    <row r="19" spans="6:47" ht="14.5" customHeight="1">
      <c r="I19" s="43"/>
    </row>
    <row r="20" spans="6:47" ht="14.5" customHeight="1">
      <c r="I20" s="43"/>
    </row>
    <row r="21" spans="6:47" ht="14.5" customHeight="1">
      <c r="I21" s="43"/>
    </row>
    <row r="22" spans="6:47" ht="14.5" customHeight="1">
      <c r="I22" s="43"/>
    </row>
    <row r="23" spans="6:47" ht="14.5" customHeight="1">
      <c r="I23" s="43"/>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U29"/>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2.54296875" style="9" customWidth="1"/>
    <col min="39" max="16384" width="10.54296875" style="9"/>
  </cols>
  <sheetData>
    <row r="6" spans="2:47" ht="14.5" customHeight="1">
      <c r="C6" s="3" t="s">
        <v>206</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M6" s="23"/>
      <c r="AN6" s="23"/>
      <c r="AO6" s="23"/>
      <c r="AP6" s="23"/>
      <c r="AQ6" s="23"/>
      <c r="AR6" s="23"/>
      <c r="AS6" s="23"/>
      <c r="AT6" s="23"/>
      <c r="AU6" s="23"/>
    </row>
    <row r="7" spans="2:47" ht="14.5" customHeight="1">
      <c r="C7" s="3" t="s">
        <v>207</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M7" s="22"/>
      <c r="AN7" s="22"/>
      <c r="AO7" s="22"/>
      <c r="AP7" s="22"/>
      <c r="AQ7" s="22"/>
      <c r="AR7" s="22"/>
      <c r="AS7" s="22"/>
      <c r="AT7" s="22"/>
      <c r="AU7" s="22"/>
    </row>
    <row r="8" spans="2:47" ht="14.5" customHeight="1">
      <c r="B8" s="5" t="s">
        <v>345</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2"/>
      <c r="AM8" s="6">
        <v>2016</v>
      </c>
      <c r="AN8" s="6">
        <f>AM8+1</f>
        <v>2017</v>
      </c>
      <c r="AO8" s="6">
        <f t="shared" ref="AO8:AU8" si="4">AN8+1</f>
        <v>2018</v>
      </c>
      <c r="AP8" s="6">
        <f t="shared" si="4"/>
        <v>2019</v>
      </c>
      <c r="AQ8" s="6">
        <f t="shared" si="4"/>
        <v>2020</v>
      </c>
      <c r="AR8" s="6">
        <f t="shared" si="4"/>
        <v>2021</v>
      </c>
      <c r="AS8" s="6">
        <f t="shared" si="4"/>
        <v>2022</v>
      </c>
      <c r="AT8" s="6">
        <f t="shared" si="4"/>
        <v>2023</v>
      </c>
      <c r="AU8" s="6">
        <f t="shared" si="4"/>
        <v>2024</v>
      </c>
    </row>
    <row r="9" spans="2:47" ht="14.5" customHeight="1">
      <c r="B9" s="37" t="s">
        <v>317</v>
      </c>
      <c r="C9" s="38"/>
      <c r="D9" s="38"/>
      <c r="E9" s="39">
        <f>SUM(E10:E11)</f>
        <v>1.548</v>
      </c>
      <c r="F9" s="39">
        <f>SUM(F10:F11)</f>
        <v>2.1219999999999999</v>
      </c>
      <c r="G9" s="39">
        <f>SUM(G10:G11)</f>
        <v>1.5950000000000002</v>
      </c>
      <c r="H9" s="39">
        <f>SUM(H10:H11)</f>
        <v>2.0900000000000003</v>
      </c>
      <c r="I9" s="39">
        <f t="shared" ref="I9:AI9" si="5">SUM(I10:I11)</f>
        <v>1.6520000000000001</v>
      </c>
      <c r="J9" s="39">
        <f t="shared" si="5"/>
        <v>2.1040000000000001</v>
      </c>
      <c r="K9" s="39">
        <f t="shared" si="5"/>
        <v>6.9160000000000004</v>
      </c>
      <c r="L9" s="39">
        <f t="shared" si="5"/>
        <v>7.7080000000000002</v>
      </c>
      <c r="M9" s="39">
        <f t="shared" si="5"/>
        <v>5.907</v>
      </c>
      <c r="N9" s="39">
        <f t="shared" si="5"/>
        <v>6.2009999999999996</v>
      </c>
      <c r="O9" s="39">
        <f t="shared" si="5"/>
        <v>6.7359999999999998</v>
      </c>
      <c r="P9" s="39">
        <f t="shared" si="5"/>
        <v>8.0299999999999994</v>
      </c>
      <c r="Q9" s="39">
        <f t="shared" si="5"/>
        <v>4.0179999999999998</v>
      </c>
      <c r="R9" s="39">
        <f t="shared" si="5"/>
        <v>4.7489999999999997</v>
      </c>
      <c r="S9" s="39">
        <f t="shared" si="5"/>
        <v>5.1559999999999997</v>
      </c>
      <c r="T9" s="39">
        <f t="shared" si="5"/>
        <v>10.739000000000001</v>
      </c>
      <c r="U9" s="39">
        <f t="shared" si="5"/>
        <v>6.1909999999999998</v>
      </c>
      <c r="V9" s="39">
        <f t="shared" si="5"/>
        <v>4.9279999999999999</v>
      </c>
      <c r="W9" s="39">
        <f t="shared" si="5"/>
        <v>5.1739999999999995</v>
      </c>
      <c r="X9" s="39">
        <f t="shared" si="5"/>
        <v>7.4049999999999994</v>
      </c>
      <c r="Y9" s="39">
        <f t="shared" si="5"/>
        <v>5.8170000000000002</v>
      </c>
      <c r="Z9" s="39">
        <f t="shared" si="5"/>
        <v>9.73</v>
      </c>
      <c r="AA9" s="39">
        <f t="shared" si="5"/>
        <v>11.100999999999999</v>
      </c>
      <c r="AB9" s="39">
        <f t="shared" si="5"/>
        <v>16.160000000000004</v>
      </c>
      <c r="AC9" s="39">
        <f t="shared" si="5"/>
        <v>26.771999999999998</v>
      </c>
      <c r="AD9" s="39">
        <f t="shared" si="5"/>
        <v>25.042999999999999</v>
      </c>
      <c r="AE9" s="39">
        <f t="shared" si="5"/>
        <v>36.843000000000004</v>
      </c>
      <c r="AF9" s="39">
        <f t="shared" si="5"/>
        <v>46.044999999999995</v>
      </c>
      <c r="AG9" s="39">
        <f t="shared" si="5"/>
        <v>40.883000000000003</v>
      </c>
      <c r="AH9" s="39">
        <f t="shared" si="5"/>
        <v>29.641000000000002</v>
      </c>
      <c r="AI9" s="39">
        <f t="shared" si="5"/>
        <v>24.960999999999984</v>
      </c>
      <c r="AJ9" s="39">
        <f t="shared" ref="AJ9" si="6">SUM(AJ10:AJ11)</f>
        <v>24.402000000000008</v>
      </c>
      <c r="AK9" s="39">
        <f>SUM(AK10:AK11)</f>
        <v>26.898</v>
      </c>
      <c r="AM9" s="39">
        <f t="shared" ref="AM9:AU11" si="7">SUMIF($7:$7,AM$8,9:9)</f>
        <v>7.3550000000000004</v>
      </c>
      <c r="AN9" s="39">
        <f t="shared" si="7"/>
        <v>18.380000000000003</v>
      </c>
      <c r="AO9" s="39">
        <f t="shared" si="7"/>
        <v>26.874000000000002</v>
      </c>
      <c r="AP9" s="39">
        <f t="shared" si="7"/>
        <v>24.661999999999999</v>
      </c>
      <c r="AQ9" s="39">
        <f t="shared" si="7"/>
        <v>23.698</v>
      </c>
      <c r="AR9" s="39">
        <f t="shared" si="7"/>
        <v>42.808000000000007</v>
      </c>
      <c r="AS9" s="39">
        <f t="shared" si="7"/>
        <v>134.703</v>
      </c>
      <c r="AT9" s="39">
        <f t="shared" si="7"/>
        <v>119.887</v>
      </c>
      <c r="AU9" s="39">
        <f t="shared" si="7"/>
        <v>26.898</v>
      </c>
    </row>
    <row r="10" spans="2:47" ht="14.5" customHeight="1">
      <c r="B10" s="14" t="s">
        <v>346</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M10" s="26">
        <f t="shared" si="7"/>
        <v>6.7830000000000004</v>
      </c>
      <c r="AN10" s="26">
        <f t="shared" si="7"/>
        <v>17.394000000000002</v>
      </c>
      <c r="AO10" s="26">
        <f t="shared" si="7"/>
        <v>26.861999999999998</v>
      </c>
      <c r="AP10" s="26">
        <f t="shared" si="7"/>
        <v>24.632000000000001</v>
      </c>
      <c r="AQ10" s="26">
        <f t="shared" si="7"/>
        <v>22.319999999999997</v>
      </c>
      <c r="AR10" s="26">
        <f t="shared" si="7"/>
        <v>39.164000000000001</v>
      </c>
      <c r="AS10" s="26">
        <f t="shared" si="7"/>
        <v>123.999</v>
      </c>
      <c r="AT10" s="26">
        <f t="shared" si="7"/>
        <v>117.61</v>
      </c>
      <c r="AU10" s="26">
        <f t="shared" si="7"/>
        <v>25.327999999999999</v>
      </c>
    </row>
    <row r="11" spans="2:47" ht="14.5" customHeight="1">
      <c r="B11" s="14" t="s">
        <v>347</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M11" s="26">
        <f t="shared" si="7"/>
        <v>0.57199999999999995</v>
      </c>
      <c r="AN11" s="26">
        <f t="shared" si="7"/>
        <v>0.98599999999999999</v>
      </c>
      <c r="AO11" s="26">
        <f t="shared" si="7"/>
        <v>1.2E-2</v>
      </c>
      <c r="AP11" s="26">
        <f t="shared" si="7"/>
        <v>2.9999999999999995E-2</v>
      </c>
      <c r="AQ11" s="26">
        <f t="shared" si="7"/>
        <v>1.3779999999999997</v>
      </c>
      <c r="AR11" s="26">
        <f t="shared" si="7"/>
        <v>3.6440000000000001</v>
      </c>
      <c r="AS11" s="26">
        <f t="shared" si="7"/>
        <v>10.704000000000001</v>
      </c>
      <c r="AT11" s="26">
        <f t="shared" si="7"/>
        <v>2.2770000000000001</v>
      </c>
      <c r="AU11" s="26">
        <f t="shared" si="7"/>
        <v>1.57</v>
      </c>
    </row>
    <row r="12" spans="2:47" ht="14.5" customHeight="1">
      <c r="B12" s="30"/>
      <c r="E12" s="45"/>
    </row>
    <row r="13" spans="2:47" ht="14.5" customHeight="1">
      <c r="B13" s="37" t="s">
        <v>318</v>
      </c>
      <c r="C13" s="38"/>
      <c r="D13" s="38"/>
      <c r="E13" s="39">
        <f t="shared" ref="E13:AK13" si="8">SUM(E14:E19)</f>
        <v>-10.546000000000001</v>
      </c>
      <c r="F13" s="39">
        <f t="shared" si="8"/>
        <v>-10.564</v>
      </c>
      <c r="G13" s="39">
        <f t="shared" si="8"/>
        <v>-11.025999999999998</v>
      </c>
      <c r="H13" s="39">
        <f t="shared" si="8"/>
        <v>-10.915000000000001</v>
      </c>
      <c r="I13" s="39">
        <f t="shared" si="8"/>
        <v>-9.7390000000000008</v>
      </c>
      <c r="J13" s="39">
        <f t="shared" si="8"/>
        <v>-25.582999999999998</v>
      </c>
      <c r="K13" s="39">
        <f t="shared" si="8"/>
        <v>-24.338000000000001</v>
      </c>
      <c r="L13" s="39">
        <f t="shared" si="8"/>
        <v>-59.542000000000002</v>
      </c>
      <c r="M13" s="39">
        <f t="shared" si="8"/>
        <v>-56.942</v>
      </c>
      <c r="N13" s="39">
        <f t="shared" si="8"/>
        <v>-58.98</v>
      </c>
      <c r="O13" s="39">
        <f t="shared" si="8"/>
        <v>-53.863999999999997</v>
      </c>
      <c r="P13" s="39">
        <f t="shared" si="8"/>
        <v>-54.480000000000004</v>
      </c>
      <c r="Q13" s="39">
        <f t="shared" si="8"/>
        <v>-62.933999999999997</v>
      </c>
      <c r="R13" s="39">
        <f t="shared" si="8"/>
        <v>-70.448999999999998</v>
      </c>
      <c r="S13" s="39">
        <f t="shared" si="8"/>
        <v>-106.086</v>
      </c>
      <c r="T13" s="39">
        <f t="shared" si="8"/>
        <v>-105.492</v>
      </c>
      <c r="U13" s="39">
        <f t="shared" si="8"/>
        <v>-110.65600000000001</v>
      </c>
      <c r="V13" s="39">
        <f t="shared" si="8"/>
        <v>-74.795000000000002</v>
      </c>
      <c r="W13" s="39">
        <f t="shared" si="8"/>
        <v>-100.79299999999999</v>
      </c>
      <c r="X13" s="39">
        <f t="shared" si="8"/>
        <v>-155.172</v>
      </c>
      <c r="Y13" s="39">
        <f t="shared" si="8"/>
        <v>-182.51300000000001</v>
      </c>
      <c r="Z13" s="39">
        <f t="shared" si="8"/>
        <v>-197.95499999999998</v>
      </c>
      <c r="AA13" s="39">
        <f t="shared" si="8"/>
        <v>-171.607</v>
      </c>
      <c r="AB13" s="39">
        <f t="shared" si="8"/>
        <v>-194.25099999999995</v>
      </c>
      <c r="AC13" s="39">
        <f t="shared" si="8"/>
        <v>-186.85</v>
      </c>
      <c r="AD13" s="39">
        <f t="shared" si="8"/>
        <v>-191.727</v>
      </c>
      <c r="AE13" s="39">
        <f t="shared" si="8"/>
        <v>-154.34299999999996</v>
      </c>
      <c r="AF13" s="39">
        <f t="shared" si="8"/>
        <v>-160.54700000000008</v>
      </c>
      <c r="AG13" s="39">
        <f t="shared" si="8"/>
        <v>-229.16299999999998</v>
      </c>
      <c r="AH13" s="39">
        <f t="shared" si="8"/>
        <v>-230.82299999999998</v>
      </c>
      <c r="AI13" s="39">
        <f t="shared" si="8"/>
        <v>-218.41299999999993</v>
      </c>
      <c r="AJ13" s="39">
        <f t="shared" si="8"/>
        <v>-242.06299999999999</v>
      </c>
      <c r="AK13" s="39">
        <f t="shared" si="8"/>
        <v>-265.75</v>
      </c>
      <c r="AM13" s="39">
        <f t="shared" ref="AM13:AU19" si="9">SUMIF($7:$7,AM$8,13:13)</f>
        <v>-43.050999999999995</v>
      </c>
      <c r="AN13" s="39">
        <f t="shared" si="9"/>
        <v>-119.202</v>
      </c>
      <c r="AO13" s="39">
        <f t="shared" si="9"/>
        <v>-224.26600000000002</v>
      </c>
      <c r="AP13" s="39">
        <f t="shared" si="9"/>
        <v>-344.96100000000001</v>
      </c>
      <c r="AQ13" s="39">
        <f t="shared" si="9"/>
        <v>-441.41600000000005</v>
      </c>
      <c r="AR13" s="39">
        <f t="shared" si="9"/>
        <v>-746.32599999999991</v>
      </c>
      <c r="AS13" s="39">
        <f t="shared" si="9"/>
        <v>-693.4670000000001</v>
      </c>
      <c r="AT13" s="39">
        <f t="shared" si="9"/>
        <v>-920.46199999999988</v>
      </c>
      <c r="AU13" s="39">
        <f t="shared" si="9"/>
        <v>-265.75</v>
      </c>
    </row>
    <row r="14" spans="2:47" ht="14.5" customHeight="1">
      <c r="B14" s="14" t="s">
        <v>348</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-44.286999999999999</v>
      </c>
      <c r="N14" s="26">
        <v>-44.06</v>
      </c>
      <c r="O14" s="26">
        <v>-45.575000000000003</v>
      </c>
      <c r="P14" s="26">
        <v>-47.088000000000001</v>
      </c>
      <c r="Q14" s="26">
        <v>-51.831000000000003</v>
      </c>
      <c r="R14" s="26">
        <v>-59.82</v>
      </c>
      <c r="S14" s="26">
        <v>-79.341999999999999</v>
      </c>
      <c r="T14" s="26">
        <v>-76.596000000000004</v>
      </c>
      <c r="U14" s="26">
        <v>-84.876000000000005</v>
      </c>
      <c r="V14" s="26">
        <v>-57.387</v>
      </c>
      <c r="W14" s="26">
        <v>-77.2</v>
      </c>
      <c r="X14" s="26">
        <v>-117.116</v>
      </c>
      <c r="Y14" s="26">
        <v>-146.477</v>
      </c>
      <c r="Z14" s="26">
        <v>-150.047</v>
      </c>
      <c r="AA14" s="26">
        <v>-135.608</v>
      </c>
      <c r="AB14" s="26">
        <v>-164.02899999999994</v>
      </c>
      <c r="AC14" s="26">
        <v>-157.327</v>
      </c>
      <c r="AD14" s="26">
        <v>-170.00700000000001</v>
      </c>
      <c r="AE14" s="26">
        <v>-134.52799999999999</v>
      </c>
      <c r="AF14" s="26">
        <v>-116.84300000000007</v>
      </c>
      <c r="AG14" s="26">
        <v>-190.40900000000002</v>
      </c>
      <c r="AH14" s="26">
        <v>-219.547</v>
      </c>
      <c r="AI14" s="26">
        <v>-182.52699999999993</v>
      </c>
      <c r="AJ14" s="26">
        <v>-196.37700000000001</v>
      </c>
      <c r="AK14" s="26">
        <v>-222.327</v>
      </c>
      <c r="AM14" s="26">
        <f t="shared" si="9"/>
        <v>-31.649000000000001</v>
      </c>
      <c r="AN14" s="26">
        <f t="shared" si="9"/>
        <v>-87.9</v>
      </c>
      <c r="AO14" s="26">
        <f t="shared" si="9"/>
        <v>-181.01000000000002</v>
      </c>
      <c r="AP14" s="26">
        <f t="shared" si="9"/>
        <v>-267.589</v>
      </c>
      <c r="AQ14" s="26">
        <f t="shared" si="9"/>
        <v>-336.57900000000001</v>
      </c>
      <c r="AR14" s="26">
        <f t="shared" si="9"/>
        <v>-596.16099999999994</v>
      </c>
      <c r="AS14" s="26">
        <f t="shared" si="9"/>
        <v>-578.70500000000004</v>
      </c>
      <c r="AT14" s="26">
        <f t="shared" si="9"/>
        <v>-788.8599999999999</v>
      </c>
      <c r="AU14" s="26">
        <f t="shared" si="9"/>
        <v>-222.327</v>
      </c>
    </row>
    <row r="15" spans="2:47" ht="14.5" customHeight="1">
      <c r="B15" s="14" t="s">
        <v>349</v>
      </c>
      <c r="C15" s="15"/>
      <c r="D15" s="15"/>
      <c r="E15" s="26">
        <v>-1.4610000000000001</v>
      </c>
      <c r="F15" s="26">
        <v>-1.8880000000000001</v>
      </c>
      <c r="G15" s="26">
        <v>-2.5449999999999999</v>
      </c>
      <c r="H15" s="26">
        <v>-2.7409999999999997</v>
      </c>
      <c r="I15" s="26">
        <v>-2.488</v>
      </c>
      <c r="J15" s="26">
        <v>-4.3220000000000001</v>
      </c>
      <c r="K15" s="26">
        <v>-2.948</v>
      </c>
      <c r="L15" s="26">
        <v>-4.2320000000000002</v>
      </c>
      <c r="M15" s="26">
        <v>-11.271000000000001</v>
      </c>
      <c r="N15" s="26">
        <v>-13.419</v>
      </c>
      <c r="O15" s="26">
        <v>-7.157</v>
      </c>
      <c r="P15" s="26">
        <v>-4.9820000000000002</v>
      </c>
      <c r="Q15" s="26">
        <v>-7.5979999999999999</v>
      </c>
      <c r="R15" s="26">
        <v>-6.5609999999999999</v>
      </c>
      <c r="S15" s="26">
        <v>-12.827</v>
      </c>
      <c r="T15" s="26">
        <v>-12.417</v>
      </c>
      <c r="U15" s="26">
        <v>-12.45</v>
      </c>
      <c r="V15" s="26">
        <v>-8.2409999999999997</v>
      </c>
      <c r="W15" s="26">
        <v>-10.718</v>
      </c>
      <c r="X15" s="26">
        <v>-15.676</v>
      </c>
      <c r="Y15" s="26">
        <v>-8.4459999999999997</v>
      </c>
      <c r="Z15" s="26">
        <v>-12.73</v>
      </c>
      <c r="AA15" s="26">
        <v>-10.608000000000001</v>
      </c>
      <c r="AB15" s="26">
        <v>-24.231999999999996</v>
      </c>
      <c r="AC15" s="26">
        <v>-8.9149999999999991</v>
      </c>
      <c r="AD15" s="26">
        <v>-6.9510000000000005</v>
      </c>
      <c r="AE15" s="26">
        <v>-13.120000000000001</v>
      </c>
      <c r="AF15" s="26">
        <v>-12.739999999999998</v>
      </c>
      <c r="AG15" s="26">
        <v>-8.3849999999999998</v>
      </c>
      <c r="AH15" s="26">
        <v>-8.3409999999999993</v>
      </c>
      <c r="AI15" s="26">
        <v>-10.379000000000001</v>
      </c>
      <c r="AJ15" s="26">
        <v>-10.391</v>
      </c>
      <c r="AK15" s="26">
        <v>-13.333</v>
      </c>
      <c r="AM15" s="26">
        <f t="shared" si="9"/>
        <v>-8.6349999999999998</v>
      </c>
      <c r="AN15" s="26">
        <f t="shared" si="9"/>
        <v>-13.990000000000002</v>
      </c>
      <c r="AO15" s="26">
        <f t="shared" si="9"/>
        <v>-36.829000000000001</v>
      </c>
      <c r="AP15" s="26">
        <f t="shared" si="9"/>
        <v>-39.402999999999999</v>
      </c>
      <c r="AQ15" s="26">
        <f t="shared" si="9"/>
        <v>-47.085000000000001</v>
      </c>
      <c r="AR15" s="26">
        <f t="shared" si="9"/>
        <v>-56.015999999999998</v>
      </c>
      <c r="AS15" s="26">
        <f t="shared" si="9"/>
        <v>-41.725999999999999</v>
      </c>
      <c r="AT15" s="26">
        <f t="shared" si="9"/>
        <v>-37.496000000000002</v>
      </c>
      <c r="AU15" s="26">
        <f t="shared" si="9"/>
        <v>-13.333</v>
      </c>
    </row>
    <row r="16" spans="2:47" ht="14.5" customHeight="1">
      <c r="B16" s="14" t="s">
        <v>350</v>
      </c>
      <c r="C16" s="15"/>
      <c r="D16" s="15"/>
      <c r="E16" s="26">
        <v>0</v>
      </c>
      <c r="F16" s="26">
        <v>0</v>
      </c>
      <c r="G16" s="26">
        <v>0</v>
      </c>
      <c r="H16" s="26">
        <v>0</v>
      </c>
      <c r="I16" s="26">
        <v>0</v>
      </c>
      <c r="J16" s="26">
        <v>0</v>
      </c>
      <c r="K16" s="26">
        <v>0</v>
      </c>
      <c r="L16" s="26">
        <v>0</v>
      </c>
      <c r="M16" s="26">
        <v>-0.39800000000000002</v>
      </c>
      <c r="N16" s="26">
        <v>0</v>
      </c>
      <c r="O16" s="26">
        <v>-1.208</v>
      </c>
      <c r="P16" s="26">
        <v>-3.0670000000000002</v>
      </c>
      <c r="Q16" s="26">
        <v>-1.7849999999999999</v>
      </c>
      <c r="R16" s="26">
        <v>-0.61899999999999999</v>
      </c>
      <c r="S16" s="26">
        <v>-1.2030000000000001</v>
      </c>
      <c r="T16" s="26">
        <v>-2.0720000000000001</v>
      </c>
      <c r="U16" s="26">
        <v>-2.585</v>
      </c>
      <c r="V16" s="26">
        <v>-2.0950000000000002</v>
      </c>
      <c r="W16" s="26">
        <v>-2.4550000000000001</v>
      </c>
      <c r="X16" s="26">
        <v>-2.266</v>
      </c>
      <c r="Y16" s="26">
        <v>-10.185</v>
      </c>
      <c r="Z16" s="26">
        <v>-22.268000000000001</v>
      </c>
      <c r="AA16" s="26">
        <v>-2.5710000000000002</v>
      </c>
      <c r="AB16" s="26">
        <v>-2.804000000000002</v>
      </c>
      <c r="AC16" s="26">
        <v>-3.157</v>
      </c>
      <c r="AD16" s="26">
        <v>-2.8579999999999997</v>
      </c>
      <c r="AE16" s="26">
        <v>-3.5279999999999996</v>
      </c>
      <c r="AF16" s="26">
        <v>-3.479000000000001</v>
      </c>
      <c r="AG16" s="26">
        <v>-3.516</v>
      </c>
      <c r="AH16" s="26">
        <v>-3.4039999999999999</v>
      </c>
      <c r="AI16" s="26">
        <v>-3.3529999999999998</v>
      </c>
      <c r="AJ16" s="26">
        <v>-3.9089999999999998</v>
      </c>
      <c r="AK16" s="26">
        <v>-3.4729999999999999</v>
      </c>
      <c r="AM16" s="26">
        <f t="shared" si="9"/>
        <v>0</v>
      </c>
      <c r="AN16" s="26">
        <f t="shared" si="9"/>
        <v>0</v>
      </c>
      <c r="AO16" s="26">
        <f t="shared" si="9"/>
        <v>-4.673</v>
      </c>
      <c r="AP16" s="26">
        <f t="shared" si="9"/>
        <v>-5.6790000000000003</v>
      </c>
      <c r="AQ16" s="26">
        <f t="shared" si="9"/>
        <v>-9.4009999999999998</v>
      </c>
      <c r="AR16" s="26">
        <f t="shared" si="9"/>
        <v>-37.828000000000003</v>
      </c>
      <c r="AS16" s="26">
        <f t="shared" si="9"/>
        <v>-13.022</v>
      </c>
      <c r="AT16" s="26">
        <f t="shared" si="9"/>
        <v>-14.181999999999999</v>
      </c>
      <c r="AU16" s="26">
        <f t="shared" si="9"/>
        <v>-3.4729999999999999</v>
      </c>
    </row>
    <row r="17" spans="2:47" ht="14.5" customHeight="1">
      <c r="B17" s="14" t="s">
        <v>351</v>
      </c>
      <c r="C17" s="15"/>
      <c r="D17" s="15"/>
      <c r="E17" s="26">
        <v>0</v>
      </c>
      <c r="F17" s="26">
        <v>0</v>
      </c>
      <c r="G17" s="26">
        <v>0</v>
      </c>
      <c r="H17" s="26">
        <v>0</v>
      </c>
      <c r="I17" s="26">
        <v>0</v>
      </c>
      <c r="J17" s="26">
        <v>0</v>
      </c>
      <c r="K17" s="26">
        <v>-1.413</v>
      </c>
      <c r="L17" s="26">
        <v>0</v>
      </c>
      <c r="M17" s="26">
        <v>0</v>
      </c>
      <c r="N17" s="26">
        <v>0</v>
      </c>
      <c r="O17" s="26">
        <v>0</v>
      </c>
      <c r="P17" s="26">
        <v>0</v>
      </c>
      <c r="Q17" s="26">
        <v>-1.173</v>
      </c>
      <c r="R17" s="26">
        <v>-1.2E-2</v>
      </c>
      <c r="S17" s="26">
        <v>-1.0920000000000001</v>
      </c>
      <c r="T17" s="26">
        <v>-0.755</v>
      </c>
      <c r="U17" s="26">
        <v>-1.373</v>
      </c>
      <c r="V17" s="26">
        <v>-1.3720000000000001</v>
      </c>
      <c r="W17" s="26">
        <v>-1.4219999999999999</v>
      </c>
      <c r="X17" s="26">
        <v>-7.7089999999999996</v>
      </c>
      <c r="Y17" s="26">
        <v>-3.0830000000000002</v>
      </c>
      <c r="Z17" s="26">
        <v>-3.0920000000000001</v>
      </c>
      <c r="AA17" s="26">
        <v>-3.1019999999999999</v>
      </c>
      <c r="AB17" s="26">
        <v>-3.0829999999999984</v>
      </c>
      <c r="AC17" s="26">
        <v>-3.0009999999999999</v>
      </c>
      <c r="AD17" s="26">
        <v>-3.0029999999999997</v>
      </c>
      <c r="AE17" s="26">
        <v>-3.0030000000000001</v>
      </c>
      <c r="AF17" s="26">
        <v>-3.2550000000000008</v>
      </c>
      <c r="AG17" s="26">
        <v>-2.9260000000000002</v>
      </c>
      <c r="AH17" s="26">
        <v>-2.891</v>
      </c>
      <c r="AI17" s="26">
        <v>-2.9930000000000003</v>
      </c>
      <c r="AJ17" s="26">
        <v>-3.4119999999999999</v>
      </c>
      <c r="AK17" s="26">
        <v>-3.9329999999999998</v>
      </c>
      <c r="AM17" s="26">
        <f t="shared" si="9"/>
        <v>0</v>
      </c>
      <c r="AN17" s="26">
        <f t="shared" si="9"/>
        <v>-1.413</v>
      </c>
      <c r="AO17" s="26">
        <f t="shared" si="9"/>
        <v>0</v>
      </c>
      <c r="AP17" s="26">
        <f t="shared" si="9"/>
        <v>-3.032</v>
      </c>
      <c r="AQ17" s="26">
        <f t="shared" si="9"/>
        <v>-11.875999999999999</v>
      </c>
      <c r="AR17" s="26">
        <f t="shared" si="9"/>
        <v>-12.36</v>
      </c>
      <c r="AS17" s="26">
        <f t="shared" si="9"/>
        <v>-12.262</v>
      </c>
      <c r="AT17" s="26">
        <f t="shared" si="9"/>
        <v>-12.222000000000001</v>
      </c>
      <c r="AU17" s="26">
        <f t="shared" si="9"/>
        <v>-3.9329999999999998</v>
      </c>
    </row>
    <row r="18" spans="2:47" ht="14.5" customHeight="1">
      <c r="B18" s="14" t="s">
        <v>352</v>
      </c>
      <c r="C18" s="15"/>
      <c r="D18" s="15"/>
      <c r="E18" s="26">
        <v>0</v>
      </c>
      <c r="F18" s="26">
        <v>0</v>
      </c>
      <c r="G18" s="26">
        <v>0</v>
      </c>
      <c r="H18" s="26">
        <v>0</v>
      </c>
      <c r="I18" s="26">
        <v>0</v>
      </c>
      <c r="J18" s="26">
        <v>0</v>
      </c>
      <c r="K18" s="26">
        <v>0</v>
      </c>
      <c r="L18" s="26">
        <v>-6.0019999999999998</v>
      </c>
      <c r="M18" s="26">
        <v>0</v>
      </c>
      <c r="N18" s="26">
        <v>0</v>
      </c>
      <c r="O18" s="26">
        <v>0</v>
      </c>
      <c r="P18" s="26">
        <v>0</v>
      </c>
      <c r="Q18" s="26">
        <v>0</v>
      </c>
      <c r="R18" s="26">
        <v>0</v>
      </c>
      <c r="S18" s="26">
        <v>-11.68</v>
      </c>
      <c r="T18" s="26">
        <v>-8.9779999999999998</v>
      </c>
      <c r="U18" s="26">
        <v>-6.1479999999999997</v>
      </c>
      <c r="V18" s="26">
        <v>-2.1429999999999998</v>
      </c>
      <c r="W18" s="26">
        <v>-6.3529999999999998</v>
      </c>
      <c r="X18" s="26">
        <v>-9.282</v>
      </c>
      <c r="Y18" s="26">
        <v>-10.454000000000001</v>
      </c>
      <c r="Z18" s="26">
        <v>-7.7889999999999997</v>
      </c>
      <c r="AA18" s="26">
        <v>-5.0410000000000004</v>
      </c>
      <c r="AB18" s="26">
        <v>-5.166999999999998</v>
      </c>
      <c r="AC18" s="26">
        <v>-4.3010000000000002</v>
      </c>
      <c r="AD18" s="26">
        <v>-0.66199999999999992</v>
      </c>
      <c r="AE18" s="26">
        <v>0</v>
      </c>
      <c r="AF18" s="26">
        <v>0</v>
      </c>
      <c r="AG18" s="26">
        <v>0</v>
      </c>
      <c r="AH18" s="26">
        <v>0</v>
      </c>
      <c r="AI18" s="26">
        <v>-0.53100000000000003</v>
      </c>
      <c r="AJ18" s="26">
        <v>-15.226000000000001</v>
      </c>
      <c r="AK18" s="26">
        <v>-3.508</v>
      </c>
      <c r="AM18" s="26">
        <f t="shared" si="9"/>
        <v>0</v>
      </c>
      <c r="AN18" s="26">
        <f t="shared" si="9"/>
        <v>-6.0019999999999998</v>
      </c>
      <c r="AO18" s="26">
        <f t="shared" si="9"/>
        <v>0</v>
      </c>
      <c r="AP18" s="26">
        <f t="shared" si="9"/>
        <v>-20.658000000000001</v>
      </c>
      <c r="AQ18" s="26">
        <f t="shared" si="9"/>
        <v>-23.926000000000002</v>
      </c>
      <c r="AR18" s="26">
        <f t="shared" si="9"/>
        <v>-28.451000000000001</v>
      </c>
      <c r="AS18" s="26">
        <f t="shared" si="9"/>
        <v>-4.9630000000000001</v>
      </c>
      <c r="AT18" s="26">
        <f t="shared" si="9"/>
        <v>-15.757000000000001</v>
      </c>
      <c r="AU18" s="26">
        <f t="shared" si="9"/>
        <v>-3.508</v>
      </c>
    </row>
    <row r="19" spans="2:47" ht="14.5" customHeight="1">
      <c r="B19" s="34" t="s">
        <v>353</v>
      </c>
      <c r="C19" s="35"/>
      <c r="D19" s="35"/>
      <c r="E19" s="36">
        <v>-0.96800000000000008</v>
      </c>
      <c r="F19" s="36">
        <v>-0.71599999999999986</v>
      </c>
      <c r="G19" s="36">
        <v>-0.59000000000000008</v>
      </c>
      <c r="H19" s="36">
        <v>-0.49300000000000033</v>
      </c>
      <c r="I19" s="36">
        <v>-0.55600000000000005</v>
      </c>
      <c r="J19" s="36">
        <v>-1.4450000000000001</v>
      </c>
      <c r="K19" s="36">
        <v>-2.8719999999999999</v>
      </c>
      <c r="L19" s="36">
        <v>-5.024</v>
      </c>
      <c r="M19" s="36">
        <v>-0.98599999999999999</v>
      </c>
      <c r="N19" s="36">
        <v>-1.5009999999999999</v>
      </c>
      <c r="O19" s="36">
        <v>7.5999999999999998E-2</v>
      </c>
      <c r="P19" s="36">
        <v>0.65700000000000003</v>
      </c>
      <c r="Q19" s="36">
        <v>-0.54700000000000004</v>
      </c>
      <c r="R19" s="36">
        <v>-3.4369999999999998</v>
      </c>
      <c r="S19" s="36">
        <v>5.8000000000000003E-2</v>
      </c>
      <c r="T19" s="36">
        <v>-4.6740000000000004</v>
      </c>
      <c r="U19" s="36">
        <v>-3.2240000000000002</v>
      </c>
      <c r="V19" s="36">
        <v>-3.5569999999999999</v>
      </c>
      <c r="W19" s="36">
        <v>-2.645</v>
      </c>
      <c r="X19" s="36">
        <v>-3.1230000000000002</v>
      </c>
      <c r="Y19" s="36">
        <v>-3.8679999999999999</v>
      </c>
      <c r="Z19" s="36">
        <v>-2.0289999999999999</v>
      </c>
      <c r="AA19" s="36">
        <v>-14.677</v>
      </c>
      <c r="AB19" s="36">
        <v>5.0639999999999983</v>
      </c>
      <c r="AC19" s="36">
        <v>-10.148999999999999</v>
      </c>
      <c r="AD19" s="36">
        <v>-8.2460000000000004</v>
      </c>
      <c r="AE19" s="36">
        <v>-0.16400000000000148</v>
      </c>
      <c r="AF19" s="36">
        <v>-24.23</v>
      </c>
      <c r="AG19" s="36">
        <v>-23.927</v>
      </c>
      <c r="AH19" s="36">
        <v>3.3599999999999994</v>
      </c>
      <c r="AI19" s="36">
        <v>-18.630000000000003</v>
      </c>
      <c r="AJ19" s="36">
        <v>-12.747999999999999</v>
      </c>
      <c r="AK19" s="36">
        <v>-19.175999999999998</v>
      </c>
      <c r="AM19" s="36">
        <f t="shared" si="9"/>
        <v>-2.7670000000000003</v>
      </c>
      <c r="AN19" s="36">
        <f t="shared" si="9"/>
        <v>-9.8970000000000002</v>
      </c>
      <c r="AO19" s="36">
        <f t="shared" si="9"/>
        <v>-1.754</v>
      </c>
      <c r="AP19" s="36">
        <f t="shared" si="9"/>
        <v>-8.6000000000000014</v>
      </c>
      <c r="AQ19" s="36">
        <f t="shared" si="9"/>
        <v>-12.548999999999999</v>
      </c>
      <c r="AR19" s="36">
        <f t="shared" si="9"/>
        <v>-15.51</v>
      </c>
      <c r="AS19" s="36">
        <f t="shared" si="9"/>
        <v>-42.789000000000001</v>
      </c>
      <c r="AT19" s="36">
        <f t="shared" si="9"/>
        <v>-51.945</v>
      </c>
      <c r="AU19" s="36">
        <f t="shared" si="9"/>
        <v>-19.175999999999998</v>
      </c>
    </row>
    <row r="20" spans="2:47" ht="14.5" customHeight="1">
      <c r="B20" s="30"/>
    </row>
    <row r="21" spans="2:47" ht="14.5" customHeight="1">
      <c r="B21" s="11" t="s">
        <v>11</v>
      </c>
      <c r="C21" s="12"/>
      <c r="D21" s="12"/>
      <c r="E21" s="25">
        <f>SUM(E9,E13)</f>
        <v>-8.9980000000000011</v>
      </c>
      <c r="F21" s="25">
        <f>SUM(F9,F13)</f>
        <v>-8.4420000000000002</v>
      </c>
      <c r="G21" s="25">
        <f>SUM(G9,G13)</f>
        <v>-9.4309999999999974</v>
      </c>
      <c r="H21" s="25">
        <f>SUM(H9,H13)</f>
        <v>-8.8250000000000011</v>
      </c>
      <c r="I21" s="25">
        <f t="shared" ref="I21:AJ21" si="10">SUM(I9,I13)</f>
        <v>-8.0869999999999997</v>
      </c>
      <c r="J21" s="25">
        <f t="shared" si="10"/>
        <v>-23.478999999999999</v>
      </c>
      <c r="K21" s="25">
        <f t="shared" si="10"/>
        <v>-17.422000000000001</v>
      </c>
      <c r="L21" s="25">
        <f t="shared" si="10"/>
        <v>-51.834000000000003</v>
      </c>
      <c r="M21" s="25">
        <f t="shared" si="10"/>
        <v>-51.034999999999997</v>
      </c>
      <c r="N21" s="25">
        <f t="shared" si="10"/>
        <v>-52.778999999999996</v>
      </c>
      <c r="O21" s="25">
        <f t="shared" si="10"/>
        <v>-47.128</v>
      </c>
      <c r="P21" s="25">
        <f t="shared" si="10"/>
        <v>-46.45</v>
      </c>
      <c r="Q21" s="25">
        <f t="shared" si="10"/>
        <v>-58.915999999999997</v>
      </c>
      <c r="R21" s="25">
        <f t="shared" si="10"/>
        <v>-65.7</v>
      </c>
      <c r="S21" s="25">
        <f t="shared" si="10"/>
        <v>-100.92999999999999</v>
      </c>
      <c r="T21" s="25">
        <f t="shared" si="10"/>
        <v>-94.753</v>
      </c>
      <c r="U21" s="25">
        <f t="shared" si="10"/>
        <v>-104.465</v>
      </c>
      <c r="V21" s="25">
        <f t="shared" si="10"/>
        <v>-69.867000000000004</v>
      </c>
      <c r="W21" s="25">
        <f t="shared" si="10"/>
        <v>-95.619</v>
      </c>
      <c r="X21" s="25">
        <f t="shared" si="10"/>
        <v>-147.767</v>
      </c>
      <c r="Y21" s="25">
        <f t="shared" si="10"/>
        <v>-176.696</v>
      </c>
      <c r="Z21" s="25">
        <f t="shared" si="10"/>
        <v>-188.22499999999999</v>
      </c>
      <c r="AA21" s="25">
        <f t="shared" si="10"/>
        <v>-160.506</v>
      </c>
      <c r="AB21" s="25">
        <f t="shared" si="10"/>
        <v>-178.09099999999995</v>
      </c>
      <c r="AC21" s="25">
        <f t="shared" si="10"/>
        <v>-160.078</v>
      </c>
      <c r="AD21" s="25">
        <f t="shared" si="10"/>
        <v>-166.684</v>
      </c>
      <c r="AE21" s="25">
        <f t="shared" si="10"/>
        <v>-117.49999999999996</v>
      </c>
      <c r="AF21" s="25">
        <f t="shared" si="10"/>
        <v>-114.50200000000009</v>
      </c>
      <c r="AG21" s="25">
        <f t="shared" si="10"/>
        <v>-188.27999999999997</v>
      </c>
      <c r="AH21" s="25">
        <f t="shared" si="10"/>
        <v>-201.18199999999999</v>
      </c>
      <c r="AI21" s="25">
        <f t="shared" si="10"/>
        <v>-193.45199999999994</v>
      </c>
      <c r="AJ21" s="25">
        <f t="shared" si="10"/>
        <v>-217.66099999999997</v>
      </c>
      <c r="AK21" s="221">
        <f>SUM(AK9,AK13)</f>
        <v>-238.852</v>
      </c>
      <c r="AM21" s="25">
        <f t="shared" ref="AM21:AU21" si="11">SUMIF($7:$7,AM$8,21:21)</f>
        <v>-35.695999999999998</v>
      </c>
      <c r="AN21" s="25">
        <f t="shared" si="11"/>
        <v>-100.822</v>
      </c>
      <c r="AO21" s="25">
        <f t="shared" si="11"/>
        <v>-197.392</v>
      </c>
      <c r="AP21" s="25">
        <f t="shared" si="11"/>
        <v>-320.29899999999998</v>
      </c>
      <c r="AQ21" s="25">
        <f t="shared" si="11"/>
        <v>-417.71800000000002</v>
      </c>
      <c r="AR21" s="25">
        <f t="shared" si="11"/>
        <v>-703.51800000000003</v>
      </c>
      <c r="AS21" s="25">
        <f t="shared" si="11"/>
        <v>-558.76400000000001</v>
      </c>
      <c r="AT21" s="25">
        <f t="shared" si="11"/>
        <v>-800.57499999999993</v>
      </c>
      <c r="AU21" s="25">
        <f t="shared" si="11"/>
        <v>-238.852</v>
      </c>
    </row>
    <row r="24" spans="2:47" ht="14.5" customHeight="1">
      <c r="I24" s="43"/>
    </row>
    <row r="25" spans="2:47" ht="14.5" customHeight="1">
      <c r="I25" s="43"/>
    </row>
    <row r="26" spans="2:47" ht="14.5" customHeight="1">
      <c r="I26" s="43"/>
    </row>
    <row r="27" spans="2:47" ht="14.5" customHeight="1">
      <c r="I27" s="43"/>
    </row>
    <row r="28" spans="2:47" ht="14.5" customHeight="1">
      <c r="I28" s="43"/>
    </row>
    <row r="29" spans="2:47" ht="14.5" customHeight="1">
      <c r="I29" s="43"/>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XFC41"/>
  <sheetViews>
    <sheetView showGridLines="0" zoomScaleNormal="100" workbookViewId="0">
      <pane xSplit="3" ySplit="8" topLeftCell="D9" activePane="bottomRight" state="frozen"/>
      <selection activeCell="I56" sqref="I56"/>
      <selection pane="topRight" activeCell="I56" sqref="I56"/>
      <selection pane="bottomLeft" activeCell="I56" sqref="I56"/>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7" width="10.54296875" style="9" customWidth="1"/>
    <col min="38" max="38" width="2.54296875" style="9" customWidth="1"/>
    <col min="39" max="16384" width="10.54296875" style="9"/>
  </cols>
  <sheetData>
    <row r="6" spans="2:47" ht="14.5" customHeight="1">
      <c r="C6" s="3" t="s">
        <v>206</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M6" s="23"/>
      <c r="AN6" s="23"/>
      <c r="AO6" s="23"/>
      <c r="AP6" s="23"/>
      <c r="AQ6" s="23"/>
      <c r="AR6" s="23"/>
      <c r="AS6" s="23"/>
      <c r="AT6" s="23"/>
      <c r="AU6" s="23"/>
    </row>
    <row r="7" spans="2:47" ht="14.5" customHeight="1">
      <c r="C7" s="3" t="s">
        <v>207</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M7" s="22"/>
      <c r="AN7" s="22"/>
      <c r="AO7" s="22"/>
      <c r="AP7" s="22"/>
      <c r="AQ7" s="22"/>
      <c r="AR7" s="22"/>
      <c r="AS7" s="22"/>
      <c r="AT7" s="22"/>
      <c r="AU7" s="22"/>
    </row>
    <row r="8" spans="2:47" ht="14.5" customHeight="1">
      <c r="B8" s="5" t="s">
        <v>354</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2"/>
      <c r="AM8" s="6">
        <v>2016</v>
      </c>
      <c r="AN8" s="6">
        <f t="shared" ref="AN8:AU8" si="4">AM8+1</f>
        <v>2017</v>
      </c>
      <c r="AO8" s="6">
        <f t="shared" si="4"/>
        <v>2018</v>
      </c>
      <c r="AP8" s="6">
        <f t="shared" si="4"/>
        <v>2019</v>
      </c>
      <c r="AQ8" s="6">
        <f t="shared" si="4"/>
        <v>2020</v>
      </c>
      <c r="AR8" s="6">
        <f t="shared" si="4"/>
        <v>2021</v>
      </c>
      <c r="AS8" s="6">
        <f t="shared" si="4"/>
        <v>2022</v>
      </c>
      <c r="AT8" s="6">
        <f t="shared" si="4"/>
        <v>2023</v>
      </c>
      <c r="AU8" s="6">
        <f t="shared" si="4"/>
        <v>2024</v>
      </c>
    </row>
    <row r="9" spans="2:47" ht="14.5" customHeight="1">
      <c r="B9" s="48" t="s">
        <v>355</v>
      </c>
      <c r="C9" s="49"/>
      <c r="D9" s="49"/>
      <c r="E9" s="124">
        <f t="shared" ref="E9:AI9" si="5">SUM(E10:E14)</f>
        <v>63.346000000000004</v>
      </c>
      <c r="F9" s="124">
        <f t="shared" si="5"/>
        <v>72.748999999999995</v>
      </c>
      <c r="G9" s="124">
        <f t="shared" si="5"/>
        <v>79.41</v>
      </c>
      <c r="H9" s="124">
        <f t="shared" si="5"/>
        <v>101.97300000000001</v>
      </c>
      <c r="I9" s="124">
        <f t="shared" si="5"/>
        <v>119.285</v>
      </c>
      <c r="J9" s="124">
        <f t="shared" si="5"/>
        <v>148.56100000000001</v>
      </c>
      <c r="K9" s="124">
        <f t="shared" si="5"/>
        <v>635.51400000000001</v>
      </c>
      <c r="L9" s="124">
        <f t="shared" si="5"/>
        <v>596.76700000000005</v>
      </c>
      <c r="M9" s="124">
        <f t="shared" si="5"/>
        <v>614.02499999999998</v>
      </c>
      <c r="N9" s="124">
        <f t="shared" si="5"/>
        <v>537.572</v>
      </c>
      <c r="O9" s="124">
        <f t="shared" si="5"/>
        <v>604.14099999999985</v>
      </c>
      <c r="P9" s="124">
        <f t="shared" si="5"/>
        <v>424.47400000000005</v>
      </c>
      <c r="Q9" s="124">
        <f t="shared" si="5"/>
        <v>480.87600000000003</v>
      </c>
      <c r="R9" s="124">
        <f t="shared" si="5"/>
        <v>458.70699999999999</v>
      </c>
      <c r="S9" s="124">
        <f t="shared" si="5"/>
        <v>1306.4070000000002</v>
      </c>
      <c r="T9" s="124">
        <f t="shared" si="5"/>
        <v>1276.8810000000003</v>
      </c>
      <c r="U9" s="124">
        <f t="shared" si="5"/>
        <v>993.42699999999991</v>
      </c>
      <c r="V9" s="124">
        <f t="shared" si="5"/>
        <v>978.51099999999997</v>
      </c>
      <c r="W9" s="124">
        <f t="shared" si="5"/>
        <v>2100.424</v>
      </c>
      <c r="X9" s="124">
        <f t="shared" si="5"/>
        <v>1331.009</v>
      </c>
      <c r="Y9" s="124">
        <f t="shared" si="5"/>
        <v>1891.7200000000003</v>
      </c>
      <c r="Z9" s="124">
        <f t="shared" si="5"/>
        <v>1135.2079999999999</v>
      </c>
      <c r="AA9" s="124">
        <f t="shared" si="5"/>
        <v>1217.702</v>
      </c>
      <c r="AB9" s="124">
        <f t="shared" si="5"/>
        <v>2269.9989999999998</v>
      </c>
      <c r="AC9" s="124">
        <f t="shared" si="5"/>
        <v>2234.4790000000003</v>
      </c>
      <c r="AD9" s="124">
        <f t="shared" si="5"/>
        <v>2652.3980000000001</v>
      </c>
      <c r="AE9" s="124">
        <f t="shared" si="5"/>
        <v>2740.1439999999998</v>
      </c>
      <c r="AF9" s="124">
        <f t="shared" si="5"/>
        <v>2973.62</v>
      </c>
      <c r="AG9" s="124">
        <f t="shared" si="5"/>
        <v>2469.8519999999999</v>
      </c>
      <c r="AH9" s="124">
        <f t="shared" si="5"/>
        <v>2021.6190000000001</v>
      </c>
      <c r="AI9" s="124">
        <f t="shared" si="5"/>
        <v>2122.2039999999997</v>
      </c>
      <c r="AJ9" s="124">
        <f t="shared" ref="AJ9" si="6">SUM(AJ10:AJ14)</f>
        <v>2503.1710000000003</v>
      </c>
      <c r="AK9" s="124">
        <f>SUM(AK10:AK14)</f>
        <v>2134.5610000000001</v>
      </c>
      <c r="AM9" s="124">
        <f t="shared" ref="AM9:AT9" si="7">SUM(AM10:AM14)</f>
        <v>101.97300000000001</v>
      </c>
      <c r="AN9" s="124">
        <f t="shared" si="7"/>
        <v>596.76700000000005</v>
      </c>
      <c r="AO9" s="124">
        <f t="shared" si="7"/>
        <v>424.47400000000005</v>
      </c>
      <c r="AP9" s="124">
        <f t="shared" si="7"/>
        <v>1276.8810000000003</v>
      </c>
      <c r="AQ9" s="124">
        <f t="shared" si="7"/>
        <v>1331.009</v>
      </c>
      <c r="AR9" s="124">
        <f t="shared" si="7"/>
        <v>2269.9989999999998</v>
      </c>
      <c r="AS9" s="124">
        <f t="shared" si="7"/>
        <v>2973.62</v>
      </c>
      <c r="AT9" s="124">
        <f t="shared" si="7"/>
        <v>2503.1710000000003</v>
      </c>
      <c r="AU9" s="124">
        <f t="shared" ref="AU9" si="8">SUM(AU10:AU14)</f>
        <v>2134.5610000000001</v>
      </c>
    </row>
    <row r="10" spans="2:47" ht="14.5" customHeight="1">
      <c r="B10" s="30" t="s">
        <v>356</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M10" s="29">
        <f>H10</f>
        <v>38.188000000000002</v>
      </c>
      <c r="AN10" s="29">
        <f>L10</f>
        <v>350.887</v>
      </c>
      <c r="AO10" s="29">
        <f>P10</f>
        <v>195.38800000000001</v>
      </c>
      <c r="AP10" s="29">
        <f>T10</f>
        <v>984.47</v>
      </c>
      <c r="AQ10" s="29">
        <f>X10</f>
        <v>881.36400000000003</v>
      </c>
      <c r="AR10" s="29">
        <f>AB10</f>
        <v>1194.182</v>
      </c>
      <c r="AS10" s="29">
        <f>AF10</f>
        <v>1472.998</v>
      </c>
      <c r="AT10" s="29">
        <f>AJ10</f>
        <v>950.16200000000003</v>
      </c>
      <c r="AU10" s="29">
        <f>AK10</f>
        <v>1198.412</v>
      </c>
    </row>
    <row r="11" spans="2:47" ht="14.5" customHeight="1">
      <c r="B11" s="30" t="s">
        <v>357</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M11" s="29">
        <f>H11</f>
        <v>47.491999999999997</v>
      </c>
      <c r="AN11" s="29">
        <f>L11</f>
        <v>209.715</v>
      </c>
      <c r="AO11" s="29">
        <f>P11</f>
        <v>179.01400000000001</v>
      </c>
      <c r="AP11" s="29">
        <f>T11</f>
        <v>206.928</v>
      </c>
      <c r="AQ11" s="29">
        <f>X11</f>
        <v>276.30700000000002</v>
      </c>
      <c r="AR11" s="29">
        <f>AB11</f>
        <v>297.55099999999999</v>
      </c>
      <c r="AS11" s="29">
        <f>AF11</f>
        <v>310.54599999999999</v>
      </c>
      <c r="AT11" s="29">
        <f t="shared" ref="AT11:AU14" si="9">AJ11</f>
        <v>410.13600000000002</v>
      </c>
      <c r="AU11" s="29">
        <f t="shared" si="9"/>
        <v>374.44799999999998</v>
      </c>
    </row>
    <row r="12" spans="2:47" ht="14.5" customHeight="1">
      <c r="B12" s="30" t="s">
        <v>358</v>
      </c>
      <c r="E12" s="29">
        <v>0.61699999999999999</v>
      </c>
      <c r="F12" s="29">
        <v>0</v>
      </c>
      <c r="G12" s="29">
        <v>0</v>
      </c>
      <c r="H12" s="29">
        <v>1.3360000000000001</v>
      </c>
      <c r="I12" s="29">
        <v>1.3360000000000001</v>
      </c>
      <c r="J12" s="29">
        <v>1.3360000000000001</v>
      </c>
      <c r="K12" s="29">
        <v>1.3360000000000001</v>
      </c>
      <c r="L12" s="29">
        <v>0.83899999999999997</v>
      </c>
      <c r="M12" s="29">
        <v>0</v>
      </c>
      <c r="N12" s="29">
        <v>0</v>
      </c>
      <c r="O12" s="29">
        <v>0.65</v>
      </c>
      <c r="P12" s="29">
        <v>1.19</v>
      </c>
      <c r="Q12" s="29">
        <v>1.19</v>
      </c>
      <c r="R12" s="29">
        <v>1.19</v>
      </c>
      <c r="S12" s="29">
        <v>1.19</v>
      </c>
      <c r="T12" s="29">
        <v>7.1609999999999996</v>
      </c>
      <c r="U12" s="29">
        <v>7.1609999999999996</v>
      </c>
      <c r="V12" s="29">
        <v>5.774</v>
      </c>
      <c r="W12" s="29">
        <v>5.774</v>
      </c>
      <c r="X12" s="29">
        <v>6.8390000000000004</v>
      </c>
      <c r="Y12" s="29">
        <v>6.6029999999999998</v>
      </c>
      <c r="Z12" s="29">
        <v>2.9239999999999999</v>
      </c>
      <c r="AA12" s="29">
        <v>1.367</v>
      </c>
      <c r="AB12" s="29">
        <v>7.5129999999999999</v>
      </c>
      <c r="AC12" s="29">
        <v>6.6779999999999999</v>
      </c>
      <c r="AD12" s="29">
        <v>2.7650000000000001</v>
      </c>
      <c r="AE12" s="29">
        <v>2.7650000000000001</v>
      </c>
      <c r="AF12" s="29">
        <v>4.04</v>
      </c>
      <c r="AG12" s="29">
        <v>20.672999999999998</v>
      </c>
      <c r="AH12" s="29">
        <v>14.744999999999999</v>
      </c>
      <c r="AI12" s="29">
        <v>12.176</v>
      </c>
      <c r="AJ12" s="29">
        <v>37.841000000000001</v>
      </c>
      <c r="AK12" s="29">
        <v>0.19500000000000001</v>
      </c>
      <c r="AM12" s="29">
        <f>H12</f>
        <v>1.3360000000000001</v>
      </c>
      <c r="AN12" s="29">
        <f>L12</f>
        <v>0.83899999999999997</v>
      </c>
      <c r="AO12" s="29">
        <f>P12</f>
        <v>1.19</v>
      </c>
      <c r="AP12" s="29">
        <f>T12</f>
        <v>7.1609999999999996</v>
      </c>
      <c r="AQ12" s="29">
        <f>X12</f>
        <v>6.8390000000000004</v>
      </c>
      <c r="AR12" s="29">
        <f>AB12</f>
        <v>7.5129999999999999</v>
      </c>
      <c r="AS12" s="29">
        <f>AF12</f>
        <v>4.04</v>
      </c>
      <c r="AT12" s="29">
        <f t="shared" si="9"/>
        <v>37.841000000000001</v>
      </c>
      <c r="AU12" s="29">
        <f t="shared" si="9"/>
        <v>0.19500000000000001</v>
      </c>
    </row>
    <row r="13" spans="2:47" ht="14.5" customHeight="1">
      <c r="B13" s="30" t="s">
        <v>861</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581.86800000000005</v>
      </c>
      <c r="AC13" s="29">
        <v>721.53</v>
      </c>
      <c r="AD13" s="29">
        <v>776.32299999999998</v>
      </c>
      <c r="AE13" s="29">
        <v>825.91200000000003</v>
      </c>
      <c r="AF13" s="29">
        <v>960.48800000000006</v>
      </c>
      <c r="AG13" s="29">
        <v>842.93299999999999</v>
      </c>
      <c r="AH13" s="29">
        <v>808.12199999999996</v>
      </c>
      <c r="AI13" s="29">
        <v>815.61699999999996</v>
      </c>
      <c r="AJ13" s="29">
        <v>756.65800000000002</v>
      </c>
      <c r="AK13" s="29">
        <v>297.44299999999998</v>
      </c>
      <c r="AM13" s="29">
        <f>H13</f>
        <v>0</v>
      </c>
      <c r="AN13" s="29">
        <f>L13</f>
        <v>0</v>
      </c>
      <c r="AO13" s="29">
        <f>P13</f>
        <v>0</v>
      </c>
      <c r="AP13" s="29">
        <f>T13</f>
        <v>0</v>
      </c>
      <c r="AQ13" s="29">
        <f>X13</f>
        <v>0</v>
      </c>
      <c r="AR13" s="29">
        <f>AB13</f>
        <v>581.86800000000005</v>
      </c>
      <c r="AS13" s="29">
        <f>AF13</f>
        <v>960.48800000000006</v>
      </c>
      <c r="AT13" s="29">
        <f t="shared" si="9"/>
        <v>756.65800000000002</v>
      </c>
      <c r="AU13" s="29">
        <f t="shared" si="9"/>
        <v>297.44299999999998</v>
      </c>
    </row>
    <row r="14" spans="2:47" ht="14.5" customHeight="1">
      <c r="B14" s="30" t="s">
        <v>359</v>
      </c>
      <c r="E14" s="29">
        <v>13.391999999999999</v>
      </c>
      <c r="F14" s="29">
        <v>16.347999999999999</v>
      </c>
      <c r="G14" s="29">
        <v>18.693000000000001</v>
      </c>
      <c r="H14" s="29">
        <v>14.957000000000001</v>
      </c>
      <c r="I14" s="29">
        <v>21.713999999999999</v>
      </c>
      <c r="J14" s="29">
        <v>31.128</v>
      </c>
      <c r="K14" s="29">
        <v>27.265999999999998</v>
      </c>
      <c r="L14" s="29">
        <v>35.326000000000001</v>
      </c>
      <c r="M14" s="29">
        <v>40.619</v>
      </c>
      <c r="N14" s="29">
        <v>46.936999999999998</v>
      </c>
      <c r="O14" s="29">
        <v>53.488</v>
      </c>
      <c r="P14" s="29">
        <v>48.881999999999998</v>
      </c>
      <c r="Q14" s="29">
        <v>47.595999999999997</v>
      </c>
      <c r="R14" s="29">
        <v>54.866999999999997</v>
      </c>
      <c r="S14" s="29">
        <v>58.445999999999998</v>
      </c>
      <c r="T14" s="29">
        <v>78.322000000000003</v>
      </c>
      <c r="U14" s="29">
        <v>83.959000000000003</v>
      </c>
      <c r="V14" s="29">
        <v>86.168000000000006</v>
      </c>
      <c r="W14" s="29">
        <v>128.512</v>
      </c>
      <c r="X14" s="29">
        <v>166.499</v>
      </c>
      <c r="Y14" s="29">
        <v>171.96899999999999</v>
      </c>
      <c r="Z14" s="29">
        <v>350.08</v>
      </c>
      <c r="AA14" s="29">
        <v>340.13600000000002</v>
      </c>
      <c r="AB14" s="29">
        <v>188.88499999999999</v>
      </c>
      <c r="AC14" s="29">
        <v>157.00899999999999</v>
      </c>
      <c r="AD14" s="29">
        <v>169.44200000000001</v>
      </c>
      <c r="AE14" s="29">
        <v>177.98</v>
      </c>
      <c r="AF14" s="29">
        <v>225.548</v>
      </c>
      <c r="AG14" s="29">
        <v>177.70500000000001</v>
      </c>
      <c r="AH14" s="29">
        <v>188.67</v>
      </c>
      <c r="AI14" s="29">
        <v>170.30199999999999</v>
      </c>
      <c r="AJ14" s="29">
        <v>348.37400000000002</v>
      </c>
      <c r="AK14" s="29">
        <v>264.06299999999999</v>
      </c>
      <c r="AM14" s="29">
        <f>H14</f>
        <v>14.957000000000001</v>
      </c>
      <c r="AN14" s="29">
        <f>L14</f>
        <v>35.326000000000001</v>
      </c>
      <c r="AO14" s="29">
        <f>P14</f>
        <v>48.881999999999998</v>
      </c>
      <c r="AP14" s="29">
        <f>T14</f>
        <v>78.322000000000003</v>
      </c>
      <c r="AQ14" s="29">
        <f>X14</f>
        <v>166.499</v>
      </c>
      <c r="AR14" s="29">
        <f>AB14</f>
        <v>188.88499999999999</v>
      </c>
      <c r="AS14" s="29">
        <f>AF14</f>
        <v>225.548</v>
      </c>
      <c r="AT14" s="29">
        <f t="shared" si="9"/>
        <v>348.37400000000002</v>
      </c>
      <c r="AU14" s="29">
        <f t="shared" si="9"/>
        <v>264.06299999999999</v>
      </c>
    </row>
    <row r="15" spans="2:47" ht="14.5" customHeight="1">
      <c r="B15" s="48" t="s">
        <v>360</v>
      </c>
      <c r="C15" s="49"/>
      <c r="D15" s="49"/>
      <c r="E15" s="124">
        <f t="shared" ref="E15:AJ15" si="10">SUM(E16:E20,E22:E24)</f>
        <v>696.87699999999995</v>
      </c>
      <c r="F15" s="124">
        <f t="shared" si="10"/>
        <v>688.84899999999993</v>
      </c>
      <c r="G15" s="124">
        <f t="shared" si="10"/>
        <v>682.60400000000004</v>
      </c>
      <c r="H15" s="124">
        <f t="shared" si="10"/>
        <v>671.63400000000013</v>
      </c>
      <c r="I15" s="124">
        <f t="shared" si="10"/>
        <v>662.69200000000001</v>
      </c>
      <c r="J15" s="124">
        <f t="shared" si="10"/>
        <v>1291.318</v>
      </c>
      <c r="K15" s="124">
        <f t="shared" si="10"/>
        <v>1274.8719999999998</v>
      </c>
      <c r="L15" s="124">
        <f t="shared" si="10"/>
        <v>3309.0049999999997</v>
      </c>
      <c r="M15" s="124">
        <f t="shared" si="10"/>
        <v>3288.0519999999997</v>
      </c>
      <c r="N15" s="124">
        <f t="shared" si="10"/>
        <v>3290.6179999999999</v>
      </c>
      <c r="O15" s="124">
        <f t="shared" si="10"/>
        <v>3261.1350000000002</v>
      </c>
      <c r="P15" s="124">
        <f t="shared" si="10"/>
        <v>3680.72</v>
      </c>
      <c r="Q15" s="124">
        <f t="shared" si="10"/>
        <v>4200.4740000000002</v>
      </c>
      <c r="R15" s="124">
        <f t="shared" si="10"/>
        <v>6164.0659999999998</v>
      </c>
      <c r="S15" s="124">
        <f t="shared" si="10"/>
        <v>6125.3310000000001</v>
      </c>
      <c r="T15" s="124">
        <f t="shared" si="10"/>
        <v>5985.59</v>
      </c>
      <c r="U15" s="124">
        <f t="shared" si="10"/>
        <v>6735.0420000000004</v>
      </c>
      <c r="V15" s="124">
        <f t="shared" si="10"/>
        <v>6687.3009999999995</v>
      </c>
      <c r="W15" s="124">
        <f t="shared" si="10"/>
        <v>6754.6140000000005</v>
      </c>
      <c r="X15" s="124">
        <f t="shared" si="10"/>
        <v>9262.1949999999997</v>
      </c>
      <c r="Y15" s="124">
        <f t="shared" si="10"/>
        <v>9204.8349999999991</v>
      </c>
      <c r="Z15" s="124">
        <f t="shared" si="10"/>
        <v>9114.2530000000006</v>
      </c>
      <c r="AA15" s="124">
        <f t="shared" si="10"/>
        <v>8958.0049999999992</v>
      </c>
      <c r="AB15" s="124">
        <f t="shared" si="10"/>
        <v>10393.928</v>
      </c>
      <c r="AC15" s="124">
        <f t="shared" si="10"/>
        <v>10874.511</v>
      </c>
      <c r="AD15" s="124">
        <f t="shared" si="10"/>
        <v>11871.157000000001</v>
      </c>
      <c r="AE15" s="124">
        <f t="shared" si="10"/>
        <v>12911.547999999999</v>
      </c>
      <c r="AF15" s="124">
        <f t="shared" si="10"/>
        <v>13903.981000000002</v>
      </c>
      <c r="AG15" s="124">
        <f t="shared" si="10"/>
        <v>14355.456</v>
      </c>
      <c r="AH15" s="124">
        <f t="shared" si="10"/>
        <v>15142.163</v>
      </c>
      <c r="AI15" s="124">
        <f t="shared" si="10"/>
        <v>15823.156999999999</v>
      </c>
      <c r="AJ15" s="124">
        <f t="shared" si="10"/>
        <v>16258.490000000002</v>
      </c>
      <c r="AK15" s="124">
        <f>SUM(AK16:AK20,AK22:AK24)</f>
        <v>16865.855</v>
      </c>
      <c r="AM15" s="124">
        <f t="shared" ref="AM15:AT15" si="11">SUM(AM16:AM20,AM22:AM24)</f>
        <v>671.63400000000013</v>
      </c>
      <c r="AN15" s="124">
        <f t="shared" si="11"/>
        <v>3309.0049999999997</v>
      </c>
      <c r="AO15" s="124">
        <f t="shared" si="11"/>
        <v>3680.72</v>
      </c>
      <c r="AP15" s="124">
        <f t="shared" si="11"/>
        <v>5985.59</v>
      </c>
      <c r="AQ15" s="124">
        <f t="shared" si="11"/>
        <v>9262.1949999999997</v>
      </c>
      <c r="AR15" s="124">
        <f t="shared" si="11"/>
        <v>10393.928</v>
      </c>
      <c r="AS15" s="124">
        <f t="shared" si="11"/>
        <v>13903.981000000002</v>
      </c>
      <c r="AT15" s="124">
        <f t="shared" si="11"/>
        <v>16258.490000000002</v>
      </c>
      <c r="AU15" s="124">
        <f t="shared" ref="AU15" si="12">SUM(AU16:AU20,AU22:AU24)</f>
        <v>16865.855</v>
      </c>
    </row>
    <row r="16" spans="2:47" ht="14.5" customHeight="1">
      <c r="B16" s="30" t="s">
        <v>361</v>
      </c>
      <c r="E16" s="29">
        <v>26.6</v>
      </c>
      <c r="F16" s="29">
        <v>26.474</v>
      </c>
      <c r="G16" s="29">
        <v>27.547999999999998</v>
      </c>
      <c r="H16" s="29">
        <v>25.12</v>
      </c>
      <c r="I16" s="29">
        <v>25.516999999999999</v>
      </c>
      <c r="J16" s="29">
        <v>39.749000000000002</v>
      </c>
      <c r="K16" s="29">
        <v>50.497999999999998</v>
      </c>
      <c r="L16" s="29">
        <v>82.513999999999996</v>
      </c>
      <c r="M16" s="29">
        <v>80.819999999999993</v>
      </c>
      <c r="N16" s="29">
        <v>98.382000000000005</v>
      </c>
      <c r="O16" s="29">
        <v>102.354</v>
      </c>
      <c r="P16" s="29">
        <v>95.963999999999999</v>
      </c>
      <c r="Q16" s="29">
        <v>117.405</v>
      </c>
      <c r="R16" s="29">
        <v>186.404</v>
      </c>
      <c r="S16" s="29">
        <v>200.32</v>
      </c>
      <c r="T16" s="29">
        <v>154.06299999999999</v>
      </c>
      <c r="U16" s="29">
        <v>176.26900000000001</v>
      </c>
      <c r="V16" s="29">
        <v>165.059</v>
      </c>
      <c r="W16" s="29">
        <v>182.874</v>
      </c>
      <c r="X16" s="29">
        <v>461.77100000000002</v>
      </c>
      <c r="Y16" s="29">
        <v>496.65800000000002</v>
      </c>
      <c r="Z16" s="29">
        <v>510.411</v>
      </c>
      <c r="AA16" s="29">
        <v>439.39400000000001</v>
      </c>
      <c r="AB16" s="29">
        <v>229.29900000000001</v>
      </c>
      <c r="AC16" s="29">
        <v>262.10700000000003</v>
      </c>
      <c r="AD16" s="29">
        <v>200.23500000000001</v>
      </c>
      <c r="AE16" s="29">
        <v>341.53500000000003</v>
      </c>
      <c r="AF16" s="29">
        <v>211.06899999999999</v>
      </c>
      <c r="AG16" s="29">
        <v>230.34800000000001</v>
      </c>
      <c r="AH16" s="29">
        <v>224.50299999999999</v>
      </c>
      <c r="AI16" s="29">
        <v>243.309</v>
      </c>
      <c r="AJ16" s="29">
        <v>231.14400000000001</v>
      </c>
      <c r="AK16" s="29">
        <v>369.279</v>
      </c>
      <c r="AM16" s="29">
        <f>H16</f>
        <v>25.12</v>
      </c>
      <c r="AN16" s="29">
        <f>L16</f>
        <v>82.513999999999996</v>
      </c>
      <c r="AO16" s="29">
        <f>P16</f>
        <v>95.963999999999999</v>
      </c>
      <c r="AP16" s="29">
        <f>T16</f>
        <v>154.06299999999999</v>
      </c>
      <c r="AQ16" s="29">
        <f>X16</f>
        <v>461.77100000000002</v>
      </c>
      <c r="AR16" s="29">
        <f>AB16</f>
        <v>229.29900000000001</v>
      </c>
      <c r="AS16" s="29">
        <f>AF16</f>
        <v>211.06899999999999</v>
      </c>
      <c r="AT16" s="29">
        <f t="shared" ref="AT16:AU24" si="13">AJ16</f>
        <v>231.14400000000001</v>
      </c>
      <c r="AU16" s="29">
        <f t="shared" si="13"/>
        <v>369.279</v>
      </c>
    </row>
    <row r="17" spans="2:47 16383:16383" ht="14.5" customHeight="1">
      <c r="B17" s="30" t="s">
        <v>362</v>
      </c>
      <c r="E17" s="29">
        <v>1.903</v>
      </c>
      <c r="F17" s="29">
        <v>0.65600000000000003</v>
      </c>
      <c r="G17" s="29">
        <v>0.51700000000000002</v>
      </c>
      <c r="H17" s="29">
        <v>0.59399999999999997</v>
      </c>
      <c r="I17" s="29">
        <v>0.54800000000000004</v>
      </c>
      <c r="J17" s="29">
        <v>0.39800000000000002</v>
      </c>
      <c r="K17" s="29">
        <v>0.34100000000000003</v>
      </c>
      <c r="L17" s="29">
        <v>0</v>
      </c>
      <c r="M17" s="29">
        <v>0</v>
      </c>
      <c r="N17" s="29">
        <v>15.782999999999999</v>
      </c>
      <c r="O17" s="29">
        <v>9.9589999999999996</v>
      </c>
      <c r="P17" s="29">
        <v>6.9169999999999998</v>
      </c>
      <c r="Q17" s="29">
        <v>0</v>
      </c>
      <c r="R17" s="29">
        <v>15.945</v>
      </c>
      <c r="S17" s="29">
        <v>19.963999999999999</v>
      </c>
      <c r="T17" s="29">
        <v>26.385999999999999</v>
      </c>
      <c r="U17" s="29">
        <v>10.615</v>
      </c>
      <c r="V17" s="29">
        <v>16.116</v>
      </c>
      <c r="W17" s="29">
        <v>30.553000000000001</v>
      </c>
      <c r="X17" s="29">
        <v>31.088000000000001</v>
      </c>
      <c r="Y17" s="29">
        <v>28.129000000000001</v>
      </c>
      <c r="Z17" s="29">
        <v>38.107999999999997</v>
      </c>
      <c r="AA17" s="29">
        <v>9.7880000000000003</v>
      </c>
      <c r="AB17" s="29">
        <v>18.492999999999999</v>
      </c>
      <c r="AC17" s="29">
        <v>16.826000000000001</v>
      </c>
      <c r="AD17" s="29">
        <v>21.067</v>
      </c>
      <c r="AE17" s="29">
        <v>35.308999999999997</v>
      </c>
      <c r="AF17" s="29">
        <v>46.661999999999999</v>
      </c>
      <c r="AG17" s="29">
        <v>41.664999999999999</v>
      </c>
      <c r="AH17" s="29">
        <v>38.4</v>
      </c>
      <c r="AI17" s="29">
        <v>53.661999999999999</v>
      </c>
      <c r="AJ17" s="29">
        <v>57.518999999999998</v>
      </c>
      <c r="AK17" s="29">
        <v>29.271000000000001</v>
      </c>
      <c r="AM17" s="29">
        <f>H17</f>
        <v>0.59399999999999997</v>
      </c>
      <c r="AN17" s="29">
        <f>L17</f>
        <v>0</v>
      </c>
      <c r="AO17" s="29">
        <f>P17</f>
        <v>6.9169999999999998</v>
      </c>
      <c r="AP17" s="29">
        <f>T17</f>
        <v>26.385999999999999</v>
      </c>
      <c r="AQ17" s="29">
        <f>X17</f>
        <v>31.088000000000001</v>
      </c>
      <c r="AR17" s="29">
        <f>AB17</f>
        <v>18.492999999999999</v>
      </c>
      <c r="AS17" s="29">
        <f>AF17</f>
        <v>46.661999999999999</v>
      </c>
      <c r="AT17" s="29">
        <f t="shared" si="13"/>
        <v>57.518999999999998</v>
      </c>
      <c r="AU17" s="29">
        <f t="shared" si="13"/>
        <v>29.271000000000001</v>
      </c>
    </row>
    <row r="18" spans="2:47 16383:16383" ht="14.5" customHeight="1">
      <c r="B18" s="30" t="s">
        <v>363</v>
      </c>
      <c r="E18" s="29">
        <v>7.1580000000000004</v>
      </c>
      <c r="F18" s="29">
        <v>6.0279999999999996</v>
      </c>
      <c r="G18" s="29">
        <v>4.8979999999999997</v>
      </c>
      <c r="H18" s="29">
        <v>3.7679999999999998</v>
      </c>
      <c r="I18" s="29">
        <v>0</v>
      </c>
      <c r="J18" s="29">
        <v>0</v>
      </c>
      <c r="K18" s="29">
        <v>0</v>
      </c>
      <c r="L18" s="29">
        <v>0</v>
      </c>
      <c r="M18" s="29">
        <v>0</v>
      </c>
      <c r="N18" s="29">
        <v>0</v>
      </c>
      <c r="O18" s="29">
        <v>0</v>
      </c>
      <c r="P18" s="29">
        <v>0</v>
      </c>
      <c r="Q18" s="29">
        <v>0</v>
      </c>
      <c r="R18" s="29">
        <v>0</v>
      </c>
      <c r="S18" s="29">
        <v>0</v>
      </c>
      <c r="T18" s="29">
        <v>3.5640000000000001</v>
      </c>
      <c r="U18" s="29">
        <v>0</v>
      </c>
      <c r="V18" s="29">
        <v>0</v>
      </c>
      <c r="W18" s="29">
        <v>0</v>
      </c>
      <c r="X18" s="29">
        <v>157.30600000000001</v>
      </c>
      <c r="Y18" s="29">
        <v>157.27199999999999</v>
      </c>
      <c r="Z18" s="29">
        <v>157.23699999999999</v>
      </c>
      <c r="AA18" s="29">
        <v>158.399</v>
      </c>
      <c r="AB18" s="29">
        <v>3.597</v>
      </c>
      <c r="AC18" s="29">
        <v>4.6159999999999997</v>
      </c>
      <c r="AD18" s="29">
        <v>5.1870000000000003</v>
      </c>
      <c r="AE18" s="29">
        <v>4.5960000000000001</v>
      </c>
      <c r="AF18" s="29">
        <v>1.2390000000000001</v>
      </c>
      <c r="AG18" s="29">
        <v>1.923</v>
      </c>
      <c r="AH18" s="29">
        <v>3.0110000000000001</v>
      </c>
      <c r="AI18" s="29">
        <v>1.986</v>
      </c>
      <c r="AJ18" s="29">
        <v>1.788</v>
      </c>
      <c r="AK18" s="29">
        <v>3.0489999999999999</v>
      </c>
      <c r="AM18" s="29">
        <f>H18</f>
        <v>3.7679999999999998</v>
      </c>
      <c r="AN18" s="29">
        <f>L18</f>
        <v>0</v>
      </c>
      <c r="AO18" s="29">
        <f>P18</f>
        <v>0</v>
      </c>
      <c r="AP18" s="29">
        <f>T18</f>
        <v>3.5640000000000001</v>
      </c>
      <c r="AQ18" s="29">
        <f>X18</f>
        <v>157.30600000000001</v>
      </c>
      <c r="AR18" s="29">
        <f>AB18</f>
        <v>3.597</v>
      </c>
      <c r="AS18" s="29">
        <f>AF18</f>
        <v>1.2390000000000001</v>
      </c>
      <c r="AT18" s="29">
        <f t="shared" si="13"/>
        <v>1.788</v>
      </c>
      <c r="AU18" s="29">
        <f t="shared" si="13"/>
        <v>3.0489999999999999</v>
      </c>
    </row>
    <row r="19" spans="2:47 16383:16383" ht="14.5" customHeight="1">
      <c r="B19" s="30" t="s">
        <v>364</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974.36</v>
      </c>
      <c r="AC19" s="29">
        <v>1175.144</v>
      </c>
      <c r="AD19" s="29">
        <v>1383.28</v>
      </c>
      <c r="AE19" s="29">
        <v>1478.27</v>
      </c>
      <c r="AF19" s="29">
        <v>1472.26</v>
      </c>
      <c r="AG19" s="29">
        <v>1475.758</v>
      </c>
      <c r="AH19" s="29">
        <v>1534.0989999999999</v>
      </c>
      <c r="AI19" s="29">
        <v>1629.481</v>
      </c>
      <c r="AJ19" s="29">
        <v>1621.6</v>
      </c>
      <c r="AK19" s="29">
        <v>437.24200000000002</v>
      </c>
      <c r="AM19" s="29">
        <f>H19</f>
        <v>0</v>
      </c>
      <c r="AN19" s="29">
        <f>L19</f>
        <v>0</v>
      </c>
      <c r="AO19" s="29">
        <f>P19</f>
        <v>0</v>
      </c>
      <c r="AP19" s="29">
        <f>T19</f>
        <v>0</v>
      </c>
      <c r="AQ19" s="29">
        <f>X19</f>
        <v>0</v>
      </c>
      <c r="AR19" s="29">
        <f>AB19</f>
        <v>974.36</v>
      </c>
      <c r="AS19" s="29">
        <f>AF19</f>
        <v>1472.26</v>
      </c>
      <c r="AT19" s="29">
        <f t="shared" si="13"/>
        <v>1621.6</v>
      </c>
      <c r="AU19" s="29">
        <f t="shared" si="13"/>
        <v>437.24200000000002</v>
      </c>
    </row>
    <row r="20" spans="2:47 16383:16383" ht="14.5" customHeight="1">
      <c r="B20" s="30" t="s">
        <v>359</v>
      </c>
      <c r="E20" s="29">
        <v>4.407</v>
      </c>
      <c r="F20" s="29">
        <v>4.9489999999999998</v>
      </c>
      <c r="G20" s="29">
        <v>4.7690000000000001</v>
      </c>
      <c r="H20" s="29">
        <v>4.516</v>
      </c>
      <c r="I20" s="29">
        <v>4.1040000000000001</v>
      </c>
      <c r="J20" s="29">
        <v>2.8719999999999999</v>
      </c>
      <c r="K20" s="29">
        <v>1.7330000000000001</v>
      </c>
      <c r="L20" s="29">
        <v>1.69</v>
      </c>
      <c r="M20" s="29">
        <v>4.9169999999999998</v>
      </c>
      <c r="N20" s="29">
        <v>1.341</v>
      </c>
      <c r="O20" s="29">
        <v>1.34</v>
      </c>
      <c r="P20" s="29">
        <v>1.34</v>
      </c>
      <c r="Q20" s="29">
        <v>1.34</v>
      </c>
      <c r="R20" s="29">
        <v>10.068</v>
      </c>
      <c r="S20" s="29">
        <v>10.863</v>
      </c>
      <c r="T20" s="29">
        <v>12.984</v>
      </c>
      <c r="U20" s="29">
        <v>13.648</v>
      </c>
      <c r="V20" s="29">
        <v>16.062999999999999</v>
      </c>
      <c r="W20" s="29">
        <v>83.875</v>
      </c>
      <c r="X20" s="29">
        <v>71.653000000000006</v>
      </c>
      <c r="Y20" s="29">
        <v>71.843999999999994</v>
      </c>
      <c r="Z20" s="29">
        <v>63.612000000000002</v>
      </c>
      <c r="AA20" s="29">
        <v>64.915999999999997</v>
      </c>
      <c r="AB20" s="29">
        <v>83.554000000000002</v>
      </c>
      <c r="AC20" s="29">
        <v>70.984999999999999</v>
      </c>
      <c r="AD20" s="29">
        <v>70.441999999999993</v>
      </c>
      <c r="AE20" s="29">
        <v>71</v>
      </c>
      <c r="AF20" s="29">
        <v>70.418999999999997</v>
      </c>
      <c r="AG20" s="29">
        <v>86.796000000000006</v>
      </c>
      <c r="AH20" s="29">
        <v>100.248</v>
      </c>
      <c r="AI20" s="29">
        <v>198.35399999999998</v>
      </c>
      <c r="AJ20" s="29">
        <v>171.29499999999999</v>
      </c>
      <c r="AK20" s="29">
        <v>171.12100000000001</v>
      </c>
      <c r="AM20" s="29">
        <f>H20</f>
        <v>4.516</v>
      </c>
      <c r="AN20" s="29">
        <f>L20</f>
        <v>1.69</v>
      </c>
      <c r="AO20" s="29">
        <f>P20</f>
        <v>1.34</v>
      </c>
      <c r="AP20" s="29">
        <f>T20</f>
        <v>12.984</v>
      </c>
      <c r="AQ20" s="29">
        <f>X20</f>
        <v>71.653000000000006</v>
      </c>
      <c r="AR20" s="29">
        <f>AB20</f>
        <v>83.554000000000002</v>
      </c>
      <c r="AS20" s="29">
        <f>AF20</f>
        <v>70.418999999999997</v>
      </c>
      <c r="AT20" s="29">
        <f t="shared" si="13"/>
        <v>171.29499999999999</v>
      </c>
      <c r="AU20" s="29">
        <f t="shared" si="13"/>
        <v>171.12100000000001</v>
      </c>
    </row>
    <row r="21" spans="2:47 16383:16383" ht="14.5" customHeight="1">
      <c r="B21" s="48"/>
      <c r="C21" s="49"/>
      <c r="D21" s="49"/>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M21" s="124"/>
      <c r="AN21" s="124"/>
      <c r="AO21" s="124"/>
      <c r="AP21" s="124"/>
      <c r="AQ21" s="124"/>
      <c r="AR21" s="124"/>
      <c r="AS21" s="124"/>
      <c r="AT21" s="124"/>
      <c r="AU21" s="124"/>
    </row>
    <row r="22" spans="2:47 16383:16383" ht="14.5" customHeight="1">
      <c r="B22" s="30" t="s">
        <v>365</v>
      </c>
      <c r="E22" s="29">
        <v>30.452000000000002</v>
      </c>
      <c r="F22" s="29">
        <v>31.684000000000001</v>
      </c>
      <c r="G22" s="29">
        <v>33.040999999999997</v>
      </c>
      <c r="H22" s="29">
        <v>33.164000000000001</v>
      </c>
      <c r="I22" s="29">
        <v>35.374000000000002</v>
      </c>
      <c r="J22" s="29">
        <v>36.109000000000002</v>
      </c>
      <c r="K22" s="29">
        <v>36.616</v>
      </c>
      <c r="L22" s="29">
        <v>29.286000000000001</v>
      </c>
      <c r="M22" s="29">
        <v>30.376000000000001</v>
      </c>
      <c r="N22" s="29">
        <v>30.733000000000001</v>
      </c>
      <c r="O22" s="29">
        <v>30.036000000000001</v>
      </c>
      <c r="P22" s="29">
        <v>490.142</v>
      </c>
      <c r="Q22" s="29">
        <v>494.97800000000001</v>
      </c>
      <c r="R22" s="29">
        <v>496.762</v>
      </c>
      <c r="S22" s="29">
        <v>504.589</v>
      </c>
      <c r="T22" s="29">
        <v>460.21899999999999</v>
      </c>
      <c r="U22" s="29">
        <v>458.84699999999998</v>
      </c>
      <c r="V22" s="29">
        <v>469.89400000000001</v>
      </c>
      <c r="W22" s="29">
        <v>474.43099999999998</v>
      </c>
      <c r="X22" s="29">
        <v>821.26300000000003</v>
      </c>
      <c r="Y22" s="29">
        <v>818.05499999999995</v>
      </c>
      <c r="Z22" s="29">
        <v>795.44200000000001</v>
      </c>
      <c r="AA22" s="29">
        <v>819.75900000000001</v>
      </c>
      <c r="AB22" s="29">
        <v>726.54300000000001</v>
      </c>
      <c r="AC22" s="29">
        <v>733.96900000000005</v>
      </c>
      <c r="AD22" s="29">
        <v>735.73299999999995</v>
      </c>
      <c r="AE22" s="29">
        <v>759.60900000000004</v>
      </c>
      <c r="AF22" s="29">
        <v>953.45500000000004</v>
      </c>
      <c r="AG22" s="29">
        <v>955.46600000000001</v>
      </c>
      <c r="AH22" s="29">
        <v>959.81600000000003</v>
      </c>
      <c r="AI22" s="29">
        <v>982.84</v>
      </c>
      <c r="AJ22" s="29">
        <v>968.15700000000004</v>
      </c>
      <c r="AK22" s="29">
        <v>49.889000000000003</v>
      </c>
      <c r="AM22" s="29">
        <f>H22</f>
        <v>33.164000000000001</v>
      </c>
      <c r="AN22" s="29">
        <f>L22</f>
        <v>29.286000000000001</v>
      </c>
      <c r="AO22" s="29">
        <f>P22</f>
        <v>490.142</v>
      </c>
      <c r="AP22" s="29">
        <f>T22</f>
        <v>460.21899999999999</v>
      </c>
      <c r="AQ22" s="29">
        <f>X22</f>
        <v>821.26300000000003</v>
      </c>
      <c r="AR22" s="29">
        <f>AB22</f>
        <v>726.54300000000001</v>
      </c>
      <c r="AS22" s="29">
        <f>AF22</f>
        <v>953.45500000000004</v>
      </c>
      <c r="AT22" s="29">
        <f t="shared" si="13"/>
        <v>968.15700000000004</v>
      </c>
      <c r="AU22" s="29">
        <f t="shared" si="13"/>
        <v>49.889000000000003</v>
      </c>
    </row>
    <row r="23" spans="2:47 16383:16383" ht="14.5" customHeight="1">
      <c r="B23" s="30" t="s">
        <v>366</v>
      </c>
      <c r="E23" s="29">
        <v>605.64099999999996</v>
      </c>
      <c r="F23" s="29">
        <v>598.71199999999999</v>
      </c>
      <c r="G23" s="29">
        <v>591.76</v>
      </c>
      <c r="H23" s="29">
        <v>584.77700000000004</v>
      </c>
      <c r="I23" s="29">
        <v>577.79700000000003</v>
      </c>
      <c r="J23" s="29">
        <v>1192.2370000000001</v>
      </c>
      <c r="K23" s="29">
        <v>1164.173</v>
      </c>
      <c r="L23" s="29">
        <v>2735.29</v>
      </c>
      <c r="M23" s="29">
        <v>2717.605</v>
      </c>
      <c r="N23" s="29">
        <v>2695.31</v>
      </c>
      <c r="O23" s="29">
        <v>2673.7640000000001</v>
      </c>
      <c r="P23" s="29">
        <v>2648.212</v>
      </c>
      <c r="Q23" s="29">
        <v>3089.0230000000001</v>
      </c>
      <c r="R23" s="29">
        <v>4614.7939999999999</v>
      </c>
      <c r="S23" s="29">
        <v>4557.8519999999999</v>
      </c>
      <c r="T23" s="29">
        <v>4516.4219999999996</v>
      </c>
      <c r="U23" s="29">
        <v>5117.8620000000001</v>
      </c>
      <c r="V23" s="29">
        <v>5074.93</v>
      </c>
      <c r="W23" s="29">
        <v>5033.0460000000003</v>
      </c>
      <c r="X23" s="29">
        <v>6599.6779999999999</v>
      </c>
      <c r="Y23" s="29">
        <v>6527.0510000000004</v>
      </c>
      <c r="Z23" s="29">
        <v>6455.7910000000002</v>
      </c>
      <c r="AA23" s="29">
        <v>6369.2969999999996</v>
      </c>
      <c r="AB23" s="29">
        <v>7246.4709999999995</v>
      </c>
      <c r="AC23" s="29">
        <v>7421.9480000000003</v>
      </c>
      <c r="AD23" s="29">
        <v>7866.3280000000004</v>
      </c>
      <c r="AE23" s="29">
        <v>8632.0769999999993</v>
      </c>
      <c r="AF23" s="29">
        <v>9582.9760000000006</v>
      </c>
      <c r="AG23" s="29">
        <v>10021.821</v>
      </c>
      <c r="AH23" s="29">
        <v>10731.546</v>
      </c>
      <c r="AI23" s="29">
        <v>11146.044</v>
      </c>
      <c r="AJ23" s="29">
        <v>11819.939</v>
      </c>
      <c r="AK23" s="29">
        <v>13432.545</v>
      </c>
      <c r="AM23" s="29">
        <f>H23</f>
        <v>584.77700000000004</v>
      </c>
      <c r="AN23" s="29">
        <f>L23</f>
        <v>2735.29</v>
      </c>
      <c r="AO23" s="29">
        <f>P23</f>
        <v>2648.212</v>
      </c>
      <c r="AP23" s="29">
        <f>T23</f>
        <v>4516.4219999999996</v>
      </c>
      <c r="AQ23" s="29">
        <f>X23</f>
        <v>6599.6779999999999</v>
      </c>
      <c r="AR23" s="29">
        <f>AB23</f>
        <v>7246.4709999999995</v>
      </c>
      <c r="AS23" s="29">
        <f>AF23</f>
        <v>9582.9760000000006</v>
      </c>
      <c r="AT23" s="29">
        <f t="shared" si="13"/>
        <v>11819.939</v>
      </c>
      <c r="AU23" s="29">
        <f t="shared" si="13"/>
        <v>13432.545</v>
      </c>
    </row>
    <row r="24" spans="2:47 16383:16383" ht="14.5" customHeight="1">
      <c r="B24" s="31" t="s">
        <v>367</v>
      </c>
      <c r="C24" s="32"/>
      <c r="D24" s="32"/>
      <c r="E24" s="128">
        <v>20.716000000000001</v>
      </c>
      <c r="F24" s="128">
        <v>20.346</v>
      </c>
      <c r="G24" s="128">
        <v>20.071000000000002</v>
      </c>
      <c r="H24" s="128">
        <v>19.695</v>
      </c>
      <c r="I24" s="128">
        <v>19.352</v>
      </c>
      <c r="J24" s="128">
        <v>19.952999999999999</v>
      </c>
      <c r="K24" s="128">
        <v>21.510999999999999</v>
      </c>
      <c r="L24" s="128">
        <v>460.22500000000002</v>
      </c>
      <c r="M24" s="128">
        <v>454.334</v>
      </c>
      <c r="N24" s="128">
        <v>449.06900000000002</v>
      </c>
      <c r="O24" s="128">
        <v>443.68200000000002</v>
      </c>
      <c r="P24" s="128">
        <v>438.14499999999998</v>
      </c>
      <c r="Q24" s="128">
        <v>497.72800000000001</v>
      </c>
      <c r="R24" s="128">
        <v>840.09299999999996</v>
      </c>
      <c r="S24" s="128">
        <v>831.74300000000005</v>
      </c>
      <c r="T24" s="128">
        <v>811.952</v>
      </c>
      <c r="U24" s="128">
        <v>957.80100000000004</v>
      </c>
      <c r="V24" s="128">
        <v>945.23900000000003</v>
      </c>
      <c r="W24" s="128">
        <v>949.83500000000004</v>
      </c>
      <c r="X24" s="128">
        <v>1119.4359999999999</v>
      </c>
      <c r="Y24" s="128">
        <v>1105.826</v>
      </c>
      <c r="Z24" s="128">
        <v>1093.652</v>
      </c>
      <c r="AA24" s="128">
        <v>1096.452</v>
      </c>
      <c r="AB24" s="128">
        <v>1111.6110000000001</v>
      </c>
      <c r="AC24" s="128">
        <v>1188.9159999999999</v>
      </c>
      <c r="AD24" s="128">
        <v>1588.885</v>
      </c>
      <c r="AE24" s="128">
        <v>1589.152</v>
      </c>
      <c r="AF24" s="128">
        <v>1565.9010000000001</v>
      </c>
      <c r="AG24" s="128">
        <v>1541.6790000000001</v>
      </c>
      <c r="AH24" s="128">
        <v>1550.54</v>
      </c>
      <c r="AI24" s="128">
        <v>1567.481</v>
      </c>
      <c r="AJ24" s="128">
        <v>1387.048</v>
      </c>
      <c r="AK24" s="128">
        <v>2373.4589999999998</v>
      </c>
      <c r="AM24" s="128">
        <f>H24</f>
        <v>19.695</v>
      </c>
      <c r="AN24" s="128">
        <f>L24</f>
        <v>460.22500000000002</v>
      </c>
      <c r="AO24" s="128">
        <f>P24</f>
        <v>438.14499999999998</v>
      </c>
      <c r="AP24" s="128">
        <f>T24</f>
        <v>811.952</v>
      </c>
      <c r="AQ24" s="128">
        <f>X24</f>
        <v>1119.4359999999999</v>
      </c>
      <c r="AR24" s="128">
        <f>AB24</f>
        <v>1111.6110000000001</v>
      </c>
      <c r="AS24" s="128">
        <f>AF24</f>
        <v>1565.9010000000001</v>
      </c>
      <c r="AT24" s="128">
        <f t="shared" si="13"/>
        <v>1387.048</v>
      </c>
      <c r="AU24" s="128">
        <f t="shared" si="13"/>
        <v>2373.4589999999998</v>
      </c>
    </row>
    <row r="26" spans="2:47 16383:16383" ht="14.5" customHeight="1">
      <c r="B26" s="96" t="s">
        <v>368</v>
      </c>
      <c r="C26" s="12"/>
      <c r="D26" s="12"/>
      <c r="E26" s="25">
        <f t="shared" ref="E26:AJ26" si="14">SUM(E9,E15)</f>
        <v>760.22299999999996</v>
      </c>
      <c r="F26" s="25">
        <f t="shared" si="14"/>
        <v>761.59799999999996</v>
      </c>
      <c r="G26" s="25">
        <f t="shared" si="14"/>
        <v>762.01400000000001</v>
      </c>
      <c r="H26" s="25">
        <f t="shared" si="14"/>
        <v>773.6070000000002</v>
      </c>
      <c r="I26" s="25">
        <f t="shared" si="14"/>
        <v>781.97699999999998</v>
      </c>
      <c r="J26" s="25">
        <f t="shared" si="14"/>
        <v>1439.8789999999999</v>
      </c>
      <c r="K26" s="25">
        <f t="shared" si="14"/>
        <v>1910.386</v>
      </c>
      <c r="L26" s="25">
        <f t="shared" si="14"/>
        <v>3905.7719999999999</v>
      </c>
      <c r="M26" s="25">
        <f t="shared" si="14"/>
        <v>3902.0769999999998</v>
      </c>
      <c r="N26" s="25">
        <f t="shared" si="14"/>
        <v>3828.19</v>
      </c>
      <c r="O26" s="25">
        <f t="shared" si="14"/>
        <v>3865.2759999999998</v>
      </c>
      <c r="P26" s="25">
        <f t="shared" si="14"/>
        <v>4105.1939999999995</v>
      </c>
      <c r="Q26" s="25">
        <f t="shared" si="14"/>
        <v>4681.3500000000004</v>
      </c>
      <c r="R26" s="25">
        <f t="shared" si="14"/>
        <v>6622.7730000000001</v>
      </c>
      <c r="S26" s="25">
        <f t="shared" si="14"/>
        <v>7431.7380000000003</v>
      </c>
      <c r="T26" s="25">
        <f t="shared" si="14"/>
        <v>7262.4710000000005</v>
      </c>
      <c r="U26" s="25">
        <f t="shared" si="14"/>
        <v>7728.4690000000001</v>
      </c>
      <c r="V26" s="25">
        <f t="shared" si="14"/>
        <v>7665.8119999999999</v>
      </c>
      <c r="W26" s="25">
        <f t="shared" si="14"/>
        <v>8855.0380000000005</v>
      </c>
      <c r="X26" s="25">
        <f t="shared" si="14"/>
        <v>10593.204</v>
      </c>
      <c r="Y26" s="25">
        <f t="shared" si="14"/>
        <v>11096.555</v>
      </c>
      <c r="Z26" s="25">
        <f t="shared" si="14"/>
        <v>10249.461000000001</v>
      </c>
      <c r="AA26" s="25">
        <f t="shared" si="14"/>
        <v>10175.706999999999</v>
      </c>
      <c r="AB26" s="25">
        <f t="shared" si="14"/>
        <v>12663.927</v>
      </c>
      <c r="AC26" s="25">
        <f t="shared" si="14"/>
        <v>13108.990000000002</v>
      </c>
      <c r="AD26" s="25">
        <f t="shared" si="14"/>
        <v>14523.555</v>
      </c>
      <c r="AE26" s="25">
        <f t="shared" si="14"/>
        <v>15651.691999999999</v>
      </c>
      <c r="AF26" s="25">
        <f t="shared" si="14"/>
        <v>16877.601000000002</v>
      </c>
      <c r="AG26" s="25">
        <f t="shared" si="14"/>
        <v>16825.308000000001</v>
      </c>
      <c r="AH26" s="25">
        <f t="shared" si="14"/>
        <v>17163.781999999999</v>
      </c>
      <c r="AI26" s="25">
        <f t="shared" si="14"/>
        <v>17945.360999999997</v>
      </c>
      <c r="AJ26" s="25">
        <f t="shared" si="14"/>
        <v>18761.661</v>
      </c>
      <c r="AK26" s="25">
        <f>SUM(AK9,AK15)</f>
        <v>19000.416000000001</v>
      </c>
      <c r="AM26" s="25">
        <f>SUM(AM9,AM15)</f>
        <v>773.6070000000002</v>
      </c>
      <c r="AN26" s="25">
        <f>SUM(AN9,AN15)</f>
        <v>3905.7719999999999</v>
      </c>
      <c r="AO26" s="25">
        <f>SUM(AO9,AO15)</f>
        <v>4105.1939999999995</v>
      </c>
      <c r="AP26" s="25">
        <f>SUM(AP9,AP15)</f>
        <v>7262.4710000000005</v>
      </c>
      <c r="AQ26" s="25">
        <f>SUM(AQ9,AQ15)</f>
        <v>10593.204</v>
      </c>
      <c r="AR26" s="25">
        <f>SUM(AR9,AR15)</f>
        <v>12663.927</v>
      </c>
      <c r="AS26" s="25">
        <f>SUM(AS9,AS15)</f>
        <v>16877.601000000002</v>
      </c>
      <c r="AT26" s="25">
        <f>SUM(AT9,AT15)</f>
        <v>18761.661</v>
      </c>
      <c r="AU26" s="25">
        <f>SUM(AU9,AU15)</f>
        <v>19000.416000000001</v>
      </c>
    </row>
    <row r="27" spans="2:47 16383:16383" ht="14.5" customHeight="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XFC27" s="52"/>
    </row>
    <row r="28" spans="2:47 16383:16383" ht="14.5" customHeight="1">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M28" s="53"/>
      <c r="AN28" s="53"/>
      <c r="AO28" s="53"/>
      <c r="AP28" s="53"/>
      <c r="AQ28" s="53"/>
      <c r="AR28" s="53"/>
      <c r="AS28" s="53"/>
      <c r="AT28" s="53"/>
      <c r="AU28" s="53"/>
      <c r="XFC28" s="53"/>
    </row>
    <row r="29" spans="2:47 16383:16383" ht="14.5" customHeight="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47 16383:16383" ht="14.5" customHeight="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2:47 16383:16383" ht="14.5" customHeight="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2:47 16383:16383" ht="14.5" customHeight="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6:37" ht="14.5" customHeight="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6:37" ht="14.5" customHeight="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6:37" ht="14.5" customHeight="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6:37" ht="14.5" customHeight="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6:37" ht="14.5" customHeight="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6:37" ht="14.5" customHeight="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6:37" ht="14.5" customHeight="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1" spans="6:37" ht="14.5" customHeight="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sheetData>
  <pageMargins left="0.511811024" right="0.511811024" top="0.78740157499999996" bottom="0.78740157499999996" header="0.31496062000000002" footer="0.31496062000000002"/>
  <pageSetup paperSize="9" orientation="portrait" r:id="rId1"/>
  <ignoredErrors>
    <ignoredError sqref="AM15:AT15 AJ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XFD70"/>
  <sheetViews>
    <sheetView showGridLines="0" zoomScaleNormal="100" workbookViewId="0">
      <pane xSplit="3" ySplit="8" topLeftCell="D9" activePane="bottomRight" state="frozen"/>
      <selection activeCell="I56" sqref="I56"/>
      <selection pane="topRight" activeCell="I56" sqref="I56"/>
      <selection pane="bottomLeft" activeCell="I56" sqref="I56"/>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7" width="10.54296875" style="9" customWidth="1"/>
    <col min="38" max="38" width="2.54296875" style="9" customWidth="1"/>
    <col min="39" max="16384" width="10.54296875" style="9"/>
  </cols>
  <sheetData>
    <row r="6" spans="2:47" ht="14.5" customHeight="1">
      <c r="C6" s="3" t="s">
        <v>206</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M6" s="23"/>
      <c r="AN6" s="23"/>
      <c r="AO6" s="23"/>
      <c r="AP6" s="23"/>
      <c r="AQ6" s="23"/>
      <c r="AR6" s="23"/>
      <c r="AS6" s="23"/>
      <c r="AT6" s="23"/>
      <c r="AU6" s="23"/>
    </row>
    <row r="7" spans="2:47" ht="14.5" customHeight="1">
      <c r="C7" s="3" t="s">
        <v>207</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M7" s="22"/>
      <c r="AN7" s="22"/>
      <c r="AO7" s="22"/>
      <c r="AP7" s="22"/>
      <c r="AQ7" s="22"/>
      <c r="AR7" s="22"/>
      <c r="AS7" s="22"/>
      <c r="AT7" s="22"/>
      <c r="AU7" s="22"/>
    </row>
    <row r="8" spans="2:47" ht="14.5" customHeight="1">
      <c r="B8" s="5" t="s">
        <v>369</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2"/>
      <c r="AM8" s="6">
        <v>2016</v>
      </c>
      <c r="AN8" s="6">
        <f t="shared" ref="AN8:AU8" si="4">AM8+1</f>
        <v>2017</v>
      </c>
      <c r="AO8" s="6">
        <f t="shared" si="4"/>
        <v>2018</v>
      </c>
      <c r="AP8" s="6">
        <f t="shared" si="4"/>
        <v>2019</v>
      </c>
      <c r="AQ8" s="6">
        <f t="shared" si="4"/>
        <v>2020</v>
      </c>
      <c r="AR8" s="6">
        <f t="shared" si="4"/>
        <v>2021</v>
      </c>
      <c r="AS8" s="6">
        <f t="shared" si="4"/>
        <v>2022</v>
      </c>
      <c r="AT8" s="6">
        <f t="shared" si="4"/>
        <v>2023</v>
      </c>
      <c r="AU8" s="6">
        <f t="shared" si="4"/>
        <v>2024</v>
      </c>
    </row>
    <row r="9" spans="2:47" ht="14.5" customHeight="1">
      <c r="B9" s="48" t="s">
        <v>370</v>
      </c>
      <c r="C9" s="49"/>
      <c r="D9" s="49"/>
      <c r="E9" s="124">
        <f t="shared" ref="E9:AI9" si="5">SUM(E10:E16)</f>
        <v>59.28</v>
      </c>
      <c r="F9" s="124">
        <f t="shared" si="5"/>
        <v>62.993000000000002</v>
      </c>
      <c r="G9" s="124">
        <f t="shared" si="5"/>
        <v>78.832999999999998</v>
      </c>
      <c r="H9" s="124">
        <f t="shared" si="5"/>
        <v>101.42599999999999</v>
      </c>
      <c r="I9" s="124">
        <f t="shared" si="5"/>
        <v>100.17699999999999</v>
      </c>
      <c r="J9" s="124">
        <f t="shared" si="5"/>
        <v>231.61499999999998</v>
      </c>
      <c r="K9" s="124">
        <f t="shared" si="5"/>
        <v>184.28</v>
      </c>
      <c r="L9" s="124">
        <f t="shared" si="5"/>
        <v>319.101</v>
      </c>
      <c r="M9" s="124">
        <f t="shared" si="5"/>
        <v>309.12599999999998</v>
      </c>
      <c r="N9" s="124">
        <f t="shared" si="5"/>
        <v>253.48399999999998</v>
      </c>
      <c r="O9" s="124">
        <f t="shared" si="5"/>
        <v>264.31700000000001</v>
      </c>
      <c r="P9" s="124">
        <f t="shared" si="5"/>
        <v>211.55899999999997</v>
      </c>
      <c r="Q9" s="124">
        <f t="shared" si="5"/>
        <v>279.15199999999999</v>
      </c>
      <c r="R9" s="124">
        <f t="shared" si="5"/>
        <v>343.572</v>
      </c>
      <c r="S9" s="124">
        <f t="shared" si="5"/>
        <v>513.12400000000002</v>
      </c>
      <c r="T9" s="124">
        <f t="shared" si="5"/>
        <v>334.82300000000004</v>
      </c>
      <c r="U9" s="124">
        <f t="shared" si="5"/>
        <v>404.41</v>
      </c>
      <c r="V9" s="124">
        <f t="shared" si="5"/>
        <v>395.858</v>
      </c>
      <c r="W9" s="124">
        <f t="shared" si="5"/>
        <v>408.84800000000001</v>
      </c>
      <c r="X9" s="124">
        <f t="shared" si="5"/>
        <v>608.33100000000002</v>
      </c>
      <c r="Y9" s="124">
        <f t="shared" si="5"/>
        <v>596.81399999999996</v>
      </c>
      <c r="Z9" s="124">
        <f t="shared" si="5"/>
        <v>646.92200000000003</v>
      </c>
      <c r="AA9" s="124">
        <f t="shared" si="5"/>
        <v>709.41099999999994</v>
      </c>
      <c r="AB9" s="124">
        <f t="shared" si="5"/>
        <v>1520.623</v>
      </c>
      <c r="AC9" s="124">
        <f t="shared" si="5"/>
        <v>1766.6990000000001</v>
      </c>
      <c r="AD9" s="124">
        <f t="shared" si="5"/>
        <v>2470.6840000000002</v>
      </c>
      <c r="AE9" s="124">
        <f t="shared" si="5"/>
        <v>2859.9760000000006</v>
      </c>
      <c r="AF9" s="124">
        <f t="shared" si="5"/>
        <v>3109.6549999999997</v>
      </c>
      <c r="AG9" s="124">
        <f t="shared" si="5"/>
        <v>2814.8920000000003</v>
      </c>
      <c r="AH9" s="124">
        <f t="shared" si="5"/>
        <v>3288.6890000000003</v>
      </c>
      <c r="AI9" s="124">
        <f t="shared" si="5"/>
        <v>4462.9430000000002</v>
      </c>
      <c r="AJ9" s="124">
        <f t="shared" ref="AJ9" si="6">SUM(AJ10:AJ16)</f>
        <v>4603.4889999999996</v>
      </c>
      <c r="AK9" s="124">
        <f>SUM(AK10:AK16)</f>
        <v>2515.5789999999997</v>
      </c>
      <c r="AM9" s="124">
        <f>SUM(AM10:AM16)</f>
        <v>101.42599999999999</v>
      </c>
      <c r="AN9" s="124">
        <f t="shared" ref="AN9:AT9" si="7">SUM(AN10:AN16)</f>
        <v>319.101</v>
      </c>
      <c r="AO9" s="124">
        <f t="shared" si="7"/>
        <v>211.55899999999997</v>
      </c>
      <c r="AP9" s="124">
        <f t="shared" si="7"/>
        <v>334.82300000000004</v>
      </c>
      <c r="AQ9" s="124">
        <f t="shared" si="7"/>
        <v>608.33100000000002</v>
      </c>
      <c r="AR9" s="124">
        <f t="shared" si="7"/>
        <v>1520.623</v>
      </c>
      <c r="AS9" s="124">
        <f t="shared" si="7"/>
        <v>3109.6549999999997</v>
      </c>
      <c r="AT9" s="124">
        <f t="shared" si="7"/>
        <v>4603.4889999999996</v>
      </c>
      <c r="AU9" s="124">
        <f t="shared" ref="AU9" si="8">SUM(AU10:AU16)</f>
        <v>2515.5789999999997</v>
      </c>
    </row>
    <row r="10" spans="2:47" ht="14.5" customHeight="1">
      <c r="B10" s="30" t="s">
        <v>371</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M10" s="29">
        <f t="shared" ref="AM10:AM16" si="9">H10</f>
        <v>27.478000000000002</v>
      </c>
      <c r="AN10" s="29">
        <f t="shared" ref="AN10:AN16" si="10">L10</f>
        <v>95.173000000000002</v>
      </c>
      <c r="AO10" s="29">
        <f t="shared" ref="AO10:AO16" si="11">P10</f>
        <v>67.010000000000005</v>
      </c>
      <c r="AP10" s="29">
        <f t="shared" ref="AP10:AP16" si="12">T10</f>
        <v>69.19</v>
      </c>
      <c r="AQ10" s="29">
        <f t="shared" ref="AQ10:AQ16" si="13">X10</f>
        <v>84.814999999999998</v>
      </c>
      <c r="AR10" s="29">
        <f t="shared" ref="AR10:AR16" si="14">AB10</f>
        <v>219.251</v>
      </c>
      <c r="AS10" s="29">
        <f t="shared" ref="AS10:AS16" si="15">AF10</f>
        <v>236.73400000000001</v>
      </c>
      <c r="AT10" s="29">
        <f>AJ10</f>
        <v>395.78699999999998</v>
      </c>
      <c r="AU10" s="29">
        <f>AK10</f>
        <v>262.31700000000001</v>
      </c>
    </row>
    <row r="11" spans="2:47" ht="14.5" customHeight="1">
      <c r="B11" s="30" t="s">
        <v>372</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M11" s="29">
        <f t="shared" si="9"/>
        <v>34.351999999999997</v>
      </c>
      <c r="AN11" s="29">
        <f t="shared" si="10"/>
        <v>135.47999999999999</v>
      </c>
      <c r="AO11" s="29">
        <f t="shared" si="11"/>
        <v>107.86799999999999</v>
      </c>
      <c r="AP11" s="29">
        <f t="shared" si="12"/>
        <v>193.666</v>
      </c>
      <c r="AQ11" s="29">
        <f t="shared" si="13"/>
        <v>373.86099999999999</v>
      </c>
      <c r="AR11" s="29">
        <f t="shared" si="14"/>
        <v>482.08800000000002</v>
      </c>
      <c r="AS11" s="29">
        <f t="shared" si="15"/>
        <v>1724.473</v>
      </c>
      <c r="AT11" s="29">
        <f t="shared" ref="AT11:AU16" si="16">AJ11</f>
        <v>3204.0419999999999</v>
      </c>
      <c r="AU11" s="29">
        <f t="shared" si="16"/>
        <v>1672.4159999999999</v>
      </c>
    </row>
    <row r="12" spans="2:47" ht="14.5" customHeight="1">
      <c r="B12" s="30" t="s">
        <v>373</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M12" s="29">
        <f t="shared" si="9"/>
        <v>5.5380000000000003</v>
      </c>
      <c r="AN12" s="29">
        <f t="shared" si="10"/>
        <v>24.949000000000002</v>
      </c>
      <c r="AO12" s="29">
        <f t="shared" si="11"/>
        <v>22.039000000000001</v>
      </c>
      <c r="AP12" s="29">
        <f t="shared" si="12"/>
        <v>38.725999999999999</v>
      </c>
      <c r="AQ12" s="29">
        <f t="shared" si="13"/>
        <v>44.536999999999999</v>
      </c>
      <c r="AR12" s="29">
        <f t="shared" si="14"/>
        <v>62.372999999999998</v>
      </c>
      <c r="AS12" s="29">
        <f t="shared" si="15"/>
        <v>102.535</v>
      </c>
      <c r="AT12" s="29">
        <f t="shared" si="16"/>
        <v>146.42699999999999</v>
      </c>
      <c r="AU12" s="29">
        <f t="shared" si="16"/>
        <v>109.837</v>
      </c>
    </row>
    <row r="13" spans="2:47" ht="14.5" customHeight="1">
      <c r="B13" s="30" t="s">
        <v>374</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M13" s="29">
        <f t="shared" si="9"/>
        <v>0</v>
      </c>
      <c r="AN13" s="29">
        <f t="shared" si="10"/>
        <v>0</v>
      </c>
      <c r="AO13" s="29">
        <f t="shared" si="11"/>
        <v>0</v>
      </c>
      <c r="AP13" s="29">
        <f t="shared" si="12"/>
        <v>4.9340000000000002</v>
      </c>
      <c r="AQ13" s="29">
        <f t="shared" si="13"/>
        <v>20.056999999999999</v>
      </c>
      <c r="AR13" s="29">
        <f t="shared" si="14"/>
        <v>16.794</v>
      </c>
      <c r="AS13" s="29">
        <f t="shared" si="15"/>
        <v>17.484999999999999</v>
      </c>
      <c r="AT13" s="29">
        <f t="shared" si="16"/>
        <v>12.289</v>
      </c>
      <c r="AU13" s="29">
        <f t="shared" si="16"/>
        <v>14.085000000000001</v>
      </c>
    </row>
    <row r="14" spans="2:47" ht="14.5" customHeight="1">
      <c r="B14" s="30" t="s">
        <v>364</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734.29600000000005</v>
      </c>
      <c r="AK14" s="29">
        <v>262.67899999999997</v>
      </c>
      <c r="AM14" s="29">
        <f t="shared" si="9"/>
        <v>0</v>
      </c>
      <c r="AN14" s="29">
        <f t="shared" si="10"/>
        <v>0</v>
      </c>
      <c r="AO14" s="29">
        <f t="shared" si="11"/>
        <v>0</v>
      </c>
      <c r="AP14" s="29">
        <f t="shared" si="12"/>
        <v>0</v>
      </c>
      <c r="AQ14" s="29">
        <f t="shared" si="13"/>
        <v>0</v>
      </c>
      <c r="AR14" s="29">
        <f t="shared" si="14"/>
        <v>591.84799999999996</v>
      </c>
      <c r="AS14" s="29">
        <f t="shared" si="15"/>
        <v>949.54200000000003</v>
      </c>
      <c r="AT14" s="29">
        <f t="shared" si="16"/>
        <v>734.29600000000005</v>
      </c>
      <c r="AU14" s="29">
        <f t="shared" si="16"/>
        <v>262.67899999999997</v>
      </c>
    </row>
    <row r="15" spans="2:47" ht="14.5" customHeight="1">
      <c r="B15" s="30" t="s">
        <v>375</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M15" s="29">
        <f t="shared" si="9"/>
        <v>0</v>
      </c>
      <c r="AN15" s="29">
        <f t="shared" si="10"/>
        <v>0</v>
      </c>
      <c r="AO15" s="29">
        <f t="shared" si="11"/>
        <v>0</v>
      </c>
      <c r="AP15" s="29">
        <f t="shared" si="12"/>
        <v>1.204</v>
      </c>
      <c r="AQ15" s="29">
        <f t="shared" si="13"/>
        <v>18.542999999999999</v>
      </c>
      <c r="AR15" s="29">
        <f t="shared" si="14"/>
        <v>88.204999999999998</v>
      </c>
      <c r="AS15" s="29">
        <f t="shared" si="15"/>
        <v>65.161999999999992</v>
      </c>
      <c r="AT15" s="29">
        <f t="shared" si="16"/>
        <v>73.248000000000005</v>
      </c>
      <c r="AU15" s="29">
        <f t="shared" si="16"/>
        <v>128.006</v>
      </c>
    </row>
    <row r="16" spans="2:47" ht="14.5" customHeight="1">
      <c r="B16" s="30" t="s">
        <v>359</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M16" s="29">
        <f t="shared" si="9"/>
        <v>34.058</v>
      </c>
      <c r="AN16" s="29">
        <f t="shared" si="10"/>
        <v>63.499000000000002</v>
      </c>
      <c r="AO16" s="29">
        <f t="shared" si="11"/>
        <v>14.641999999999999</v>
      </c>
      <c r="AP16" s="29">
        <f t="shared" si="12"/>
        <v>27.103000000000002</v>
      </c>
      <c r="AQ16" s="29">
        <f t="shared" si="13"/>
        <v>66.518000000000001</v>
      </c>
      <c r="AR16" s="29">
        <f t="shared" si="14"/>
        <v>60.064</v>
      </c>
      <c r="AS16" s="29">
        <f t="shared" si="15"/>
        <v>13.724</v>
      </c>
      <c r="AT16" s="29">
        <f t="shared" si="16"/>
        <v>37.4</v>
      </c>
      <c r="AU16" s="29">
        <f t="shared" si="16"/>
        <v>66.239000000000004</v>
      </c>
    </row>
    <row r="17" spans="2:47" ht="14.5" customHeight="1">
      <c r="B17" s="48" t="s">
        <v>376</v>
      </c>
      <c r="C17" s="49"/>
      <c r="D17" s="49"/>
      <c r="E17" s="124">
        <f t="shared" ref="E17:AJ17" si="17">SUM(E18:E24)</f>
        <v>328.66699999999997</v>
      </c>
      <c r="F17" s="124">
        <f t="shared" si="17"/>
        <v>323.19</v>
      </c>
      <c r="G17" s="124">
        <f t="shared" si="17"/>
        <v>308.13200000000006</v>
      </c>
      <c r="H17" s="124">
        <f t="shared" si="17"/>
        <v>302.43399999999997</v>
      </c>
      <c r="I17" s="124">
        <f t="shared" si="17"/>
        <v>298.28800000000001</v>
      </c>
      <c r="J17" s="124">
        <f t="shared" si="17"/>
        <v>702.04199999999992</v>
      </c>
      <c r="K17" s="124">
        <f t="shared" si="17"/>
        <v>697.38800000000003</v>
      </c>
      <c r="L17" s="124">
        <f t="shared" si="17"/>
        <v>1776.1550000000002</v>
      </c>
      <c r="M17" s="124">
        <f t="shared" si="17"/>
        <v>1795.913</v>
      </c>
      <c r="N17" s="124">
        <f t="shared" si="17"/>
        <v>1793.1679999999999</v>
      </c>
      <c r="O17" s="124">
        <f t="shared" si="17"/>
        <v>2043.627</v>
      </c>
      <c r="P17" s="124">
        <f t="shared" si="17"/>
        <v>2038.097</v>
      </c>
      <c r="Q17" s="124">
        <f t="shared" si="17"/>
        <v>2420.6779999999999</v>
      </c>
      <c r="R17" s="124">
        <f t="shared" si="17"/>
        <v>4307.473</v>
      </c>
      <c r="S17" s="124">
        <f t="shared" si="17"/>
        <v>4106.5420000000004</v>
      </c>
      <c r="T17" s="124">
        <f t="shared" si="17"/>
        <v>4065.9850000000001</v>
      </c>
      <c r="U17" s="124">
        <f t="shared" si="17"/>
        <v>4515.4909999999991</v>
      </c>
      <c r="V17" s="124">
        <f t="shared" si="17"/>
        <v>4495.0220000000018</v>
      </c>
      <c r="W17" s="124">
        <f t="shared" si="17"/>
        <v>4679.5479999999998</v>
      </c>
      <c r="X17" s="124">
        <f t="shared" si="17"/>
        <v>6130.0330000000004</v>
      </c>
      <c r="Y17" s="124">
        <f t="shared" si="17"/>
        <v>6738.6350000000002</v>
      </c>
      <c r="Z17" s="124">
        <f t="shared" si="17"/>
        <v>5813.0879999999997</v>
      </c>
      <c r="AA17" s="124">
        <f t="shared" si="17"/>
        <v>5698.5400000000009</v>
      </c>
      <c r="AB17" s="124">
        <f t="shared" si="17"/>
        <v>6837.0550000000003</v>
      </c>
      <c r="AC17" s="124">
        <f t="shared" si="17"/>
        <v>7131.9509999999991</v>
      </c>
      <c r="AD17" s="124">
        <f t="shared" si="17"/>
        <v>7912.8490000000011</v>
      </c>
      <c r="AE17" s="124">
        <f t="shared" si="17"/>
        <v>8598.5420000000013</v>
      </c>
      <c r="AF17" s="124">
        <f t="shared" si="17"/>
        <v>8588.5800000000017</v>
      </c>
      <c r="AG17" s="124">
        <f t="shared" si="17"/>
        <v>8923.1490000000013</v>
      </c>
      <c r="AH17" s="124">
        <f t="shared" si="17"/>
        <v>8901.3670000000002</v>
      </c>
      <c r="AI17" s="124">
        <f t="shared" si="17"/>
        <v>8371.58</v>
      </c>
      <c r="AJ17" s="124">
        <f t="shared" si="17"/>
        <v>8916.4239999999991</v>
      </c>
      <c r="AK17" s="124">
        <f>SUM(AK18:AK24)</f>
        <v>11077.942000000001</v>
      </c>
      <c r="AM17" s="124">
        <f>SUM(AM18:AM24)</f>
        <v>302.43399999999997</v>
      </c>
      <c r="AN17" s="124">
        <f t="shared" ref="AN17:AT17" si="18">SUM(AN18:AN24)</f>
        <v>1776.1550000000002</v>
      </c>
      <c r="AO17" s="124">
        <f t="shared" si="18"/>
        <v>2038.097</v>
      </c>
      <c r="AP17" s="124">
        <f t="shared" si="18"/>
        <v>4065.9850000000001</v>
      </c>
      <c r="AQ17" s="124">
        <f t="shared" si="18"/>
        <v>6130.0330000000004</v>
      </c>
      <c r="AR17" s="124">
        <f t="shared" si="18"/>
        <v>6837.0550000000003</v>
      </c>
      <c r="AS17" s="124">
        <f t="shared" si="18"/>
        <v>8588.5800000000017</v>
      </c>
      <c r="AT17" s="124">
        <f t="shared" si="18"/>
        <v>8916.4239999999991</v>
      </c>
      <c r="AU17" s="124">
        <f t="shared" ref="AU17" si="19">SUM(AU18:AU24)</f>
        <v>11077.942000000001</v>
      </c>
    </row>
    <row r="18" spans="2:47" ht="14.5" customHeight="1">
      <c r="B18" s="30" t="s">
        <v>377</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M18" s="29">
        <f t="shared" ref="AM18:AM24" si="20">H18</f>
        <v>11.936999999999999</v>
      </c>
      <c r="AN18" s="29">
        <f t="shared" ref="AN18:AN24" si="21">L18</f>
        <v>15.615</v>
      </c>
      <c r="AO18" s="29">
        <f t="shared" ref="AO18:AO24" si="22">P18</f>
        <v>12.864000000000001</v>
      </c>
      <c r="AP18" s="29">
        <f t="shared" ref="AP18:AP24" si="23">T18</f>
        <v>28.59</v>
      </c>
      <c r="AQ18" s="29">
        <f t="shared" ref="AQ18:AQ24" si="24">X18</f>
        <v>214.68199999999999</v>
      </c>
      <c r="AR18" s="29">
        <f t="shared" ref="AR18:AR24" si="25">AB18</f>
        <v>168.50800000000001</v>
      </c>
      <c r="AS18" s="29">
        <f t="shared" ref="AS18:AS24" si="26">AF18</f>
        <v>179.523</v>
      </c>
      <c r="AT18" s="29">
        <f t="shared" ref="AT18:AU24" si="27">AJ18</f>
        <v>98.21</v>
      </c>
      <c r="AU18" s="29">
        <f t="shared" si="27"/>
        <v>86.635999999999996</v>
      </c>
    </row>
    <row r="19" spans="2:47" ht="14.5" customHeight="1">
      <c r="B19" s="30" t="s">
        <v>372</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6680.4639999999999</v>
      </c>
      <c r="AK19" s="29">
        <v>9428.9</v>
      </c>
      <c r="AM19" s="29">
        <f t="shared" si="20"/>
        <v>281.95499999999998</v>
      </c>
      <c r="AN19" s="29">
        <f t="shared" si="21"/>
        <v>1747.249</v>
      </c>
      <c r="AO19" s="29">
        <f t="shared" si="22"/>
        <v>2001.1420000000001</v>
      </c>
      <c r="AP19" s="29">
        <f t="shared" si="23"/>
        <v>3757.2179999999998</v>
      </c>
      <c r="AQ19" s="29">
        <f t="shared" si="24"/>
        <v>5522.9930000000004</v>
      </c>
      <c r="AR19" s="29">
        <f t="shared" si="25"/>
        <v>5556.3450000000003</v>
      </c>
      <c r="AS19" s="29">
        <f t="shared" si="26"/>
        <v>6651.5309999999999</v>
      </c>
      <c r="AT19" s="29">
        <f t="shared" si="27"/>
        <v>6680.4639999999999</v>
      </c>
      <c r="AU19" s="29">
        <f t="shared" si="27"/>
        <v>9428.9</v>
      </c>
    </row>
    <row r="20" spans="2:47" ht="14.5" customHeight="1">
      <c r="B20" s="30" t="s">
        <v>374</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M20" s="29">
        <f t="shared" si="20"/>
        <v>0</v>
      </c>
      <c r="AN20" s="29">
        <f t="shared" si="21"/>
        <v>0</v>
      </c>
      <c r="AO20" s="29">
        <f t="shared" si="22"/>
        <v>0</v>
      </c>
      <c r="AP20" s="29">
        <f t="shared" si="23"/>
        <v>48.19</v>
      </c>
      <c r="AQ20" s="29">
        <f t="shared" si="24"/>
        <v>105.33</v>
      </c>
      <c r="AR20" s="29">
        <f t="shared" si="25"/>
        <v>105.215</v>
      </c>
      <c r="AS20" s="29">
        <f t="shared" si="26"/>
        <v>101.66</v>
      </c>
      <c r="AT20" s="29">
        <f t="shared" si="27"/>
        <v>173.62899999999999</v>
      </c>
      <c r="AU20" s="29">
        <f t="shared" si="27"/>
        <v>205.16800000000001</v>
      </c>
    </row>
    <row r="21" spans="2:47" ht="14.5" customHeight="1">
      <c r="B21" s="30" t="s">
        <v>378</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M21" s="29">
        <f t="shared" si="20"/>
        <v>8.5419999999999998</v>
      </c>
      <c r="AN21" s="29">
        <f t="shared" si="21"/>
        <v>12.064</v>
      </c>
      <c r="AO21" s="29">
        <f t="shared" si="22"/>
        <v>20.907</v>
      </c>
      <c r="AP21" s="29">
        <f t="shared" si="23"/>
        <v>32.988</v>
      </c>
      <c r="AQ21" s="29">
        <f t="shared" si="24"/>
        <v>62.021999999999998</v>
      </c>
      <c r="AR21" s="29">
        <f t="shared" si="25"/>
        <v>63.832000000000001</v>
      </c>
      <c r="AS21" s="29">
        <f t="shared" si="26"/>
        <v>54.947000000000003</v>
      </c>
      <c r="AT21" s="29">
        <f t="shared" si="27"/>
        <v>73.766000000000005</v>
      </c>
      <c r="AU21" s="29">
        <f t="shared" si="27"/>
        <v>544.93600000000004</v>
      </c>
    </row>
    <row r="22" spans="2:47" ht="14.5" customHeight="1">
      <c r="B22" s="30" t="s">
        <v>364</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1455.4480000000001</v>
      </c>
      <c r="AK22" s="29">
        <v>238.04</v>
      </c>
      <c r="AM22" s="29">
        <f t="shared" si="20"/>
        <v>0</v>
      </c>
      <c r="AN22" s="29">
        <f t="shared" si="21"/>
        <v>0</v>
      </c>
      <c r="AO22" s="29">
        <f t="shared" si="22"/>
        <v>0</v>
      </c>
      <c r="AP22" s="29">
        <f t="shared" si="23"/>
        <v>0</v>
      </c>
      <c r="AQ22" s="29">
        <f t="shared" si="24"/>
        <v>0</v>
      </c>
      <c r="AR22" s="29">
        <f t="shared" si="25"/>
        <v>928.33299999999997</v>
      </c>
      <c r="AS22" s="29">
        <f t="shared" si="26"/>
        <v>1394.0630000000001</v>
      </c>
      <c r="AT22" s="29">
        <f t="shared" si="27"/>
        <v>1455.4480000000001</v>
      </c>
      <c r="AU22" s="29">
        <f t="shared" si="27"/>
        <v>238.04</v>
      </c>
    </row>
    <row r="23" spans="2:47" ht="14.5" customHeight="1">
      <c r="B23" s="30" t="s">
        <v>375</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M23" s="29">
        <f t="shared" si="20"/>
        <v>0</v>
      </c>
      <c r="AN23" s="29">
        <f t="shared" si="21"/>
        <v>0</v>
      </c>
      <c r="AO23" s="29">
        <f t="shared" si="22"/>
        <v>0</v>
      </c>
      <c r="AP23" s="29">
        <f t="shared" si="23"/>
        <v>186.84899999999999</v>
      </c>
      <c r="AQ23" s="29">
        <f t="shared" si="24"/>
        <v>191.148</v>
      </c>
      <c r="AR23" s="29">
        <f t="shared" si="25"/>
        <v>0</v>
      </c>
      <c r="AS23" s="29">
        <f t="shared" si="26"/>
        <v>193.423</v>
      </c>
      <c r="AT23" s="29">
        <f t="shared" si="27"/>
        <v>128.37200000000001</v>
      </c>
      <c r="AU23" s="29">
        <f t="shared" si="27"/>
        <v>79.588999999999999</v>
      </c>
    </row>
    <row r="24" spans="2:47" ht="14.5" customHeight="1">
      <c r="B24" s="30" t="s">
        <v>359</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M24" s="29">
        <f t="shared" si="20"/>
        <v>0</v>
      </c>
      <c r="AN24" s="29">
        <f t="shared" si="21"/>
        <v>1.2270000000000001</v>
      </c>
      <c r="AO24" s="29">
        <f t="shared" si="22"/>
        <v>3.1840000000000002</v>
      </c>
      <c r="AP24" s="29">
        <f t="shared" si="23"/>
        <v>12.15</v>
      </c>
      <c r="AQ24" s="29">
        <f t="shared" si="24"/>
        <v>33.857999999999997</v>
      </c>
      <c r="AR24" s="29">
        <f t="shared" si="25"/>
        <v>14.821999999999999</v>
      </c>
      <c r="AS24" s="29">
        <f t="shared" si="26"/>
        <v>13.433</v>
      </c>
      <c r="AT24" s="29">
        <f t="shared" si="27"/>
        <v>306.53500000000003</v>
      </c>
      <c r="AU24" s="29">
        <f t="shared" si="27"/>
        <v>494.673</v>
      </c>
    </row>
    <row r="25" spans="2:47" ht="14.5" customHeight="1">
      <c r="B25" s="50" t="s">
        <v>379</v>
      </c>
      <c r="C25" s="38"/>
      <c r="D25" s="38"/>
      <c r="E25" s="39">
        <f>SUM(E1,E9)</f>
        <v>59.28</v>
      </c>
      <c r="F25" s="39">
        <f>SUM(F1,F9)</f>
        <v>62.993000000000002</v>
      </c>
      <c r="G25" s="39">
        <f t="shared" ref="G25:AJ25" si="28">SUM(G9,G17)</f>
        <v>386.96500000000003</v>
      </c>
      <c r="H25" s="39">
        <f t="shared" si="28"/>
        <v>403.85999999999996</v>
      </c>
      <c r="I25" s="39">
        <f t="shared" si="28"/>
        <v>398.46500000000003</v>
      </c>
      <c r="J25" s="39">
        <f t="shared" si="28"/>
        <v>933.65699999999993</v>
      </c>
      <c r="K25" s="39">
        <f t="shared" si="28"/>
        <v>881.66800000000001</v>
      </c>
      <c r="L25" s="39">
        <f t="shared" si="28"/>
        <v>2095.2560000000003</v>
      </c>
      <c r="M25" s="39">
        <f t="shared" si="28"/>
        <v>2105.0389999999998</v>
      </c>
      <c r="N25" s="39">
        <f t="shared" si="28"/>
        <v>2046.6519999999998</v>
      </c>
      <c r="O25" s="39">
        <f t="shared" si="28"/>
        <v>2307.944</v>
      </c>
      <c r="P25" s="39">
        <f t="shared" si="28"/>
        <v>2249.6559999999999</v>
      </c>
      <c r="Q25" s="39">
        <f t="shared" si="28"/>
        <v>2699.83</v>
      </c>
      <c r="R25" s="39">
        <f t="shared" si="28"/>
        <v>4651.0450000000001</v>
      </c>
      <c r="S25" s="39">
        <f t="shared" si="28"/>
        <v>4619.6660000000002</v>
      </c>
      <c r="T25" s="39">
        <f t="shared" si="28"/>
        <v>4400.808</v>
      </c>
      <c r="U25" s="39">
        <f t="shared" si="28"/>
        <v>4919.9009999999989</v>
      </c>
      <c r="V25" s="39">
        <f t="shared" si="28"/>
        <v>4890.8800000000019</v>
      </c>
      <c r="W25" s="39">
        <f t="shared" si="28"/>
        <v>5088.3959999999997</v>
      </c>
      <c r="X25" s="39">
        <f t="shared" si="28"/>
        <v>6738.3640000000005</v>
      </c>
      <c r="Y25" s="39">
        <f t="shared" si="28"/>
        <v>7335.4490000000005</v>
      </c>
      <c r="Z25" s="39">
        <f t="shared" si="28"/>
        <v>6460.01</v>
      </c>
      <c r="AA25" s="39">
        <f t="shared" si="28"/>
        <v>6407.9510000000009</v>
      </c>
      <c r="AB25" s="39">
        <f t="shared" si="28"/>
        <v>8357.6779999999999</v>
      </c>
      <c r="AC25" s="39">
        <f t="shared" si="28"/>
        <v>8898.65</v>
      </c>
      <c r="AD25" s="39">
        <f t="shared" si="28"/>
        <v>10383.533000000001</v>
      </c>
      <c r="AE25" s="39">
        <f t="shared" si="28"/>
        <v>11458.518000000002</v>
      </c>
      <c r="AF25" s="39">
        <f t="shared" si="28"/>
        <v>11698.235000000001</v>
      </c>
      <c r="AG25" s="39">
        <f t="shared" si="28"/>
        <v>11738.041000000001</v>
      </c>
      <c r="AH25" s="39">
        <f t="shared" si="28"/>
        <v>12190.056</v>
      </c>
      <c r="AI25" s="39">
        <f t="shared" si="28"/>
        <v>12834.523000000001</v>
      </c>
      <c r="AJ25" s="39">
        <f t="shared" si="28"/>
        <v>13519.912999999999</v>
      </c>
      <c r="AK25" s="39">
        <f>SUM(AK9,AK17)</f>
        <v>13593.521000000001</v>
      </c>
      <c r="AM25" s="39">
        <f t="shared" ref="AM25:AT25" si="29">SUM(AM9,AM17)</f>
        <v>403.85999999999996</v>
      </c>
      <c r="AN25" s="39">
        <f t="shared" si="29"/>
        <v>2095.2560000000003</v>
      </c>
      <c r="AO25" s="39">
        <f t="shared" si="29"/>
        <v>2249.6559999999999</v>
      </c>
      <c r="AP25" s="39">
        <f t="shared" si="29"/>
        <v>4400.808</v>
      </c>
      <c r="AQ25" s="39">
        <f t="shared" si="29"/>
        <v>6738.3640000000005</v>
      </c>
      <c r="AR25" s="39">
        <f t="shared" si="29"/>
        <v>8357.6779999999999</v>
      </c>
      <c r="AS25" s="39">
        <f t="shared" si="29"/>
        <v>11698.235000000001</v>
      </c>
      <c r="AT25" s="39">
        <f t="shared" si="29"/>
        <v>13519.912999999999</v>
      </c>
      <c r="AU25" s="39">
        <f t="shared" ref="AU25" si="30">SUM(AU9,AU17)</f>
        <v>13593.521000000001</v>
      </c>
    </row>
    <row r="26" spans="2:47" ht="14.5" customHeight="1">
      <c r="B26" s="30"/>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M26" s="45"/>
      <c r="AN26" s="45"/>
      <c r="AO26" s="45"/>
      <c r="AP26" s="45"/>
      <c r="AQ26" s="45"/>
      <c r="AR26" s="45"/>
      <c r="AS26" s="45"/>
      <c r="AT26" s="45"/>
      <c r="AU26" s="45"/>
    </row>
    <row r="27" spans="2:47" ht="14.5" customHeight="1">
      <c r="B27" s="50" t="s">
        <v>380</v>
      </c>
      <c r="C27" s="38"/>
      <c r="D27" s="38"/>
      <c r="E27" s="39">
        <f t="shared" ref="E27:AJ27" si="31">SUM(E28:E36)</f>
        <v>372.27600000000007</v>
      </c>
      <c r="F27" s="39">
        <f t="shared" si="31"/>
        <v>375.41500000000002</v>
      </c>
      <c r="G27" s="39">
        <f t="shared" si="31"/>
        <v>375.04899999999998</v>
      </c>
      <c r="H27" s="39">
        <f t="shared" si="31"/>
        <v>369.74700000000007</v>
      </c>
      <c r="I27" s="39">
        <f t="shared" si="31"/>
        <v>383.512</v>
      </c>
      <c r="J27" s="39">
        <f t="shared" si="31"/>
        <v>506.22199999999998</v>
      </c>
      <c r="K27" s="39">
        <f t="shared" si="31"/>
        <v>1028.7180000000001</v>
      </c>
      <c r="L27" s="39">
        <f t="shared" si="31"/>
        <v>1810.5160000000001</v>
      </c>
      <c r="M27" s="39">
        <f t="shared" si="31"/>
        <v>1797.038</v>
      </c>
      <c r="N27" s="39">
        <f t="shared" si="31"/>
        <v>1781.5380000000002</v>
      </c>
      <c r="O27" s="39">
        <f t="shared" si="31"/>
        <v>1805.7580000000003</v>
      </c>
      <c r="P27" s="39">
        <f t="shared" si="31"/>
        <v>1855.538</v>
      </c>
      <c r="Q27" s="39">
        <f t="shared" si="31"/>
        <v>1981.52</v>
      </c>
      <c r="R27" s="39">
        <f t="shared" si="31"/>
        <v>1971.7280000000001</v>
      </c>
      <c r="S27" s="39">
        <f t="shared" si="31"/>
        <v>2812.0719999999997</v>
      </c>
      <c r="T27" s="39">
        <f t="shared" si="31"/>
        <v>2861.6629999999996</v>
      </c>
      <c r="U27" s="39">
        <f t="shared" si="31"/>
        <v>2808.5679999999998</v>
      </c>
      <c r="V27" s="39">
        <f t="shared" si="31"/>
        <v>2774.9319999999998</v>
      </c>
      <c r="W27" s="39">
        <f t="shared" si="31"/>
        <v>3766.6419999999994</v>
      </c>
      <c r="X27" s="39">
        <f t="shared" si="31"/>
        <v>3854.84</v>
      </c>
      <c r="Y27" s="39">
        <f t="shared" si="31"/>
        <v>3761.1059999999998</v>
      </c>
      <c r="Z27" s="39">
        <f t="shared" si="31"/>
        <v>3789.4509999999996</v>
      </c>
      <c r="AA27" s="39">
        <f t="shared" si="31"/>
        <v>3767.7560000000003</v>
      </c>
      <c r="AB27" s="39">
        <f t="shared" si="31"/>
        <v>4306.2489999999998</v>
      </c>
      <c r="AC27" s="39">
        <f t="shared" si="31"/>
        <v>4210.3419999999996</v>
      </c>
      <c r="AD27" s="39">
        <f t="shared" si="31"/>
        <v>4140.0219999999999</v>
      </c>
      <c r="AE27" s="39">
        <f t="shared" si="31"/>
        <v>4193.1719999999996</v>
      </c>
      <c r="AF27" s="39">
        <f t="shared" si="31"/>
        <v>5179.3670000000002</v>
      </c>
      <c r="AG27" s="39">
        <f t="shared" si="31"/>
        <v>5087.2730000000001</v>
      </c>
      <c r="AH27" s="39">
        <f t="shared" si="31"/>
        <v>4973.7259999999997</v>
      </c>
      <c r="AI27" s="39">
        <f t="shared" si="31"/>
        <v>5110.76</v>
      </c>
      <c r="AJ27" s="39">
        <f t="shared" si="31"/>
        <v>5241.7469999999994</v>
      </c>
      <c r="AK27" s="39">
        <f>SUM(AK28:AK36)</f>
        <v>5406.8949999999995</v>
      </c>
      <c r="AM27" s="39">
        <f>SUM(AM28:AM36)</f>
        <v>369.74700000000007</v>
      </c>
      <c r="AN27" s="39">
        <f t="shared" ref="AN27:AT27" si="32">SUM(AN28:AN36)</f>
        <v>1810.5160000000001</v>
      </c>
      <c r="AO27" s="39">
        <f t="shared" si="32"/>
        <v>1855.538</v>
      </c>
      <c r="AP27" s="39">
        <f t="shared" si="32"/>
        <v>2861.6629999999996</v>
      </c>
      <c r="AQ27" s="39">
        <f t="shared" si="32"/>
        <v>3854.84</v>
      </c>
      <c r="AR27" s="39">
        <f t="shared" si="32"/>
        <v>4306.2489999999998</v>
      </c>
      <c r="AS27" s="39">
        <f t="shared" si="32"/>
        <v>5179.3670000000002</v>
      </c>
      <c r="AT27" s="39">
        <f t="shared" si="32"/>
        <v>5241.7469999999994</v>
      </c>
      <c r="AU27" s="39">
        <f t="shared" ref="AU27" si="33">SUM(AU28:AU36)</f>
        <v>5406.8949999999995</v>
      </c>
    </row>
    <row r="28" spans="2:47" ht="14.5" customHeight="1">
      <c r="B28" s="30" t="s">
        <v>381</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M28" s="29">
        <f t="shared" ref="AM28:AM36" si="34">H28</f>
        <v>265.29599999999999</v>
      </c>
      <c r="AN28" s="29">
        <f t="shared" ref="AN28:AN36" si="35">L28</f>
        <v>1754.463</v>
      </c>
      <c r="AO28" s="29">
        <f t="shared" ref="AO28:AO36" si="36">P28</f>
        <v>1754.463</v>
      </c>
      <c r="AP28" s="29">
        <f t="shared" ref="AP28:AP36" si="37">T28</f>
        <v>2664.0140000000001</v>
      </c>
      <c r="AQ28" s="29">
        <f t="shared" ref="AQ28:AQ36" si="38">X28</f>
        <v>3833.2449999999999</v>
      </c>
      <c r="AR28" s="29">
        <f t="shared" ref="AR28:AR36" si="39">AB28</f>
        <v>3736.3249999999998</v>
      </c>
      <c r="AS28" s="29">
        <f t="shared" ref="AS28:AS36" si="40">AF28</f>
        <v>4439.3599999999997</v>
      </c>
      <c r="AT28" s="29">
        <f t="shared" ref="AT28:AU36" si="41">AJ28</f>
        <v>4439.3599999999997</v>
      </c>
      <c r="AU28" s="29">
        <f t="shared" si="41"/>
        <v>4439.3599999999997</v>
      </c>
    </row>
    <row r="29" spans="2:47" ht="14.5" customHeight="1">
      <c r="B29" s="30" t="s">
        <v>382</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M29" s="29">
        <f t="shared" si="34"/>
        <v>0</v>
      </c>
      <c r="AN29" s="29">
        <f t="shared" si="35"/>
        <v>-33.067999999999998</v>
      </c>
      <c r="AO29" s="29">
        <f t="shared" si="36"/>
        <v>0</v>
      </c>
      <c r="AP29" s="29">
        <f t="shared" si="37"/>
        <v>0</v>
      </c>
      <c r="AQ29" s="29">
        <f t="shared" si="38"/>
        <v>0</v>
      </c>
      <c r="AR29" s="29">
        <f t="shared" si="39"/>
        <v>0</v>
      </c>
      <c r="AS29" s="29">
        <f t="shared" si="40"/>
        <v>0</v>
      </c>
      <c r="AT29" s="29">
        <f t="shared" si="41"/>
        <v>-0.33700000000000002</v>
      </c>
      <c r="AU29" s="29">
        <f t="shared" si="41"/>
        <v>-0.33700000000000002</v>
      </c>
    </row>
    <row r="30" spans="2:47" ht="14.5" customHeight="1">
      <c r="B30" s="30" t="s">
        <v>383</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M30" s="29">
        <f t="shared" si="34"/>
        <v>-2.3540000000000001</v>
      </c>
      <c r="AN30" s="29">
        <f t="shared" si="35"/>
        <v>0</v>
      </c>
      <c r="AO30" s="29">
        <f t="shared" si="36"/>
        <v>-33.067999999999998</v>
      </c>
      <c r="AP30" s="29">
        <f t="shared" si="37"/>
        <v>-55.81</v>
      </c>
      <c r="AQ30" s="29">
        <f t="shared" si="38"/>
        <v>-72.944000000000003</v>
      </c>
      <c r="AR30" s="29">
        <f t="shared" si="39"/>
        <v>0</v>
      </c>
      <c r="AS30" s="29">
        <f t="shared" si="40"/>
        <v>0</v>
      </c>
      <c r="AT30" s="29">
        <f t="shared" si="41"/>
        <v>0</v>
      </c>
      <c r="AU30" s="29">
        <f t="shared" si="41"/>
        <v>0</v>
      </c>
    </row>
    <row r="31" spans="2:47" ht="14.5" customHeight="1">
      <c r="B31" s="30" t="s">
        <v>384</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M31" s="29">
        <f t="shared" si="34"/>
        <v>34.545000000000002</v>
      </c>
      <c r="AN31" s="29">
        <f t="shared" si="35"/>
        <v>35.920999999999999</v>
      </c>
      <c r="AO31" s="29">
        <f t="shared" si="36"/>
        <v>45.820999999999998</v>
      </c>
      <c r="AP31" s="29">
        <f t="shared" si="37"/>
        <v>121.584</v>
      </c>
      <c r="AQ31" s="29">
        <f t="shared" si="38"/>
        <v>132.077</v>
      </c>
      <c r="AR31" s="29">
        <f t="shared" si="39"/>
        <v>0</v>
      </c>
      <c r="AS31" s="29">
        <f t="shared" si="40"/>
        <v>170.024</v>
      </c>
      <c r="AT31" s="29">
        <f t="shared" si="41"/>
        <v>176.12299999999999</v>
      </c>
      <c r="AU31" s="29">
        <f t="shared" si="41"/>
        <v>176.12299999999999</v>
      </c>
    </row>
    <row r="32" spans="2:47" ht="14.5" customHeight="1">
      <c r="B32" s="30" t="s">
        <v>385</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M32" s="29">
        <f t="shared" si="34"/>
        <v>0</v>
      </c>
      <c r="AN32" s="29">
        <f t="shared" si="35"/>
        <v>98.593000000000004</v>
      </c>
      <c r="AO32" s="29">
        <f t="shared" si="36"/>
        <v>140.47900000000001</v>
      </c>
      <c r="AP32" s="29">
        <f t="shared" si="37"/>
        <v>182.45699999999999</v>
      </c>
      <c r="AQ32" s="29">
        <f t="shared" si="38"/>
        <v>241.61799999999999</v>
      </c>
      <c r="AR32" s="29">
        <f t="shared" si="39"/>
        <v>598.23099999999999</v>
      </c>
      <c r="AS32" s="29">
        <f t="shared" si="40"/>
        <v>587.21500000000003</v>
      </c>
      <c r="AT32" s="29">
        <f t="shared" si="41"/>
        <v>653.04</v>
      </c>
      <c r="AU32" s="29">
        <f t="shared" si="41"/>
        <v>653.04</v>
      </c>
    </row>
    <row r="33" spans="2:47" ht="14.5" customHeight="1">
      <c r="B33" s="30" t="s">
        <v>386</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M33" s="29">
        <f t="shared" si="34"/>
        <v>0</v>
      </c>
      <c r="AN33" s="29">
        <f t="shared" si="35"/>
        <v>0</v>
      </c>
      <c r="AO33" s="29">
        <f t="shared" si="36"/>
        <v>0</v>
      </c>
      <c r="AP33" s="29">
        <f t="shared" si="37"/>
        <v>0</v>
      </c>
      <c r="AQ33" s="29">
        <f t="shared" si="38"/>
        <v>0</v>
      </c>
      <c r="AR33" s="29">
        <f t="shared" si="39"/>
        <v>0</v>
      </c>
      <c r="AS33" s="29">
        <f t="shared" si="40"/>
        <v>0</v>
      </c>
      <c r="AT33" s="29">
        <f t="shared" si="41"/>
        <v>0</v>
      </c>
      <c r="AU33" s="29">
        <f t="shared" si="41"/>
        <v>0</v>
      </c>
    </row>
    <row r="34" spans="2:47" ht="14.5" customHeight="1">
      <c r="B34" s="30" t="s">
        <v>387</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M34" s="29">
        <f t="shared" si="34"/>
        <v>0</v>
      </c>
      <c r="AN34" s="29">
        <f t="shared" si="35"/>
        <v>-95.733000000000004</v>
      </c>
      <c r="AO34" s="29">
        <f t="shared" si="36"/>
        <v>-95.733000000000004</v>
      </c>
      <c r="AP34" s="29">
        <f t="shared" si="37"/>
        <v>-95.733000000000004</v>
      </c>
      <c r="AQ34" s="29">
        <f t="shared" si="38"/>
        <v>-391.02499999999998</v>
      </c>
      <c r="AR34" s="29">
        <f t="shared" si="39"/>
        <v>-28.306999999999999</v>
      </c>
      <c r="AS34" s="29">
        <f t="shared" si="40"/>
        <v>-45.51</v>
      </c>
      <c r="AT34" s="29">
        <f t="shared" si="41"/>
        <v>-61.396000000000001</v>
      </c>
      <c r="AU34" s="29">
        <f t="shared" si="41"/>
        <v>-43.289000000000001</v>
      </c>
    </row>
    <row r="35" spans="2:47" ht="14.5" customHeight="1">
      <c r="B35" s="30" t="s">
        <v>388</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M35" s="29">
        <f t="shared" si="34"/>
        <v>-1.9530000000000001</v>
      </c>
      <c r="AN35" s="29">
        <f t="shared" si="35"/>
        <v>0</v>
      </c>
      <c r="AO35" s="29">
        <f t="shared" si="36"/>
        <v>0</v>
      </c>
      <c r="AP35" s="29">
        <f t="shared" si="37"/>
        <v>0</v>
      </c>
      <c r="AQ35" s="29">
        <f t="shared" si="38"/>
        <v>0</v>
      </c>
      <c r="AR35" s="29">
        <f t="shared" si="39"/>
        <v>0</v>
      </c>
      <c r="AS35" s="29">
        <f t="shared" si="40"/>
        <v>0</v>
      </c>
      <c r="AT35" s="29">
        <f t="shared" si="41"/>
        <v>0</v>
      </c>
      <c r="AU35" s="29">
        <f t="shared" si="41"/>
        <v>137.78299999999999</v>
      </c>
    </row>
    <row r="36" spans="2:47" ht="14.5" customHeight="1">
      <c r="B36" s="54" t="s">
        <v>389</v>
      </c>
      <c r="C36" s="55"/>
      <c r="D36" s="55"/>
      <c r="E36" s="128">
        <v>79.929000000000002</v>
      </c>
      <c r="F36" s="128">
        <v>76.727999999999994</v>
      </c>
      <c r="G36" s="128">
        <v>78.373000000000005</v>
      </c>
      <c r="H36" s="128">
        <v>74.212999999999994</v>
      </c>
      <c r="I36" s="128">
        <v>76.991</v>
      </c>
      <c r="J36" s="128">
        <v>51.478000000000002</v>
      </c>
      <c r="K36" s="128">
        <v>53.152999999999999</v>
      </c>
      <c r="L36" s="128">
        <v>50.34</v>
      </c>
      <c r="M36" s="128">
        <v>49.820999999999998</v>
      </c>
      <c r="N36" s="128">
        <v>49.188000000000002</v>
      </c>
      <c r="O36" s="128">
        <v>47.642000000000003</v>
      </c>
      <c r="P36" s="128">
        <v>43.576000000000001</v>
      </c>
      <c r="Q36" s="128">
        <v>43.890999999999998</v>
      </c>
      <c r="R36" s="128">
        <v>43.759</v>
      </c>
      <c r="S36" s="128">
        <v>44.271999999999998</v>
      </c>
      <c r="T36" s="128">
        <v>45.151000000000003</v>
      </c>
      <c r="U36" s="128">
        <v>45.680999999999997</v>
      </c>
      <c r="V36" s="128">
        <v>43.072000000000003</v>
      </c>
      <c r="W36" s="128">
        <v>44.448</v>
      </c>
      <c r="X36" s="128">
        <v>111.869</v>
      </c>
      <c r="Y36" s="128">
        <v>109.40300000000001</v>
      </c>
      <c r="Z36" s="128">
        <v>280.56400000000002</v>
      </c>
      <c r="AA36" s="128">
        <v>284.18700000000001</v>
      </c>
      <c r="AB36" s="128">
        <v>0</v>
      </c>
      <c r="AC36" s="128">
        <v>0</v>
      </c>
      <c r="AD36" s="128">
        <v>0</v>
      </c>
      <c r="AE36" s="128">
        <v>26.151</v>
      </c>
      <c r="AF36" s="128">
        <v>28.277999999999999</v>
      </c>
      <c r="AG36" s="128">
        <v>0</v>
      </c>
      <c r="AH36" s="128">
        <v>18.741</v>
      </c>
      <c r="AI36" s="128">
        <v>30.798999999999999</v>
      </c>
      <c r="AJ36" s="128">
        <v>34.957000000000001</v>
      </c>
      <c r="AK36" s="128">
        <v>44.215000000000003</v>
      </c>
      <c r="AM36" s="128">
        <f t="shared" si="34"/>
        <v>74.212999999999994</v>
      </c>
      <c r="AN36" s="128">
        <f t="shared" si="35"/>
        <v>50.34</v>
      </c>
      <c r="AO36" s="128">
        <f t="shared" si="36"/>
        <v>43.576000000000001</v>
      </c>
      <c r="AP36" s="128">
        <f t="shared" si="37"/>
        <v>45.151000000000003</v>
      </c>
      <c r="AQ36" s="128">
        <f t="shared" si="38"/>
        <v>111.869</v>
      </c>
      <c r="AR36" s="128">
        <f t="shared" si="39"/>
        <v>0</v>
      </c>
      <c r="AS36" s="128">
        <f t="shared" si="40"/>
        <v>28.277999999999999</v>
      </c>
      <c r="AT36" s="128">
        <f t="shared" si="41"/>
        <v>34.957000000000001</v>
      </c>
      <c r="AU36" s="128">
        <f t="shared" si="41"/>
        <v>44.215000000000003</v>
      </c>
    </row>
    <row r="37" spans="2:47" ht="14.5" customHeight="1">
      <c r="B37" s="3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M37" s="45"/>
      <c r="AN37" s="45"/>
      <c r="AO37" s="45"/>
      <c r="AP37" s="45"/>
      <c r="AQ37" s="45"/>
      <c r="AR37" s="45"/>
      <c r="AS37" s="45"/>
      <c r="AT37" s="45"/>
      <c r="AU37" s="45"/>
    </row>
    <row r="38" spans="2:47" ht="14.5" customHeight="1">
      <c r="B38" s="96" t="s">
        <v>390</v>
      </c>
      <c r="C38" s="12"/>
      <c r="D38" s="12"/>
      <c r="E38" s="25">
        <f t="shared" ref="E38:AJ38" si="42">SUM(E25,E27)</f>
        <v>431.55600000000004</v>
      </c>
      <c r="F38" s="25">
        <f t="shared" si="42"/>
        <v>438.40800000000002</v>
      </c>
      <c r="G38" s="25">
        <f t="shared" si="42"/>
        <v>762.01400000000001</v>
      </c>
      <c r="H38" s="25">
        <f t="shared" si="42"/>
        <v>773.60699999999997</v>
      </c>
      <c r="I38" s="25">
        <f t="shared" si="42"/>
        <v>781.97700000000009</v>
      </c>
      <c r="J38" s="25">
        <f t="shared" si="42"/>
        <v>1439.8789999999999</v>
      </c>
      <c r="K38" s="25">
        <f t="shared" si="42"/>
        <v>1910.386</v>
      </c>
      <c r="L38" s="25">
        <f t="shared" si="42"/>
        <v>3905.7720000000004</v>
      </c>
      <c r="M38" s="25">
        <f t="shared" si="42"/>
        <v>3902.0769999999998</v>
      </c>
      <c r="N38" s="25">
        <f t="shared" si="42"/>
        <v>3828.19</v>
      </c>
      <c r="O38" s="25">
        <f t="shared" si="42"/>
        <v>4113.7020000000002</v>
      </c>
      <c r="P38" s="25">
        <f t="shared" si="42"/>
        <v>4105.1939999999995</v>
      </c>
      <c r="Q38" s="25">
        <f t="shared" si="42"/>
        <v>4681.3500000000004</v>
      </c>
      <c r="R38" s="25">
        <f t="shared" si="42"/>
        <v>6622.7730000000001</v>
      </c>
      <c r="S38" s="25">
        <f t="shared" si="42"/>
        <v>7431.7379999999994</v>
      </c>
      <c r="T38" s="25">
        <f t="shared" si="42"/>
        <v>7262.4709999999995</v>
      </c>
      <c r="U38" s="25">
        <f t="shared" si="42"/>
        <v>7728.4689999999991</v>
      </c>
      <c r="V38" s="25">
        <f t="shared" si="42"/>
        <v>7665.8120000000017</v>
      </c>
      <c r="W38" s="25">
        <f t="shared" si="42"/>
        <v>8855.0379999999986</v>
      </c>
      <c r="X38" s="25">
        <f t="shared" si="42"/>
        <v>10593.204000000002</v>
      </c>
      <c r="Y38" s="25">
        <f t="shared" si="42"/>
        <v>11096.555</v>
      </c>
      <c r="Z38" s="25">
        <f t="shared" si="42"/>
        <v>10249.460999999999</v>
      </c>
      <c r="AA38" s="25">
        <f t="shared" si="42"/>
        <v>10175.707000000002</v>
      </c>
      <c r="AB38" s="25">
        <f t="shared" si="42"/>
        <v>12663.927</v>
      </c>
      <c r="AC38" s="25">
        <f t="shared" si="42"/>
        <v>13108.991999999998</v>
      </c>
      <c r="AD38" s="25">
        <f t="shared" si="42"/>
        <v>14523.555</v>
      </c>
      <c r="AE38" s="25">
        <f t="shared" si="42"/>
        <v>15651.690000000002</v>
      </c>
      <c r="AF38" s="25">
        <f t="shared" si="42"/>
        <v>16877.601999999999</v>
      </c>
      <c r="AG38" s="25">
        <f t="shared" si="42"/>
        <v>16825.314000000002</v>
      </c>
      <c r="AH38" s="25">
        <f t="shared" si="42"/>
        <v>17163.781999999999</v>
      </c>
      <c r="AI38" s="25">
        <f t="shared" si="42"/>
        <v>17945.283000000003</v>
      </c>
      <c r="AJ38" s="25">
        <f t="shared" si="42"/>
        <v>18761.659999999996</v>
      </c>
      <c r="AK38" s="25">
        <f>SUM(AK25,AK27)</f>
        <v>19000.416000000001</v>
      </c>
      <c r="AM38" s="25">
        <f>SUM(AM25,AM27)</f>
        <v>773.60699999999997</v>
      </c>
      <c r="AN38" s="25">
        <f t="shared" ref="AN38:AT38" si="43">SUM(AN25,AN27)</f>
        <v>3905.7720000000004</v>
      </c>
      <c r="AO38" s="25">
        <f t="shared" si="43"/>
        <v>4105.1939999999995</v>
      </c>
      <c r="AP38" s="25">
        <f t="shared" si="43"/>
        <v>7262.4709999999995</v>
      </c>
      <c r="AQ38" s="25">
        <f t="shared" si="43"/>
        <v>10593.204000000002</v>
      </c>
      <c r="AR38" s="25">
        <f t="shared" si="43"/>
        <v>12663.927</v>
      </c>
      <c r="AS38" s="25">
        <f t="shared" si="43"/>
        <v>16877.601999999999</v>
      </c>
      <c r="AT38" s="25">
        <f t="shared" si="43"/>
        <v>18761.659999999996</v>
      </c>
      <c r="AU38" s="25">
        <f t="shared" ref="AU38" si="44">SUM(AU25,AU27)</f>
        <v>19000.416000000001</v>
      </c>
    </row>
    <row r="39" spans="2:47" ht="14.5" customHeight="1">
      <c r="B39" s="3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M39" s="45"/>
      <c r="AN39" s="45"/>
      <c r="AO39" s="45"/>
      <c r="AP39" s="45"/>
      <c r="AQ39" s="45"/>
      <c r="AR39" s="45"/>
      <c r="AS39" s="45"/>
      <c r="AT39" s="45"/>
      <c r="AU39" s="45"/>
    </row>
    <row r="40" spans="2:47" ht="14.5" customHeight="1">
      <c r="B40" s="3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M40" s="45"/>
      <c r="AN40" s="45"/>
      <c r="AO40" s="45"/>
      <c r="AP40" s="45"/>
      <c r="AQ40" s="45"/>
      <c r="AR40" s="45"/>
      <c r="AS40" s="45"/>
      <c r="AT40" s="45"/>
      <c r="AU40" s="45"/>
    </row>
    <row r="41" spans="2:47" ht="14.5" customHeight="1">
      <c r="B41" s="30"/>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M41" s="45"/>
      <c r="AN41" s="45"/>
      <c r="AO41" s="45"/>
      <c r="AP41" s="45"/>
      <c r="AQ41" s="45"/>
      <c r="AR41" s="45"/>
      <c r="AS41" s="45"/>
      <c r="AT41" s="45"/>
      <c r="AU41" s="45"/>
    </row>
    <row r="42" spans="2:47" ht="14.5" customHeight="1">
      <c r="B42" s="3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M42" s="45"/>
      <c r="AN42" s="45"/>
      <c r="AO42" s="45"/>
      <c r="AP42" s="45"/>
      <c r="AQ42" s="45"/>
      <c r="AR42" s="45"/>
      <c r="AS42" s="45"/>
      <c r="AT42" s="45"/>
      <c r="AU42" s="45"/>
    </row>
    <row r="43" spans="2:47" ht="14.5" customHeight="1">
      <c r="B43" s="30"/>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M43" s="45"/>
      <c r="AN43" s="45"/>
      <c r="AO43" s="45"/>
      <c r="AP43" s="45"/>
      <c r="AQ43" s="45"/>
      <c r="AR43" s="45"/>
      <c r="AS43" s="45"/>
      <c r="AT43" s="45"/>
      <c r="AU43" s="45"/>
    </row>
    <row r="44" spans="2:47" ht="14.5" customHeight="1">
      <c r="B44" s="30"/>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M44" s="45"/>
      <c r="AN44" s="45"/>
      <c r="AO44" s="45"/>
      <c r="AP44" s="45"/>
      <c r="AQ44" s="45"/>
      <c r="AR44" s="45"/>
      <c r="AS44" s="45"/>
      <c r="AT44" s="45"/>
      <c r="AU44" s="45"/>
    </row>
    <row r="45" spans="2:47" ht="14.5" customHeight="1">
      <c r="B45" s="30"/>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M45" s="45"/>
      <c r="AN45" s="45"/>
      <c r="AO45" s="45"/>
      <c r="AP45" s="45"/>
      <c r="AQ45" s="45"/>
      <c r="AR45" s="45"/>
      <c r="AS45" s="45"/>
      <c r="AT45" s="45"/>
      <c r="AU45" s="45"/>
    </row>
    <row r="46" spans="2:47" ht="14.5" customHeight="1">
      <c r="B46" s="3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M46" s="45"/>
      <c r="AN46" s="45"/>
      <c r="AO46" s="45"/>
      <c r="AP46" s="45"/>
      <c r="AQ46" s="45"/>
      <c r="AR46" s="45"/>
      <c r="AS46" s="45"/>
      <c r="AT46" s="45"/>
      <c r="AU46" s="45"/>
    </row>
    <row r="47" spans="2:47" ht="14.5" customHeight="1">
      <c r="B47" s="30"/>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M47" s="45"/>
      <c r="AN47" s="45"/>
      <c r="AO47" s="45"/>
      <c r="AP47" s="45"/>
      <c r="AQ47" s="45"/>
      <c r="AR47" s="45"/>
      <c r="AS47" s="45"/>
      <c r="AT47" s="45"/>
      <c r="AU47" s="45"/>
    </row>
    <row r="48" spans="2:47" ht="14.5" customHeight="1">
      <c r="B48" s="30"/>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M48" s="45"/>
      <c r="AN48" s="45"/>
      <c r="AO48" s="45"/>
      <c r="AP48" s="45"/>
      <c r="AQ48" s="45"/>
      <c r="AR48" s="45"/>
      <c r="AS48" s="45"/>
      <c r="AT48" s="45"/>
      <c r="AU48" s="45"/>
    </row>
    <row r="49" spans="2:47 16384:16384" ht="14.5" customHeight="1">
      <c r="B49" s="30"/>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M49" s="45"/>
      <c r="AN49" s="45"/>
      <c r="AO49" s="45"/>
      <c r="AP49" s="45"/>
      <c r="AQ49" s="45"/>
      <c r="AR49" s="45"/>
      <c r="AS49" s="45"/>
      <c r="AT49" s="45"/>
      <c r="AU49" s="45"/>
    </row>
    <row r="50" spans="2:47 16384:16384" ht="14.5" customHeight="1">
      <c r="B50" s="131"/>
      <c r="C50" s="132"/>
      <c r="D50" s="132"/>
      <c r="E50" s="132"/>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M50" s="133"/>
      <c r="AN50" s="133"/>
      <c r="AO50" s="133"/>
      <c r="AP50" s="133"/>
      <c r="AQ50" s="133"/>
      <c r="AR50" s="133"/>
      <c r="AS50" s="133"/>
      <c r="AT50" s="133"/>
      <c r="AU50" s="133"/>
    </row>
    <row r="51" spans="2:47 16384:16384" ht="14.5" customHeight="1">
      <c r="B51" s="30"/>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M51" s="45"/>
      <c r="AN51" s="45"/>
      <c r="AO51" s="45"/>
      <c r="AP51" s="45"/>
      <c r="AQ51" s="45"/>
      <c r="AR51" s="45"/>
      <c r="AS51" s="45"/>
      <c r="AT51" s="45"/>
      <c r="AU51" s="45"/>
    </row>
    <row r="52" spans="2:47 16384:16384" ht="14.5" customHeight="1">
      <c r="B52" s="30"/>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M52" s="45"/>
      <c r="AN52" s="45"/>
      <c r="AO52" s="45"/>
      <c r="AP52" s="45"/>
      <c r="AQ52" s="45"/>
      <c r="AR52" s="45"/>
      <c r="AS52" s="45"/>
      <c r="AT52" s="45"/>
      <c r="AU52" s="45"/>
    </row>
    <row r="53" spans="2:47 16384:16384" ht="14.5" customHeight="1">
      <c r="B53" s="30"/>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M53" s="45"/>
      <c r="AN53" s="45"/>
      <c r="AO53" s="45"/>
      <c r="AP53" s="45"/>
      <c r="AQ53" s="45"/>
      <c r="AR53" s="45"/>
      <c r="AS53" s="45"/>
      <c r="AT53" s="45"/>
      <c r="AU53" s="45"/>
    </row>
    <row r="55" spans="2:47 16384:16384" ht="14.5" customHeight="1">
      <c r="B55" s="134"/>
      <c r="C55" s="135"/>
      <c r="D55" s="135"/>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M55" s="136"/>
      <c r="AN55" s="136"/>
      <c r="AO55" s="136"/>
      <c r="AP55" s="136"/>
      <c r="AQ55" s="136"/>
      <c r="AR55" s="136"/>
      <c r="AS55" s="136"/>
      <c r="AT55" s="136"/>
      <c r="AU55" s="136"/>
    </row>
    <row r="56" spans="2:47 16384:16384" ht="14.5" customHeight="1">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XFD56" s="52"/>
    </row>
    <row r="57" spans="2:47 16384:16384" ht="14.5" customHeight="1">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M57" s="53"/>
      <c r="AN57" s="53"/>
      <c r="AO57" s="53"/>
      <c r="AP57" s="53"/>
      <c r="AQ57" s="53"/>
      <c r="AR57" s="53"/>
      <c r="AS57" s="53"/>
      <c r="AT57" s="53"/>
      <c r="AU57" s="53"/>
      <c r="XFD57" s="53"/>
    </row>
    <row r="58" spans="2:47 16384:16384" ht="14.5" customHeight="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row>
    <row r="59" spans="2:47 16384:16384" ht="14.5" customHeight="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row>
    <row r="60" spans="2:47 16384:16384" ht="14.5" customHeight="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row>
    <row r="61" spans="2:47 16384:16384" ht="14.5" customHeight="1">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row>
    <row r="62" spans="2:47 16384:16384" ht="14.5" customHeight="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row>
    <row r="63" spans="2:47 16384:16384" ht="14.5" customHeight="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row>
    <row r="64" spans="2:47 16384:16384" ht="14.5" customHeight="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row>
    <row r="65" spans="6:37" ht="14.5" customHeight="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row>
    <row r="66" spans="6:37" ht="14.5" customHeight="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row>
    <row r="67" spans="6:37" ht="14.5" customHeight="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row>
    <row r="68" spans="6:37" ht="14.5" customHeight="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row>
    <row r="70" spans="6:37" ht="14.5" customHeight="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row>
  </sheetData>
  <pageMargins left="0.511811024" right="0.511811024" top="0.78740157499999996" bottom="0.78740157499999996" header="0.31496062000000002" footer="0.31496062000000002"/>
  <pageSetup paperSize="9" orientation="portrait" r:id="rId1"/>
  <ignoredErrors>
    <ignoredError sqref="AM17:AT1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T132"/>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5" width="14.36328125" style="2" customWidth="1"/>
    <col min="6" max="6" width="13.81640625" style="2" customWidth="1"/>
    <col min="7" max="7" width="14.36328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4"/>
      <c r="C7" s="151"/>
      <c r="D7" s="151"/>
      <c r="E7" s="151"/>
      <c r="F7" s="151"/>
      <c r="G7" s="151"/>
      <c r="H7" s="151"/>
      <c r="I7" s="151"/>
      <c r="J7" s="2"/>
      <c r="K7" s="135"/>
      <c r="L7" s="135"/>
    </row>
    <row r="8" spans="1:12" s="9" customFormat="1" ht="14.5" customHeight="1">
      <c r="A8" s="8"/>
      <c r="B8" s="137" t="s">
        <v>863</v>
      </c>
      <c r="C8" s="138">
        <f>Summary!$B$7</f>
        <v>45382</v>
      </c>
      <c r="D8" s="138"/>
      <c r="E8" s="138"/>
      <c r="F8" s="138"/>
      <c r="G8" s="138"/>
      <c r="H8" s="138"/>
      <c r="I8" s="138"/>
      <c r="J8" s="2"/>
      <c r="K8" s="113"/>
      <c r="L8" s="113"/>
    </row>
    <row r="9" spans="1:12" s="9" customFormat="1" ht="14.5" customHeight="1">
      <c r="A9" s="8"/>
      <c r="B9" s="8"/>
      <c r="C9" s="3"/>
      <c r="D9" s="3"/>
      <c r="E9" s="3"/>
      <c r="F9" s="3"/>
      <c r="G9" s="3"/>
      <c r="H9" s="3"/>
      <c r="I9" s="3"/>
      <c r="K9" s="22"/>
      <c r="L9" s="22"/>
    </row>
    <row r="10" spans="1:12" s="9" customFormat="1" ht="31">
      <c r="A10" s="8"/>
      <c r="B10" s="5" t="s">
        <v>391</v>
      </c>
      <c r="C10" s="7" t="s">
        <v>392</v>
      </c>
      <c r="D10" s="139" t="s">
        <v>393</v>
      </c>
      <c r="E10" s="7" t="s">
        <v>394</v>
      </c>
      <c r="F10" s="139" t="s">
        <v>395</v>
      </c>
      <c r="G10" s="139" t="s">
        <v>396</v>
      </c>
      <c r="H10" s="139" t="s">
        <v>397</v>
      </c>
      <c r="I10" s="7" t="s">
        <v>870</v>
      </c>
      <c r="J10" s="2"/>
      <c r="K10" s="6" t="s">
        <v>812</v>
      </c>
      <c r="L10" s="6" t="s">
        <v>869</v>
      </c>
    </row>
    <row r="11" spans="1:12" s="9" customFormat="1" ht="14.5" customHeight="1">
      <c r="A11" s="8"/>
      <c r="B11" s="30" t="s">
        <v>170</v>
      </c>
      <c r="C11" s="144" t="s">
        <v>41</v>
      </c>
      <c r="D11" s="145" t="s">
        <v>398</v>
      </c>
      <c r="E11" s="146">
        <v>45839</v>
      </c>
      <c r="F11" s="145" t="s">
        <v>399</v>
      </c>
      <c r="G11" s="145" t="s">
        <v>399</v>
      </c>
      <c r="H11" s="145" t="s">
        <v>400</v>
      </c>
      <c r="I11" s="166">
        <v>26.923999999999999</v>
      </c>
      <c r="K11" s="167">
        <v>31.99</v>
      </c>
      <c r="L11" s="167">
        <v>47.276000000000003</v>
      </c>
    </row>
    <row r="12" spans="1:12" s="9" customFormat="1" ht="14.5" customHeight="1">
      <c r="A12" s="8"/>
      <c r="B12" s="30" t="s">
        <v>84</v>
      </c>
      <c r="C12" s="147" t="s">
        <v>405</v>
      </c>
      <c r="D12" s="145" t="s">
        <v>406</v>
      </c>
      <c r="E12" s="146">
        <v>46357</v>
      </c>
      <c r="F12" s="145" t="s">
        <v>407</v>
      </c>
      <c r="G12" s="145" t="s">
        <v>408</v>
      </c>
      <c r="H12" s="145" t="s">
        <v>409</v>
      </c>
      <c r="I12" s="166">
        <v>25.256</v>
      </c>
      <c r="K12" s="167">
        <v>24.416</v>
      </c>
      <c r="L12" s="167">
        <v>30.768999999999998</v>
      </c>
    </row>
    <row r="13" spans="1:12" s="9" customFormat="1" ht="14.5" customHeight="1">
      <c r="A13" s="8"/>
      <c r="B13" s="30" t="s">
        <v>93</v>
      </c>
      <c r="C13" s="147" t="s">
        <v>411</v>
      </c>
      <c r="D13" s="145" t="s">
        <v>406</v>
      </c>
      <c r="E13" s="146">
        <v>47453</v>
      </c>
      <c r="F13" s="145" t="s">
        <v>407</v>
      </c>
      <c r="G13" s="145" t="s">
        <v>408</v>
      </c>
      <c r="H13" s="145" t="s">
        <v>412</v>
      </c>
      <c r="I13" s="166">
        <v>207.98400000000001</v>
      </c>
      <c r="J13" s="130"/>
      <c r="K13" s="167">
        <v>201.16499999999999</v>
      </c>
      <c r="L13" s="167">
        <v>218.04</v>
      </c>
    </row>
    <row r="14" spans="1:12" s="9" customFormat="1" ht="14.5" customHeight="1">
      <c r="A14" s="8"/>
      <c r="B14" s="30" t="s">
        <v>417</v>
      </c>
      <c r="C14" s="147" t="s">
        <v>418</v>
      </c>
      <c r="D14" s="145" t="s">
        <v>406</v>
      </c>
      <c r="E14" s="146">
        <v>45413</v>
      </c>
      <c r="F14" s="145" t="s">
        <v>407</v>
      </c>
      <c r="G14" s="145" t="s">
        <v>419</v>
      </c>
      <c r="H14" s="145" t="s">
        <v>420</v>
      </c>
      <c r="I14" s="166">
        <v>177.31</v>
      </c>
      <c r="J14" s="29"/>
      <c r="K14" s="167">
        <v>172.27699999999999</v>
      </c>
      <c r="L14" s="167">
        <v>325.31</v>
      </c>
    </row>
    <row r="15" spans="1:12" s="9" customFormat="1" ht="14.5" customHeight="1">
      <c r="A15" s="8"/>
      <c r="B15" s="30" t="s">
        <v>417</v>
      </c>
      <c r="C15" s="147" t="s">
        <v>421</v>
      </c>
      <c r="D15" s="145" t="s">
        <v>406</v>
      </c>
      <c r="E15" s="146">
        <v>46143</v>
      </c>
      <c r="F15" s="145" t="s">
        <v>407</v>
      </c>
      <c r="G15" s="145" t="s">
        <v>419</v>
      </c>
      <c r="H15" s="145" t="s">
        <v>422</v>
      </c>
      <c r="I15" s="166">
        <v>175.565</v>
      </c>
      <c r="J15" s="43"/>
      <c r="K15" s="167">
        <v>170.541</v>
      </c>
      <c r="L15" s="167">
        <v>177.16300000000001</v>
      </c>
    </row>
    <row r="16" spans="1:12" s="9" customFormat="1" ht="14.5" customHeight="1">
      <c r="A16" s="8"/>
      <c r="B16" s="30" t="s">
        <v>417</v>
      </c>
      <c r="C16" s="147" t="s">
        <v>423</v>
      </c>
      <c r="D16" s="145" t="s">
        <v>406</v>
      </c>
      <c r="E16" s="146">
        <v>46143</v>
      </c>
      <c r="F16" s="145" t="s">
        <v>407</v>
      </c>
      <c r="G16" s="145" t="s">
        <v>419</v>
      </c>
      <c r="H16" s="145" t="s">
        <v>424</v>
      </c>
      <c r="I16" s="166">
        <v>253.428</v>
      </c>
      <c r="J16" s="130"/>
      <c r="K16" s="167">
        <v>245.96199999999999</v>
      </c>
      <c r="L16" s="167">
        <v>243.44200000000001</v>
      </c>
    </row>
    <row r="17" spans="1:12" s="9" customFormat="1" ht="14.5" customHeight="1">
      <c r="A17" s="8"/>
      <c r="B17" s="30" t="s">
        <v>417</v>
      </c>
      <c r="C17" s="147" t="s">
        <v>425</v>
      </c>
      <c r="D17" s="145" t="s">
        <v>406</v>
      </c>
      <c r="E17" s="146">
        <v>46508</v>
      </c>
      <c r="F17" s="145" t="s">
        <v>407</v>
      </c>
      <c r="G17" s="145" t="s">
        <v>426</v>
      </c>
      <c r="H17" s="145" t="s">
        <v>427</v>
      </c>
      <c r="I17" s="166">
        <v>201.203</v>
      </c>
      <c r="K17" s="167">
        <v>195.54400000000001</v>
      </c>
      <c r="L17" s="167">
        <v>193.298</v>
      </c>
    </row>
    <row r="18" spans="1:12" s="9" customFormat="1" ht="14.5" customHeight="1">
      <c r="A18" s="8"/>
      <c r="B18" s="30" t="s">
        <v>417</v>
      </c>
      <c r="C18" s="147" t="s">
        <v>428</v>
      </c>
      <c r="D18" s="145" t="s">
        <v>406</v>
      </c>
      <c r="E18" s="146">
        <v>46997</v>
      </c>
      <c r="F18" s="145" t="s">
        <v>407</v>
      </c>
      <c r="G18" s="145" t="s">
        <v>426</v>
      </c>
      <c r="H18" s="145" t="s">
        <v>429</v>
      </c>
      <c r="I18" s="166">
        <v>141.173</v>
      </c>
      <c r="K18" s="167">
        <v>140.297</v>
      </c>
      <c r="L18" s="167">
        <v>135.583</v>
      </c>
    </row>
    <row r="19" spans="1:12" s="9" customFormat="1" ht="14.5" customHeight="1">
      <c r="A19" s="8"/>
      <c r="B19" s="30" t="s">
        <v>417</v>
      </c>
      <c r="C19" s="147" t="s">
        <v>430</v>
      </c>
      <c r="D19" s="145" t="s">
        <v>406</v>
      </c>
      <c r="E19" s="146">
        <v>46997</v>
      </c>
      <c r="F19" s="145" t="s">
        <v>431</v>
      </c>
      <c r="G19" s="145" t="s">
        <v>426</v>
      </c>
      <c r="H19" s="145" t="s">
        <v>429</v>
      </c>
      <c r="I19" s="166">
        <v>65.522000000000006</v>
      </c>
      <c r="K19" s="167">
        <v>63.768999999999998</v>
      </c>
      <c r="L19" s="167">
        <v>62.938000000000002</v>
      </c>
    </row>
    <row r="20" spans="1:12" s="9" customFormat="1" ht="14.5" customHeight="1">
      <c r="A20" s="8"/>
      <c r="B20" s="30" t="s">
        <v>417</v>
      </c>
      <c r="C20" s="147" t="s">
        <v>432</v>
      </c>
      <c r="D20" s="145" t="s">
        <v>406</v>
      </c>
      <c r="E20" s="146">
        <v>47178</v>
      </c>
      <c r="F20" s="145" t="s">
        <v>407</v>
      </c>
      <c r="G20" s="145" t="s">
        <v>433</v>
      </c>
      <c r="H20" s="145" t="s">
        <v>434</v>
      </c>
      <c r="I20" s="166">
        <v>891.15300000000002</v>
      </c>
      <c r="K20" s="167">
        <v>965.56299999999999</v>
      </c>
      <c r="L20" s="167">
        <v>935.80700000000002</v>
      </c>
    </row>
    <row r="21" spans="1:12" s="9" customFormat="1" ht="14.5" customHeight="1">
      <c r="A21" s="8"/>
      <c r="B21" s="30" t="s">
        <v>417</v>
      </c>
      <c r="C21" s="147" t="s">
        <v>435</v>
      </c>
      <c r="D21" s="145" t="s">
        <v>406</v>
      </c>
      <c r="E21" s="146">
        <v>46905</v>
      </c>
      <c r="F21" s="145" t="s">
        <v>407</v>
      </c>
      <c r="G21" s="145" t="s">
        <v>436</v>
      </c>
      <c r="H21" s="145" t="s">
        <v>437</v>
      </c>
      <c r="I21" s="166">
        <v>74.132000000000005</v>
      </c>
      <c r="K21" s="167">
        <v>71.477999999999994</v>
      </c>
      <c r="L21" s="167">
        <v>80.95</v>
      </c>
    </row>
    <row r="22" spans="1:12" s="9" customFormat="1" ht="14.5" customHeight="1">
      <c r="A22" s="8"/>
      <c r="B22" s="30" t="s">
        <v>438</v>
      </c>
      <c r="C22" s="147" t="s">
        <v>440</v>
      </c>
      <c r="D22" s="145" t="s">
        <v>406</v>
      </c>
      <c r="E22" s="146">
        <v>47788</v>
      </c>
      <c r="F22" s="145" t="s">
        <v>407</v>
      </c>
      <c r="G22" s="145" t="s">
        <v>436</v>
      </c>
      <c r="H22" s="145" t="s">
        <v>441</v>
      </c>
      <c r="I22" s="166">
        <v>40.734000000000002</v>
      </c>
      <c r="K22" s="167">
        <v>39.295000000000002</v>
      </c>
      <c r="L22" s="167">
        <v>41.024999999999999</v>
      </c>
    </row>
    <row r="23" spans="1:12" s="9" customFormat="1" ht="14.5" customHeight="1">
      <c r="A23" s="8"/>
      <c r="B23" s="30" t="s">
        <v>442</v>
      </c>
      <c r="C23" s="147" t="s">
        <v>444</v>
      </c>
      <c r="D23" s="145" t="s">
        <v>406</v>
      </c>
      <c r="E23" s="146">
        <v>47635</v>
      </c>
      <c r="F23" s="145" t="s">
        <v>407</v>
      </c>
      <c r="G23" s="145" t="s">
        <v>436</v>
      </c>
      <c r="H23" s="145" t="s">
        <v>445</v>
      </c>
      <c r="I23" s="166">
        <v>160.94999999999999</v>
      </c>
      <c r="K23" s="167">
        <v>155.81899999999999</v>
      </c>
      <c r="L23" s="167">
        <v>169.99299999999999</v>
      </c>
    </row>
    <row r="24" spans="1:12" s="9" customFormat="1" ht="14.5" customHeight="1">
      <c r="A24" s="8"/>
      <c r="B24" s="30" t="s">
        <v>447</v>
      </c>
      <c r="C24" s="147" t="s">
        <v>448</v>
      </c>
      <c r="D24" s="145" t="s">
        <v>406</v>
      </c>
      <c r="E24" s="146">
        <v>45292</v>
      </c>
      <c r="F24" s="145" t="s">
        <v>426</v>
      </c>
      <c r="G24" s="145" t="s">
        <v>426</v>
      </c>
      <c r="H24" s="145" t="s">
        <v>449</v>
      </c>
      <c r="I24" s="166">
        <v>0</v>
      </c>
      <c r="K24" s="167">
        <v>777.61500000000001</v>
      </c>
      <c r="L24" s="167">
        <v>695.89599999999996</v>
      </c>
    </row>
    <row r="25" spans="1:12" s="9" customFormat="1" ht="14.5" customHeight="1">
      <c r="A25" s="8"/>
      <c r="B25" s="30" t="s">
        <v>454</v>
      </c>
      <c r="C25" s="147" t="s">
        <v>456</v>
      </c>
      <c r="D25" s="145" t="s">
        <v>406</v>
      </c>
      <c r="E25" s="146">
        <v>45809</v>
      </c>
      <c r="F25" s="145" t="s">
        <v>407</v>
      </c>
      <c r="G25" s="145" t="s">
        <v>426</v>
      </c>
      <c r="H25" s="145" t="s">
        <v>457</v>
      </c>
      <c r="I25" s="166">
        <v>674.66600000000005</v>
      </c>
      <c r="K25" s="167">
        <v>653.18399999999997</v>
      </c>
      <c r="L25" s="167">
        <v>680.18799999999999</v>
      </c>
    </row>
    <row r="26" spans="1:12" s="9" customFormat="1" ht="14.5" customHeight="1">
      <c r="A26" s="8"/>
      <c r="B26" s="30" t="s">
        <v>814</v>
      </c>
      <c r="C26" s="144" t="s">
        <v>41</v>
      </c>
      <c r="D26" s="145" t="s">
        <v>406</v>
      </c>
      <c r="E26" s="146">
        <v>45809</v>
      </c>
      <c r="F26" s="145" t="s">
        <v>426</v>
      </c>
      <c r="G26" s="145" t="s">
        <v>426</v>
      </c>
      <c r="H26" s="145" t="s">
        <v>809</v>
      </c>
      <c r="I26" s="166">
        <v>312.10300000000001</v>
      </c>
      <c r="K26" s="167">
        <v>218.29900000000001</v>
      </c>
      <c r="L26" s="167">
        <v>0</v>
      </c>
    </row>
    <row r="27" spans="1:12" s="9" customFormat="1" ht="14.5" customHeight="1">
      <c r="A27" s="8"/>
      <c r="B27" s="30" t="s">
        <v>475</v>
      </c>
      <c r="C27" s="147" t="s">
        <v>476</v>
      </c>
      <c r="D27" s="145" t="s">
        <v>406</v>
      </c>
      <c r="E27" s="146">
        <v>48670</v>
      </c>
      <c r="F27" s="145" t="s">
        <v>407</v>
      </c>
      <c r="G27" s="145" t="s">
        <v>436</v>
      </c>
      <c r="H27" s="145" t="s">
        <v>477</v>
      </c>
      <c r="I27" s="166">
        <v>132.99299999999999</v>
      </c>
      <c r="K27" s="167">
        <v>0</v>
      </c>
      <c r="L27" s="167">
        <v>0</v>
      </c>
    </row>
    <row r="28" spans="1:12" s="9" customFormat="1" ht="14.5" customHeight="1">
      <c r="A28" s="8"/>
      <c r="B28" s="30" t="s">
        <v>145</v>
      </c>
      <c r="C28" s="147" t="s">
        <v>479</v>
      </c>
      <c r="D28" s="145" t="s">
        <v>406</v>
      </c>
      <c r="E28" s="146">
        <v>45231</v>
      </c>
      <c r="F28" s="149" t="s">
        <v>480</v>
      </c>
      <c r="G28" s="149" t="s">
        <v>480</v>
      </c>
      <c r="H28" s="145" t="s">
        <v>420</v>
      </c>
      <c r="I28" s="166">
        <v>0</v>
      </c>
      <c r="K28" s="167">
        <v>0</v>
      </c>
      <c r="L28" s="167">
        <v>0</v>
      </c>
    </row>
    <row r="29" spans="1:12" s="9" customFormat="1" ht="14.5" customHeight="1">
      <c r="A29" s="8"/>
      <c r="B29" s="30" t="s">
        <v>865</v>
      </c>
      <c r="C29" s="147" t="s">
        <v>866</v>
      </c>
      <c r="D29" s="145" t="s">
        <v>406</v>
      </c>
      <c r="E29" s="146">
        <v>49461</v>
      </c>
      <c r="F29" s="145" t="s">
        <v>407</v>
      </c>
      <c r="G29" s="145" t="s">
        <v>436</v>
      </c>
      <c r="H29" s="145" t="s">
        <v>867</v>
      </c>
      <c r="I29" s="166">
        <v>230.33799999999999</v>
      </c>
      <c r="K29" s="167">
        <v>0</v>
      </c>
      <c r="L29" s="167">
        <v>0</v>
      </c>
    </row>
    <row r="30" spans="1:12" s="9" customFormat="1" ht="14.5" customHeight="1">
      <c r="A30" s="8"/>
      <c r="B30" s="30" t="s">
        <v>865</v>
      </c>
      <c r="C30" s="147" t="s">
        <v>868</v>
      </c>
      <c r="D30" s="145" t="s">
        <v>406</v>
      </c>
      <c r="E30" s="146">
        <v>51653</v>
      </c>
      <c r="F30" s="145" t="s">
        <v>407</v>
      </c>
      <c r="G30" s="145" t="s">
        <v>436</v>
      </c>
      <c r="H30" s="145" t="s">
        <v>412</v>
      </c>
      <c r="I30" s="166">
        <v>595.92200000000003</v>
      </c>
      <c r="K30" s="167">
        <v>0</v>
      </c>
      <c r="L30" s="167">
        <v>0</v>
      </c>
    </row>
    <row r="31" spans="1:12" s="9" customFormat="1" ht="14.5" customHeight="1">
      <c r="A31" s="8"/>
      <c r="B31" s="30" t="s">
        <v>73</v>
      </c>
      <c r="C31" s="144" t="s">
        <v>41</v>
      </c>
      <c r="D31" s="145" t="s">
        <v>401</v>
      </c>
      <c r="E31" s="146">
        <v>47757</v>
      </c>
      <c r="F31" s="145" t="s">
        <v>399</v>
      </c>
      <c r="G31" s="145" t="s">
        <v>399</v>
      </c>
      <c r="H31" s="145" t="s">
        <v>402</v>
      </c>
      <c r="I31" s="166">
        <v>101.544</v>
      </c>
      <c r="K31" s="167">
        <v>105.268</v>
      </c>
      <c r="L31" s="167">
        <v>116.04</v>
      </c>
    </row>
    <row r="32" spans="1:12" s="9" customFormat="1" ht="14.5" customHeight="1">
      <c r="A32" s="8"/>
      <c r="B32" s="30" t="s">
        <v>217</v>
      </c>
      <c r="C32" s="144" t="s">
        <v>41</v>
      </c>
      <c r="D32" s="145" t="s">
        <v>401</v>
      </c>
      <c r="E32" s="146">
        <v>50222</v>
      </c>
      <c r="F32" s="145" t="s">
        <v>399</v>
      </c>
      <c r="G32" s="145" t="s">
        <v>399</v>
      </c>
      <c r="H32" s="145" t="s">
        <v>403</v>
      </c>
      <c r="I32" s="166">
        <v>83.024000000000001</v>
      </c>
      <c r="K32" s="167">
        <v>84.474999999999994</v>
      </c>
      <c r="L32" s="167">
        <v>88.540999999999997</v>
      </c>
    </row>
    <row r="33" spans="1:12" s="9" customFormat="1" ht="14.5" customHeight="1">
      <c r="A33" s="8"/>
      <c r="B33" s="30" t="s">
        <v>84</v>
      </c>
      <c r="C33" s="144" t="s">
        <v>41</v>
      </c>
      <c r="D33" s="145" t="s">
        <v>401</v>
      </c>
      <c r="E33" s="146">
        <v>48580</v>
      </c>
      <c r="F33" s="145" t="s">
        <v>399</v>
      </c>
      <c r="G33" s="145" t="s">
        <v>399</v>
      </c>
      <c r="H33" s="145" t="s">
        <v>404</v>
      </c>
      <c r="I33" s="166">
        <v>211.39599999999999</v>
      </c>
      <c r="K33" s="167">
        <v>215.214</v>
      </c>
      <c r="L33" s="167">
        <v>225.45599999999999</v>
      </c>
    </row>
    <row r="34" spans="1:12" s="9" customFormat="1" ht="14.5" customHeight="1">
      <c r="A34" s="8"/>
      <c r="B34" s="30" t="s">
        <v>93</v>
      </c>
      <c r="C34" s="144" t="s">
        <v>41</v>
      </c>
      <c r="D34" s="145" t="s">
        <v>401</v>
      </c>
      <c r="E34" s="146">
        <v>49004</v>
      </c>
      <c r="F34" s="145" t="s">
        <v>399</v>
      </c>
      <c r="G34" s="145" t="s">
        <v>399</v>
      </c>
      <c r="H34" s="145" t="s">
        <v>410</v>
      </c>
      <c r="I34" s="166">
        <v>790.15899999999999</v>
      </c>
      <c r="K34" s="167">
        <v>801.93700000000001</v>
      </c>
      <c r="L34" s="167">
        <v>833.07600000000002</v>
      </c>
    </row>
    <row r="35" spans="1:12" s="9" customFormat="1" ht="14.5" customHeight="1">
      <c r="A35" s="8"/>
      <c r="B35" s="30" t="s">
        <v>442</v>
      </c>
      <c r="C35" s="144" t="s">
        <v>41</v>
      </c>
      <c r="D35" s="145" t="s">
        <v>401</v>
      </c>
      <c r="E35" s="146">
        <v>49096</v>
      </c>
      <c r="F35" s="145" t="s">
        <v>399</v>
      </c>
      <c r="G35" s="145" t="s">
        <v>399</v>
      </c>
      <c r="H35" s="145" t="s">
        <v>443</v>
      </c>
      <c r="I35" s="166">
        <v>611.91499999999996</v>
      </c>
      <c r="K35" s="167">
        <v>620.45699999999999</v>
      </c>
      <c r="L35" s="167">
        <v>642.89200000000005</v>
      </c>
    </row>
    <row r="36" spans="1:12" s="9" customFormat="1" ht="14.5" customHeight="1">
      <c r="A36" s="8"/>
      <c r="B36" s="30" t="s">
        <v>438</v>
      </c>
      <c r="C36" s="144" t="s">
        <v>41</v>
      </c>
      <c r="D36" s="145" t="s">
        <v>401</v>
      </c>
      <c r="E36" s="146">
        <v>48519</v>
      </c>
      <c r="F36" s="145" t="s">
        <v>399</v>
      </c>
      <c r="G36" s="145" t="s">
        <v>399</v>
      </c>
      <c r="H36" s="145" t="s">
        <v>439</v>
      </c>
      <c r="I36" s="166">
        <v>112.714</v>
      </c>
      <c r="K36" s="167">
        <v>114.741</v>
      </c>
      <c r="L36" s="167">
        <v>120.19199999999999</v>
      </c>
    </row>
    <row r="37" spans="1:12" s="9" customFormat="1" ht="14.5" customHeight="1">
      <c r="A37" s="8"/>
      <c r="B37" s="30" t="s">
        <v>473</v>
      </c>
      <c r="C37" s="148" t="s">
        <v>41</v>
      </c>
      <c r="D37" s="145" t="s">
        <v>401</v>
      </c>
      <c r="E37" s="146">
        <v>49096</v>
      </c>
      <c r="F37" s="145" t="s">
        <v>399</v>
      </c>
      <c r="G37" s="145" t="s">
        <v>399</v>
      </c>
      <c r="H37" s="145" t="s">
        <v>474</v>
      </c>
      <c r="I37" s="166">
        <v>174.26499999999999</v>
      </c>
      <c r="K37" s="167">
        <v>0</v>
      </c>
      <c r="L37" s="167">
        <v>0</v>
      </c>
    </row>
    <row r="38" spans="1:12" s="9" customFormat="1" ht="14.5" customHeight="1">
      <c r="A38" s="8"/>
      <c r="B38" s="30" t="s">
        <v>475</v>
      </c>
      <c r="C38" s="148" t="s">
        <v>41</v>
      </c>
      <c r="D38" s="145" t="s">
        <v>401</v>
      </c>
      <c r="E38" s="146">
        <v>49400</v>
      </c>
      <c r="F38" s="145" t="s">
        <v>399</v>
      </c>
      <c r="G38" s="145" t="s">
        <v>399</v>
      </c>
      <c r="H38" s="145" t="s">
        <v>478</v>
      </c>
      <c r="I38" s="166">
        <v>412.31400000000002</v>
      </c>
      <c r="K38" s="167">
        <v>0</v>
      </c>
      <c r="L38" s="167">
        <v>0</v>
      </c>
    </row>
    <row r="39" spans="1:12" s="9" customFormat="1" ht="14.5" customHeight="1">
      <c r="A39" s="8"/>
      <c r="B39" s="30" t="s">
        <v>102</v>
      </c>
      <c r="C39" s="144" t="s">
        <v>41</v>
      </c>
      <c r="D39" s="145" t="s">
        <v>413</v>
      </c>
      <c r="E39" s="146">
        <v>50526</v>
      </c>
      <c r="F39" s="145" t="s">
        <v>399</v>
      </c>
      <c r="G39" s="145" t="s">
        <v>414</v>
      </c>
      <c r="H39" s="145" t="s">
        <v>415</v>
      </c>
      <c r="I39" s="166">
        <v>279.71600000000001</v>
      </c>
      <c r="K39" s="167">
        <v>282.25599999999997</v>
      </c>
      <c r="L39" s="167">
        <v>293.18299999999999</v>
      </c>
    </row>
    <row r="40" spans="1:12" s="9" customFormat="1" ht="14.5" customHeight="1">
      <c r="A40" s="8"/>
      <c r="B40" s="30" t="s">
        <v>108</v>
      </c>
      <c r="C40" s="144" t="s">
        <v>41</v>
      </c>
      <c r="D40" s="145" t="s">
        <v>413</v>
      </c>
      <c r="E40" s="146">
        <v>50771</v>
      </c>
      <c r="F40" s="145" t="s">
        <v>399</v>
      </c>
      <c r="G40" s="145" t="s">
        <v>414</v>
      </c>
      <c r="H40" s="145" t="s">
        <v>416</v>
      </c>
      <c r="I40" s="166">
        <v>260.84300000000002</v>
      </c>
      <c r="K40" s="167">
        <v>264.13799999999998</v>
      </c>
      <c r="L40" s="167">
        <v>277.60899999999998</v>
      </c>
    </row>
    <row r="41" spans="1:12" s="9" customFormat="1" ht="14.5" customHeight="1">
      <c r="A41" s="8"/>
      <c r="B41" s="30" t="s">
        <v>121</v>
      </c>
      <c r="C41" s="144" t="s">
        <v>41</v>
      </c>
      <c r="D41" s="145" t="s">
        <v>413</v>
      </c>
      <c r="E41" s="146">
        <v>50710</v>
      </c>
      <c r="F41" s="145" t="s">
        <v>399</v>
      </c>
      <c r="G41" s="145" t="s">
        <v>414</v>
      </c>
      <c r="H41" s="145" t="s">
        <v>446</v>
      </c>
      <c r="I41" s="166">
        <v>181.80600000000001</v>
      </c>
      <c r="K41" s="167">
        <v>183.126</v>
      </c>
      <c r="L41" s="167">
        <v>188.94900000000001</v>
      </c>
    </row>
    <row r="42" spans="1:12" s="9" customFormat="1" ht="14.5" customHeight="1">
      <c r="A42" s="8"/>
      <c r="B42" s="30" t="s">
        <v>810</v>
      </c>
      <c r="C42" s="144" t="s">
        <v>41</v>
      </c>
      <c r="D42" s="145" t="s">
        <v>413</v>
      </c>
      <c r="E42" s="146">
        <v>52413</v>
      </c>
      <c r="F42" s="145" t="s">
        <v>399</v>
      </c>
      <c r="G42" s="145" t="s">
        <v>414</v>
      </c>
      <c r="H42" s="145" t="s">
        <v>450</v>
      </c>
      <c r="I42" s="166">
        <v>585.95000000000005</v>
      </c>
      <c r="K42" s="167">
        <v>591.22500000000002</v>
      </c>
      <c r="L42" s="167">
        <v>521.43200000000002</v>
      </c>
    </row>
    <row r="43" spans="1:12" s="9" customFormat="1" ht="14.5" customHeight="1">
      <c r="A43" s="8"/>
      <c r="B43" s="30" t="s">
        <v>145</v>
      </c>
      <c r="C43" s="144" t="s">
        <v>41</v>
      </c>
      <c r="D43" s="145" t="s">
        <v>413</v>
      </c>
      <c r="E43" s="146">
        <v>52718</v>
      </c>
      <c r="F43" s="145" t="s">
        <v>399</v>
      </c>
      <c r="G43" s="145" t="s">
        <v>414</v>
      </c>
      <c r="H43" s="145" t="s">
        <v>481</v>
      </c>
      <c r="I43" s="166">
        <v>463.54500000000002</v>
      </c>
      <c r="K43" s="167">
        <v>0</v>
      </c>
      <c r="L43" s="167">
        <v>0</v>
      </c>
    </row>
    <row r="44" spans="1:12" s="9" customFormat="1" ht="14.5" customHeight="1">
      <c r="A44" s="8"/>
      <c r="B44" s="30" t="s">
        <v>451</v>
      </c>
      <c r="C44" s="144" t="s">
        <v>41</v>
      </c>
      <c r="D44" s="145" t="s">
        <v>452</v>
      </c>
      <c r="E44" s="146">
        <v>51683</v>
      </c>
      <c r="F44" s="145" t="s">
        <v>407</v>
      </c>
      <c r="G44" s="145" t="s">
        <v>407</v>
      </c>
      <c r="H44" s="145" t="s">
        <v>453</v>
      </c>
      <c r="I44" s="166">
        <v>349.911</v>
      </c>
      <c r="K44" s="167">
        <v>342.81599999999997</v>
      </c>
      <c r="L44" s="167">
        <v>224.41900000000001</v>
      </c>
    </row>
    <row r="45" spans="1:12" s="9" customFormat="1" ht="14.5" customHeight="1">
      <c r="A45" s="8"/>
      <c r="B45" s="30" t="s">
        <v>871</v>
      </c>
      <c r="C45" s="144" t="s">
        <v>41</v>
      </c>
      <c r="D45" s="145" t="s">
        <v>452</v>
      </c>
      <c r="E45" s="146">
        <v>51683</v>
      </c>
      <c r="F45" s="145" t="s">
        <v>407</v>
      </c>
      <c r="G45" s="145" t="s">
        <v>407</v>
      </c>
      <c r="H45" s="145" t="s">
        <v>872</v>
      </c>
      <c r="I45" s="166">
        <v>304.39400000000001</v>
      </c>
      <c r="K45" s="167">
        <v>215.148</v>
      </c>
      <c r="L45" s="167">
        <v>0</v>
      </c>
    </row>
    <row r="46" spans="1:12" s="9" customFormat="1" ht="14.5" customHeight="1">
      <c r="A46" s="8"/>
      <c r="B46" s="30" t="s">
        <v>454</v>
      </c>
      <c r="C46" s="144" t="s">
        <v>41</v>
      </c>
      <c r="D46" s="145" t="s">
        <v>881</v>
      </c>
      <c r="E46" s="146">
        <v>45323</v>
      </c>
      <c r="F46" s="145" t="s">
        <v>426</v>
      </c>
      <c r="G46" s="145" t="s">
        <v>426</v>
      </c>
      <c r="H46" s="145" t="s">
        <v>455</v>
      </c>
      <c r="I46" s="166">
        <v>0</v>
      </c>
      <c r="K46" s="167">
        <v>0</v>
      </c>
      <c r="L46" s="167">
        <v>169.364</v>
      </c>
    </row>
    <row r="47" spans="1:12" s="9" customFormat="1" ht="14.5" customHeight="1">
      <c r="A47" s="8"/>
      <c r="B47" s="30" t="s">
        <v>458</v>
      </c>
      <c r="C47" s="144" t="s">
        <v>41</v>
      </c>
      <c r="D47" s="145" t="s">
        <v>459</v>
      </c>
      <c r="E47" s="146">
        <v>45505</v>
      </c>
      <c r="F47" s="145" t="s">
        <v>407</v>
      </c>
      <c r="G47" s="145" t="s">
        <v>426</v>
      </c>
      <c r="H47" s="145" t="s">
        <v>460</v>
      </c>
      <c r="I47" s="166">
        <v>503.85500000000002</v>
      </c>
      <c r="K47" s="167">
        <v>485.74099999999999</v>
      </c>
      <c r="L47" s="167">
        <v>512.26599999999996</v>
      </c>
    </row>
    <row r="48" spans="1:12" s="9" customFormat="1" ht="14.5" customHeight="1">
      <c r="A48" s="8"/>
      <c r="B48" s="30" t="s">
        <v>458</v>
      </c>
      <c r="C48" s="144" t="s">
        <v>41</v>
      </c>
      <c r="D48" s="145" t="s">
        <v>459</v>
      </c>
      <c r="E48" s="146">
        <v>45505</v>
      </c>
      <c r="F48" s="145" t="s">
        <v>407</v>
      </c>
      <c r="G48" s="145" t="s">
        <v>426</v>
      </c>
      <c r="H48" s="145" t="s">
        <v>461</v>
      </c>
      <c r="I48" s="166">
        <v>257.05099999999999</v>
      </c>
      <c r="K48" s="167">
        <v>261.05500000000001</v>
      </c>
      <c r="L48" s="167">
        <v>259.91699999999997</v>
      </c>
    </row>
    <row r="49" spans="1:12" s="9" customFormat="1" ht="14.5" customHeight="1">
      <c r="A49" s="8"/>
      <c r="B49" s="30" t="s">
        <v>783</v>
      </c>
      <c r="C49" s="144" t="s">
        <v>41</v>
      </c>
      <c r="D49" s="145" t="s">
        <v>462</v>
      </c>
      <c r="E49" s="146">
        <v>45261</v>
      </c>
      <c r="F49" s="145" t="s">
        <v>399</v>
      </c>
      <c r="G49" s="145" t="s">
        <v>426</v>
      </c>
      <c r="H49" s="145" t="s">
        <v>463</v>
      </c>
      <c r="I49" s="166">
        <v>0</v>
      </c>
      <c r="K49" s="167">
        <v>943.99199999999996</v>
      </c>
      <c r="L49" s="167">
        <v>115.952</v>
      </c>
    </row>
    <row r="50" spans="1:12" s="9" customFormat="1" ht="14.5" customHeight="1">
      <c r="A50" s="8"/>
      <c r="B50" s="30" t="s">
        <v>783</v>
      </c>
      <c r="C50" s="144" t="s">
        <v>41</v>
      </c>
      <c r="D50" s="145" t="s">
        <v>873</v>
      </c>
      <c r="E50" s="146">
        <v>47119</v>
      </c>
      <c r="F50" s="145" t="s">
        <v>874</v>
      </c>
      <c r="G50" s="145" t="s">
        <v>874</v>
      </c>
      <c r="H50" s="145" t="s">
        <v>875</v>
      </c>
      <c r="I50" s="166">
        <v>186.87799999999999</v>
      </c>
      <c r="K50" s="167">
        <v>0</v>
      </c>
      <c r="L50" s="167">
        <v>0</v>
      </c>
    </row>
    <row r="51" spans="1:12" s="9" customFormat="1" ht="14.5" customHeight="1">
      <c r="A51" s="8"/>
      <c r="B51" s="30" t="s">
        <v>783</v>
      </c>
      <c r="C51" s="144" t="s">
        <v>41</v>
      </c>
      <c r="D51" s="145" t="s">
        <v>876</v>
      </c>
      <c r="E51" s="146" t="s">
        <v>39</v>
      </c>
      <c r="F51" s="146" t="s">
        <v>39</v>
      </c>
      <c r="G51" s="146" t="s">
        <v>39</v>
      </c>
      <c r="H51" s="145" t="s">
        <v>877</v>
      </c>
      <c r="I51" s="166">
        <v>934.06399999999996</v>
      </c>
      <c r="K51" s="167">
        <v>0</v>
      </c>
      <c r="L51" s="167">
        <v>0</v>
      </c>
    </row>
    <row r="52" spans="1:12" s="9" customFormat="1" ht="14.5" customHeight="1">
      <c r="A52" s="8"/>
      <c r="B52" s="30" t="s">
        <v>454</v>
      </c>
      <c r="C52" s="199" t="s">
        <v>41</v>
      </c>
      <c r="D52" s="9" t="s">
        <v>880</v>
      </c>
      <c r="E52" s="146">
        <v>45323</v>
      </c>
      <c r="F52" s="145" t="s">
        <v>426</v>
      </c>
      <c r="G52" s="145" t="s">
        <v>426</v>
      </c>
      <c r="H52" s="9" t="s">
        <v>811</v>
      </c>
      <c r="I52" s="166">
        <v>0</v>
      </c>
      <c r="K52" s="167">
        <v>162.184</v>
      </c>
      <c r="L52" s="167">
        <v>0</v>
      </c>
    </row>
    <row r="53" spans="1:12" s="9" customFormat="1" ht="14.5" customHeight="1">
      <c r="A53" s="8"/>
      <c r="B53" s="50" t="s">
        <v>878</v>
      </c>
      <c r="C53" s="56"/>
      <c r="D53" s="56"/>
      <c r="E53" s="56"/>
      <c r="F53" s="56"/>
      <c r="G53" s="56"/>
      <c r="H53" s="56"/>
      <c r="I53" s="39">
        <f>SUM(I11:I52)</f>
        <v>11192.7</v>
      </c>
      <c r="K53" s="39">
        <f>SUM(K11:K52)</f>
        <v>9800.987000000001</v>
      </c>
      <c r="L53" s="39">
        <f>SUM(L11:L52)</f>
        <v>8626.9659999999985</v>
      </c>
    </row>
    <row r="54" spans="1:12" s="9" customFormat="1" ht="14.5" customHeight="1">
      <c r="A54" s="8"/>
      <c r="B54" s="30" t="s">
        <v>879</v>
      </c>
      <c r="C54" s="144" t="s">
        <v>41</v>
      </c>
      <c r="D54" s="145" t="s">
        <v>876</v>
      </c>
      <c r="E54" s="146" t="s">
        <v>39</v>
      </c>
      <c r="F54" s="146" t="s">
        <v>39</v>
      </c>
      <c r="G54" s="146" t="s">
        <v>39</v>
      </c>
      <c r="H54" s="145" t="s">
        <v>877</v>
      </c>
      <c r="I54" s="166">
        <f>-I51</f>
        <v>-934.06399999999996</v>
      </c>
      <c r="K54" s="167">
        <f t="shared" ref="K54:L54" si="0">-K51</f>
        <v>0</v>
      </c>
      <c r="L54" s="167">
        <f t="shared" si="0"/>
        <v>0</v>
      </c>
    </row>
    <row r="55" spans="1:12" s="9" customFormat="1" ht="14.5" customHeight="1">
      <c r="A55" s="8"/>
      <c r="B55" s="50" t="s">
        <v>464</v>
      </c>
      <c r="C55" s="56"/>
      <c r="D55" s="56"/>
      <c r="E55" s="56"/>
      <c r="F55" s="56"/>
      <c r="G55" s="56"/>
      <c r="H55" s="56"/>
      <c r="I55" s="39">
        <f>SUM(I53:I54)</f>
        <v>10258.636</v>
      </c>
      <c r="K55" s="39">
        <f t="shared" ref="K55:L55" si="1">SUM(K53:K54)</f>
        <v>9800.987000000001</v>
      </c>
      <c r="L55" s="39">
        <f t="shared" si="1"/>
        <v>8626.9659999999985</v>
      </c>
    </row>
    <row r="56" spans="1:12" s="9" customFormat="1" ht="14.5" customHeight="1">
      <c r="A56" s="8"/>
      <c r="B56" s="30" t="s">
        <v>166</v>
      </c>
      <c r="C56" s="148" t="s">
        <v>41</v>
      </c>
      <c r="D56" s="145" t="s">
        <v>401</v>
      </c>
      <c r="E56" s="146">
        <v>45658</v>
      </c>
      <c r="F56" s="145" t="s">
        <v>399</v>
      </c>
      <c r="G56" s="145" t="s">
        <v>399</v>
      </c>
      <c r="H56" s="145" t="s">
        <v>465</v>
      </c>
      <c r="I56" s="166">
        <v>2.8149999999999999</v>
      </c>
      <c r="K56" s="167">
        <v>3.6549999999999998</v>
      </c>
      <c r="L56" s="167">
        <v>6.1432292454000006</v>
      </c>
    </row>
    <row r="57" spans="1:12" s="9" customFormat="1" ht="14.5" customHeight="1">
      <c r="A57" s="8"/>
      <c r="B57" s="30" t="s">
        <v>157</v>
      </c>
      <c r="C57" s="147" t="s">
        <v>466</v>
      </c>
      <c r="D57" s="145" t="s">
        <v>406</v>
      </c>
      <c r="E57" s="146">
        <v>49157</v>
      </c>
      <c r="F57" s="145" t="s">
        <v>407</v>
      </c>
      <c r="G57" s="145" t="s">
        <v>436</v>
      </c>
      <c r="H57" s="145" t="s">
        <v>467</v>
      </c>
      <c r="I57" s="166">
        <v>0</v>
      </c>
      <c r="K57" s="167">
        <v>124.88500000000001</v>
      </c>
      <c r="L57" s="167">
        <v>123.29986183</v>
      </c>
    </row>
    <row r="58" spans="1:12" s="9" customFormat="1" ht="14.5" customHeight="1">
      <c r="A58" s="8"/>
      <c r="B58" s="30" t="s">
        <v>157</v>
      </c>
      <c r="C58" s="148" t="s">
        <v>41</v>
      </c>
      <c r="D58" s="145" t="s">
        <v>401</v>
      </c>
      <c r="E58" s="146">
        <v>49706</v>
      </c>
      <c r="F58" s="145" t="s">
        <v>399</v>
      </c>
      <c r="G58" s="145" t="s">
        <v>399</v>
      </c>
      <c r="H58" s="145" t="s">
        <v>468</v>
      </c>
      <c r="I58" s="166">
        <v>0</v>
      </c>
      <c r="K58" s="167">
        <v>222.84</v>
      </c>
      <c r="L58" s="167">
        <v>234.14185337000001</v>
      </c>
    </row>
    <row r="59" spans="1:12" s="9" customFormat="1" ht="14.5" customHeight="1">
      <c r="A59" s="8"/>
      <c r="B59" s="30" t="s">
        <v>157</v>
      </c>
      <c r="C59" s="147" t="s">
        <v>469</v>
      </c>
      <c r="D59" s="145" t="s">
        <v>406</v>
      </c>
      <c r="E59" s="146">
        <v>48183</v>
      </c>
      <c r="F59" s="145" t="s">
        <v>407</v>
      </c>
      <c r="G59" s="145" t="s">
        <v>436</v>
      </c>
      <c r="H59" s="145" t="s">
        <v>470</v>
      </c>
      <c r="I59" s="166">
        <v>0</v>
      </c>
      <c r="K59" s="167">
        <v>67.620999999999995</v>
      </c>
      <c r="L59" s="167">
        <v>70.364922340000007</v>
      </c>
    </row>
    <row r="60" spans="1:12" s="9" customFormat="1" ht="14.5" customHeight="1">
      <c r="A60" s="8"/>
      <c r="B60" s="30" t="s">
        <v>157</v>
      </c>
      <c r="C60" s="148" t="s">
        <v>41</v>
      </c>
      <c r="D60" s="145" t="s">
        <v>413</v>
      </c>
      <c r="E60" s="146">
        <v>50587</v>
      </c>
      <c r="F60" s="145" t="s">
        <v>399</v>
      </c>
      <c r="G60" s="145" t="s">
        <v>414</v>
      </c>
      <c r="H60" s="145" t="s">
        <v>471</v>
      </c>
      <c r="I60" s="166">
        <v>0</v>
      </c>
      <c r="K60" s="167">
        <v>138.05099999999999</v>
      </c>
      <c r="L60" s="167">
        <v>145.955176505</v>
      </c>
    </row>
    <row r="61" spans="1:12" s="9" customFormat="1" ht="14.5" customHeight="1">
      <c r="A61" s="8"/>
      <c r="B61" s="30" t="s">
        <v>157</v>
      </c>
      <c r="C61" s="148" t="s">
        <v>41</v>
      </c>
      <c r="D61" s="145" t="s">
        <v>401</v>
      </c>
      <c r="E61" s="146">
        <v>49096</v>
      </c>
      <c r="F61" s="145" t="s">
        <v>399</v>
      </c>
      <c r="G61" s="145" t="s">
        <v>399</v>
      </c>
      <c r="H61" s="145" t="s">
        <v>472</v>
      </c>
      <c r="I61" s="202">
        <v>0</v>
      </c>
      <c r="K61" s="167">
        <v>104.72</v>
      </c>
      <c r="L61" s="167">
        <v>109.95001632</v>
      </c>
    </row>
    <row r="62" spans="1:12" s="9" customFormat="1" ht="14.5" customHeight="1">
      <c r="A62" s="8"/>
      <c r="B62" s="30" t="s">
        <v>473</v>
      </c>
      <c r="C62" s="148" t="s">
        <v>41</v>
      </c>
      <c r="D62" s="145" t="s">
        <v>401</v>
      </c>
      <c r="E62" s="146">
        <v>49096</v>
      </c>
      <c r="F62" s="145" t="s">
        <v>399</v>
      </c>
      <c r="G62" s="145" t="s">
        <v>399</v>
      </c>
      <c r="H62" s="145" t="s">
        <v>474</v>
      </c>
      <c r="I62" s="166">
        <v>0</v>
      </c>
      <c r="K62" s="167">
        <v>87.186000000000007</v>
      </c>
      <c r="L62" s="167">
        <v>95.085638584999998</v>
      </c>
    </row>
    <row r="63" spans="1:12" s="9" customFormat="1" ht="14.5" customHeight="1">
      <c r="A63" s="8"/>
      <c r="B63" s="30" t="s">
        <v>475</v>
      </c>
      <c r="C63" s="147" t="s">
        <v>476</v>
      </c>
      <c r="D63" s="145" t="s">
        <v>406</v>
      </c>
      <c r="E63" s="146">
        <v>48670</v>
      </c>
      <c r="F63" s="145" t="s">
        <v>407</v>
      </c>
      <c r="G63" s="145" t="s">
        <v>436</v>
      </c>
      <c r="H63" s="145" t="s">
        <v>477</v>
      </c>
      <c r="I63" s="166">
        <v>0</v>
      </c>
      <c r="K63" s="167">
        <v>64.802999999999997</v>
      </c>
      <c r="L63" s="167">
        <v>66.149466924999999</v>
      </c>
    </row>
    <row r="64" spans="1:12" s="9" customFormat="1" ht="14.5" customHeight="1">
      <c r="A64" s="8"/>
      <c r="B64" s="30" t="s">
        <v>475</v>
      </c>
      <c r="C64" s="148" t="s">
        <v>41</v>
      </c>
      <c r="D64" s="145" t="s">
        <v>401</v>
      </c>
      <c r="E64" s="146">
        <v>49400</v>
      </c>
      <c r="F64" s="145" t="s">
        <v>399</v>
      </c>
      <c r="G64" s="145" t="s">
        <v>399</v>
      </c>
      <c r="H64" s="145" t="s">
        <v>478</v>
      </c>
      <c r="I64" s="166">
        <v>0</v>
      </c>
      <c r="K64" s="167">
        <v>204.691</v>
      </c>
      <c r="L64" s="167">
        <v>215.84622587000001</v>
      </c>
    </row>
    <row r="65" spans="1:28 16348:16348" s="9" customFormat="1" ht="14.5" customHeight="1">
      <c r="A65" s="8"/>
      <c r="B65" s="30" t="s">
        <v>145</v>
      </c>
      <c r="C65" s="147" t="s">
        <v>479</v>
      </c>
      <c r="D65" s="145" t="s">
        <v>406</v>
      </c>
      <c r="E65" s="146">
        <v>45231</v>
      </c>
      <c r="F65" s="149" t="s">
        <v>480</v>
      </c>
      <c r="G65" s="149" t="s">
        <v>480</v>
      </c>
      <c r="H65" s="145" t="s">
        <v>420</v>
      </c>
      <c r="I65" s="166">
        <v>0</v>
      </c>
      <c r="K65" s="167">
        <v>0</v>
      </c>
      <c r="L65" s="167">
        <v>25.976072129999999</v>
      </c>
    </row>
    <row r="66" spans="1:28 16348:16348" s="9" customFormat="1" ht="14.5" customHeight="1">
      <c r="A66" s="8"/>
      <c r="B66" s="30" t="s">
        <v>145</v>
      </c>
      <c r="C66" s="148" t="s">
        <v>41</v>
      </c>
      <c r="D66" s="145" t="s">
        <v>413</v>
      </c>
      <c r="E66" s="146">
        <v>52718</v>
      </c>
      <c r="F66" s="145" t="s">
        <v>399</v>
      </c>
      <c r="G66" s="145" t="s">
        <v>414</v>
      </c>
      <c r="H66" s="145" t="s">
        <v>481</v>
      </c>
      <c r="I66" s="166">
        <v>0</v>
      </c>
      <c r="K66" s="167">
        <v>234.17400000000001</v>
      </c>
      <c r="L66" s="167">
        <v>237.18576074000001</v>
      </c>
    </row>
    <row r="67" spans="1:28 16348:16348" s="9" customFormat="1" ht="14.5" customHeight="1">
      <c r="A67" s="8"/>
      <c r="B67" s="50" t="s">
        <v>482</v>
      </c>
      <c r="C67" s="56"/>
      <c r="D67" s="56"/>
      <c r="E67" s="56"/>
      <c r="F67" s="56"/>
      <c r="G67" s="56"/>
      <c r="H67" s="56"/>
      <c r="I67" s="39">
        <f>SUM(I55:I66)</f>
        <v>10261.451000000001</v>
      </c>
      <c r="K67" s="39">
        <f t="shared" ref="K67:L67" si="2">SUM(K55:K66)</f>
        <v>11053.613000000001</v>
      </c>
      <c r="L67" s="39">
        <f t="shared" si="2"/>
        <v>9957.0642238603996</v>
      </c>
    </row>
    <row r="68" spans="1:28 16348:16348" s="9" customFormat="1" ht="14.5" customHeight="1">
      <c r="A68" s="8"/>
      <c r="B68" s="134"/>
      <c r="C68" s="136"/>
      <c r="D68" s="136"/>
      <c r="E68" s="136"/>
      <c r="F68" s="136"/>
      <c r="G68" s="136"/>
      <c r="H68" s="136"/>
      <c r="I68" s="136"/>
      <c r="K68" s="136"/>
      <c r="L68" s="136"/>
    </row>
    <row r="69" spans="1:28 16348:16348" s="9" customFormat="1" ht="14.5" customHeight="1">
      <c r="A69" s="8"/>
      <c r="B69" s="140" t="s">
        <v>44</v>
      </c>
      <c r="C69" s="136"/>
      <c r="D69" s="136"/>
      <c r="E69" s="136"/>
      <c r="F69" s="136"/>
      <c r="G69" s="136"/>
      <c r="H69" s="136"/>
      <c r="I69" s="136"/>
      <c r="K69" s="136"/>
      <c r="L69" s="136"/>
    </row>
    <row r="70" spans="1:28 16348:16348" s="9" customFormat="1" ht="14.5" customHeight="1">
      <c r="A70" s="8"/>
      <c r="B70" s="140" t="s">
        <v>483</v>
      </c>
      <c r="C70" s="45"/>
      <c r="D70" s="45"/>
      <c r="E70" s="45"/>
      <c r="F70" s="45"/>
      <c r="G70" s="45"/>
      <c r="H70" s="45"/>
      <c r="I70" s="45"/>
      <c r="K70" s="45"/>
      <c r="L70" s="45"/>
    </row>
    <row r="71" spans="1:28 16348:16348" s="9" customFormat="1" ht="14.5" customHeight="1">
      <c r="A71" s="8"/>
      <c r="B71" s="30"/>
      <c r="C71" s="45"/>
      <c r="D71" s="45"/>
      <c r="E71" s="45"/>
      <c r="F71" s="45"/>
      <c r="G71" s="45"/>
      <c r="H71" s="45"/>
      <c r="I71" s="45"/>
      <c r="K71" s="45"/>
      <c r="L71" s="45"/>
    </row>
    <row r="72" spans="1:28 16348:16348" s="9" customFormat="1" ht="14.5" customHeight="1">
      <c r="A72" s="8"/>
      <c r="B72" s="137" t="s">
        <v>484</v>
      </c>
      <c r="C72" s="45"/>
      <c r="D72" s="45"/>
      <c r="E72" s="45"/>
      <c r="F72" s="45"/>
      <c r="G72" s="45"/>
      <c r="H72" s="45"/>
      <c r="I72" s="45"/>
      <c r="K72" s="45"/>
      <c r="L72" s="45"/>
    </row>
    <row r="73" spans="1:28 16348:16348" s="9" customFormat="1" ht="14.5" customHeight="1">
      <c r="A73" s="8"/>
      <c r="B73" s="30"/>
      <c r="C73" s="45"/>
      <c r="D73" s="45"/>
      <c r="E73" s="45"/>
      <c r="F73" s="45"/>
      <c r="G73" s="45"/>
      <c r="H73" s="45"/>
      <c r="I73" s="45"/>
      <c r="K73" s="45"/>
      <c r="L73" s="45"/>
    </row>
    <row r="74" spans="1:28 16348:16348" s="9" customFormat="1" ht="15.5">
      <c r="A74" s="8"/>
      <c r="B74" s="5" t="s">
        <v>485</v>
      </c>
      <c r="C74" s="75" t="s">
        <v>486</v>
      </c>
      <c r="D74" s="75" t="s">
        <v>487</v>
      </c>
      <c r="E74" s="75" t="s">
        <v>488</v>
      </c>
      <c r="F74" s="75" t="s">
        <v>489</v>
      </c>
      <c r="G74" s="75" t="s">
        <v>490</v>
      </c>
      <c r="H74" s="75" t="s">
        <v>491</v>
      </c>
      <c r="I74" s="75" t="s">
        <v>492</v>
      </c>
      <c r="J74" s="75" t="s">
        <v>493</v>
      </c>
      <c r="K74" s="75" t="s">
        <v>494</v>
      </c>
      <c r="L74" s="75" t="s">
        <v>495</v>
      </c>
      <c r="M74" s="75" t="s">
        <v>496</v>
      </c>
      <c r="N74" s="75" t="s">
        <v>497</v>
      </c>
      <c r="O74" s="75" t="s">
        <v>498</v>
      </c>
      <c r="P74" s="75" t="s">
        <v>499</v>
      </c>
      <c r="Q74" s="75" t="s">
        <v>500</v>
      </c>
      <c r="R74" s="75" t="s">
        <v>501</v>
      </c>
      <c r="S74" s="75" t="s">
        <v>502</v>
      </c>
      <c r="T74" s="75" t="s">
        <v>503</v>
      </c>
      <c r="U74" s="75" t="s">
        <v>504</v>
      </c>
      <c r="V74" s="75" t="s">
        <v>505</v>
      </c>
      <c r="W74" s="75" t="s">
        <v>506</v>
      </c>
      <c r="X74" s="75" t="s">
        <v>507</v>
      </c>
      <c r="Y74" s="75" t="s">
        <v>508</v>
      </c>
      <c r="Z74" s="75" t="s">
        <v>509</v>
      </c>
      <c r="AA74" s="75" t="s">
        <v>195</v>
      </c>
      <c r="AB74" s="75" t="s">
        <v>882</v>
      </c>
    </row>
    <row r="75" spans="1:28 16348:16348" s="9" customFormat="1" ht="14.5" customHeight="1">
      <c r="A75" s="8"/>
      <c r="B75" s="30" t="s">
        <v>510</v>
      </c>
      <c r="C75" s="150">
        <v>9.2999999999999999E-2</v>
      </c>
      <c r="D75" s="150">
        <v>9.4399999999999998E-2</v>
      </c>
      <c r="E75" s="150">
        <v>9.6699999999999994E-2</v>
      </c>
      <c r="F75" s="150">
        <v>9.35E-2</v>
      </c>
      <c r="G75" s="150">
        <v>9.2999999999999999E-2</v>
      </c>
      <c r="H75" s="150">
        <v>8.6900000000000005E-2</v>
      </c>
      <c r="I75" s="150">
        <v>8.9700000000000002E-2</v>
      </c>
      <c r="J75" s="150">
        <v>8.8599999999999998E-2</v>
      </c>
      <c r="K75" s="150">
        <v>8.3699999999999997E-2</v>
      </c>
      <c r="L75" s="150">
        <v>7.7799999999999994E-2</v>
      </c>
      <c r="M75" s="150">
        <v>7.7499999999999999E-2</v>
      </c>
      <c r="N75" s="150">
        <v>7.7700000000000005E-2</v>
      </c>
      <c r="O75" s="150">
        <v>7.85E-2</v>
      </c>
      <c r="P75" s="150">
        <v>7.7600000000000002E-2</v>
      </c>
      <c r="Q75" s="150">
        <v>7.6899999999999996E-2</v>
      </c>
      <c r="R75" s="150">
        <v>8.2600000000000007E-2</v>
      </c>
      <c r="S75" s="150">
        <v>8.6599999999999996E-2</v>
      </c>
      <c r="T75" s="150">
        <v>9.5100000000000004E-2</v>
      </c>
      <c r="U75" s="150">
        <v>0.1003</v>
      </c>
      <c r="V75" s="150">
        <v>9.7199999999999995E-2</v>
      </c>
      <c r="W75" s="150">
        <v>0.10680000000000001</v>
      </c>
      <c r="X75" s="150">
        <v>0.10340000000000001</v>
      </c>
      <c r="Y75" s="150">
        <v>0.1007</v>
      </c>
      <c r="Z75" s="150">
        <v>9.0800000000000006E-2</v>
      </c>
      <c r="AA75" s="150">
        <v>8.7499999999999994E-2</v>
      </c>
      <c r="AB75" s="150">
        <v>8.77E-2</v>
      </c>
    </row>
    <row r="76" spans="1:28 16348:16348" s="9" customFormat="1" ht="14.5" customHeight="1">
      <c r="A76" s="8"/>
      <c r="B76" s="31" t="s">
        <v>511</v>
      </c>
      <c r="C76" s="165">
        <v>8.8000000000000007</v>
      </c>
      <c r="D76" s="165">
        <v>7.8</v>
      </c>
      <c r="E76" s="165">
        <v>8.1</v>
      </c>
      <c r="F76" s="165">
        <v>7.5</v>
      </c>
      <c r="G76" s="165">
        <v>7.7</v>
      </c>
      <c r="H76" s="165">
        <v>7.7</v>
      </c>
      <c r="I76" s="165">
        <v>7.8</v>
      </c>
      <c r="J76" s="165">
        <v>7.6</v>
      </c>
      <c r="K76" s="165">
        <v>7.4</v>
      </c>
      <c r="L76" s="165">
        <v>7.6</v>
      </c>
      <c r="M76" s="165">
        <v>7.5</v>
      </c>
      <c r="N76" s="165">
        <v>7.3</v>
      </c>
      <c r="O76" s="165">
        <v>6.8</v>
      </c>
      <c r="P76" s="165">
        <v>6.7</v>
      </c>
      <c r="Q76" s="165">
        <v>6.4</v>
      </c>
      <c r="R76" s="165">
        <v>6.3</v>
      </c>
      <c r="S76" s="165">
        <v>5.9</v>
      </c>
      <c r="T76" s="165">
        <v>5.6</v>
      </c>
      <c r="U76" s="165">
        <v>5.0999999999999996</v>
      </c>
      <c r="V76" s="165">
        <v>4.5999999999999996</v>
      </c>
      <c r="W76" s="165">
        <v>4.7</v>
      </c>
      <c r="X76" s="165">
        <v>4.7</v>
      </c>
      <c r="Y76" s="165">
        <v>4.3</v>
      </c>
      <c r="Z76" s="165">
        <v>4</v>
      </c>
      <c r="AA76" s="165">
        <v>3.9</v>
      </c>
      <c r="AB76" s="165">
        <v>5.3</v>
      </c>
    </row>
    <row r="77" spans="1:28 16348:16348" s="9" customFormat="1" ht="14.5" customHeight="1">
      <c r="A77" s="8"/>
      <c r="B77" s="8"/>
      <c r="D77" s="53"/>
      <c r="E77" s="53"/>
      <c r="F77" s="53"/>
      <c r="G77" s="53"/>
      <c r="I77" s="53"/>
      <c r="J77" s="53"/>
      <c r="XDT77" s="53"/>
    </row>
    <row r="78" spans="1:28 16348:16348" s="9" customFormat="1" ht="14.5" customHeight="1">
      <c r="A78" s="8"/>
      <c r="B78" s="137" t="s">
        <v>813</v>
      </c>
      <c r="C78" s="138">
        <f>Summary!$B$7</f>
        <v>45382</v>
      </c>
      <c r="D78" s="164"/>
      <c r="E78" s="164"/>
      <c r="F78" s="52"/>
      <c r="G78" s="52"/>
    </row>
    <row r="79" spans="1:28 16348:16348" s="9" customFormat="1" ht="14.5" customHeight="1">
      <c r="A79" s="8"/>
      <c r="B79" s="8"/>
      <c r="D79" s="52"/>
      <c r="E79" s="52"/>
      <c r="F79" s="52"/>
      <c r="G79" s="52"/>
    </row>
    <row r="80" spans="1:28 16348:16348" s="9" customFormat="1" ht="46.5">
      <c r="A80" s="8"/>
      <c r="B80" s="162" t="s">
        <v>207</v>
      </c>
      <c r="C80" s="163" t="s">
        <v>512</v>
      </c>
      <c r="D80" s="163" t="s">
        <v>513</v>
      </c>
      <c r="E80" s="163" t="s">
        <v>883</v>
      </c>
      <c r="F80" s="52"/>
      <c r="G80" s="52"/>
    </row>
    <row r="81" spans="1:7" s="9" customFormat="1" ht="14.5" customHeight="1">
      <c r="A81" s="8"/>
      <c r="B81" s="161">
        <v>2024</v>
      </c>
      <c r="C81" s="168">
        <v>1289.1239959669319</v>
      </c>
      <c r="D81" s="168">
        <v>116.43356382424601</v>
      </c>
      <c r="E81" s="168">
        <f t="shared" ref="E81:E101" si="3">C81+D81</f>
        <v>1405.5575597911779</v>
      </c>
      <c r="F81" s="52"/>
      <c r="G81" s="52"/>
    </row>
    <row r="82" spans="1:7" s="9" customFormat="1" ht="14.5" customHeight="1">
      <c r="A82" s="8"/>
      <c r="B82" s="161">
        <v>2025</v>
      </c>
      <c r="C82" s="168">
        <v>1610.9287949802178</v>
      </c>
      <c r="D82" s="168">
        <v>43.890745564065988</v>
      </c>
      <c r="E82" s="168">
        <f t="shared" si="3"/>
        <v>1654.8195405442839</v>
      </c>
      <c r="F82" s="52"/>
      <c r="G82" s="52"/>
    </row>
    <row r="83" spans="1:7" s="9" customFormat="1" ht="14.5" customHeight="1">
      <c r="A83" s="8"/>
      <c r="B83" s="161">
        <v>2026</v>
      </c>
      <c r="C83" s="168">
        <v>740.04308433865299</v>
      </c>
      <c r="D83" s="168">
        <v>69.018811378817929</v>
      </c>
      <c r="E83" s="168">
        <f t="shared" si="3"/>
        <v>809.06189571747086</v>
      </c>
      <c r="F83" s="52"/>
      <c r="G83" s="52"/>
    </row>
    <row r="84" spans="1:7" s="9" customFormat="1" ht="14.5" customHeight="1">
      <c r="A84" s="8"/>
      <c r="B84" s="161">
        <v>2027</v>
      </c>
      <c r="C84" s="168">
        <v>806.15940270464409</v>
      </c>
      <c r="D84" s="168">
        <v>69.065575515432826</v>
      </c>
      <c r="E84" s="168">
        <f t="shared" si="3"/>
        <v>875.22497822007688</v>
      </c>
      <c r="F84" s="52"/>
      <c r="G84" s="52"/>
    </row>
    <row r="85" spans="1:7" s="9" customFormat="1" ht="14.5" customHeight="1">
      <c r="A85" s="8"/>
      <c r="B85" s="161">
        <v>2028</v>
      </c>
      <c r="C85" s="168">
        <v>826.42322730504895</v>
      </c>
      <c r="D85" s="168">
        <v>68.701688002141907</v>
      </c>
      <c r="E85" s="168">
        <f t="shared" si="3"/>
        <v>895.1249153071908</v>
      </c>
      <c r="F85" s="52"/>
      <c r="G85" s="52"/>
    </row>
    <row r="86" spans="1:7" s="9" customFormat="1" ht="14.5" customHeight="1">
      <c r="A86" s="8"/>
      <c r="B86" s="161">
        <v>2029</v>
      </c>
      <c r="C86" s="168">
        <v>853.62648127448995</v>
      </c>
      <c r="D86" s="168">
        <v>69.021957334420108</v>
      </c>
      <c r="E86" s="168">
        <f t="shared" si="3"/>
        <v>922.64843860891006</v>
      </c>
      <c r="F86" s="52"/>
      <c r="G86" s="52"/>
    </row>
    <row r="87" spans="1:7" s="9" customFormat="1" ht="14.5" customHeight="1">
      <c r="A87" s="8"/>
      <c r="B87" s="161">
        <v>2030</v>
      </c>
      <c r="C87" s="168">
        <v>468.87292656783598</v>
      </c>
      <c r="D87" s="168">
        <v>23.065821297006252</v>
      </c>
      <c r="E87" s="168">
        <f t="shared" si="3"/>
        <v>491.93874786484224</v>
      </c>
      <c r="F87" s="52"/>
      <c r="G87" s="52"/>
    </row>
    <row r="88" spans="1:7" s="9" customFormat="1" ht="14.5" customHeight="1">
      <c r="A88" s="8"/>
      <c r="B88" s="161">
        <v>2031</v>
      </c>
      <c r="C88" s="168">
        <v>454.30334740228398</v>
      </c>
      <c r="D88" s="168">
        <v>12.180496697365173</v>
      </c>
      <c r="E88" s="168">
        <f t="shared" si="3"/>
        <v>466.48384409964916</v>
      </c>
      <c r="F88" s="52"/>
      <c r="G88" s="52"/>
    </row>
    <row r="89" spans="1:7" s="9" customFormat="1" ht="14.5" customHeight="1">
      <c r="A89" s="8"/>
      <c r="B89" s="161">
        <v>2032</v>
      </c>
      <c r="C89" s="168">
        <v>484.04717390261402</v>
      </c>
      <c r="D89" s="168">
        <v>12.14597623064811</v>
      </c>
      <c r="E89" s="168">
        <f t="shared" si="3"/>
        <v>496.19315013326212</v>
      </c>
    </row>
    <row r="90" spans="1:7" s="9" customFormat="1" ht="14.5" customHeight="1">
      <c r="A90" s="8"/>
      <c r="B90" s="161">
        <v>2033</v>
      </c>
      <c r="C90" s="168">
        <v>463.21323069389797</v>
      </c>
      <c r="D90" s="168">
        <v>9.0480174241578784</v>
      </c>
      <c r="E90" s="168">
        <f t="shared" si="3"/>
        <v>472.26124811805585</v>
      </c>
      <c r="F90" s="52"/>
      <c r="G90" s="52"/>
    </row>
    <row r="91" spans="1:7" s="9" customFormat="1" ht="14.5" customHeight="1">
      <c r="A91" s="8"/>
      <c r="B91" s="161">
        <v>2034</v>
      </c>
      <c r="C91" s="168">
        <v>324.96988254630327</v>
      </c>
      <c r="D91" s="168">
        <v>6.6217787513506225</v>
      </c>
      <c r="E91" s="168">
        <f t="shared" si="3"/>
        <v>331.5916612976539</v>
      </c>
    </row>
    <row r="92" spans="1:7" s="9" customFormat="1" ht="14.5" customHeight="1">
      <c r="A92" s="8"/>
      <c r="B92" s="161">
        <v>2035</v>
      </c>
      <c r="C92" s="168">
        <v>229.19325933768758</v>
      </c>
      <c r="D92" s="168">
        <v>6.7071989632866051</v>
      </c>
      <c r="E92" s="168">
        <f t="shared" si="3"/>
        <v>235.90045830097418</v>
      </c>
    </row>
    <row r="93" spans="1:7" s="9" customFormat="1" ht="14.5" customHeight="1">
      <c r="A93" s="8"/>
      <c r="B93" s="161">
        <v>2036</v>
      </c>
      <c r="C93" s="168">
        <v>209.37159499851546</v>
      </c>
      <c r="D93" s="168">
        <v>6.8039993259139919</v>
      </c>
      <c r="E93" s="168">
        <f t="shared" si="3"/>
        <v>216.17559432442945</v>
      </c>
    </row>
    <row r="94" spans="1:7" s="9" customFormat="1" ht="14.5" customHeight="1">
      <c r="A94" s="8"/>
      <c r="B94" s="161">
        <v>2037</v>
      </c>
      <c r="C94" s="168">
        <v>220.38965095899241</v>
      </c>
      <c r="D94" s="168">
        <v>6.9124227066980488</v>
      </c>
      <c r="E94" s="168">
        <f t="shared" si="3"/>
        <v>227.30207366569044</v>
      </c>
    </row>
    <row r="95" spans="1:7" s="9" customFormat="1" ht="14.5" customHeight="1">
      <c r="A95" s="8"/>
      <c r="B95" s="161">
        <v>2038</v>
      </c>
      <c r="C95" s="168">
        <v>204.62024325366048</v>
      </c>
      <c r="D95" s="168">
        <v>6.4738191425323901</v>
      </c>
      <c r="E95" s="168">
        <f t="shared" si="3"/>
        <v>211.09406239619287</v>
      </c>
    </row>
    <row r="96" spans="1:7" s="9" customFormat="1" ht="14.5" customHeight="1">
      <c r="A96" s="8"/>
      <c r="B96" s="161">
        <v>2039</v>
      </c>
      <c r="C96" s="168">
        <v>139.9330162536603</v>
      </c>
      <c r="D96" s="168">
        <v>4.7367674128249044</v>
      </c>
      <c r="E96" s="168">
        <f t="shared" si="3"/>
        <v>144.66978366648522</v>
      </c>
    </row>
    <row r="97" spans="1:6" s="9" customFormat="1" ht="14.5" customHeight="1">
      <c r="A97" s="8"/>
      <c r="B97" s="161">
        <v>2040</v>
      </c>
      <c r="C97" s="168">
        <v>139.98909126275586</v>
      </c>
      <c r="D97" s="168">
        <v>4.6794887645454537</v>
      </c>
      <c r="E97" s="168">
        <f t="shared" si="3"/>
        <v>144.66858002730132</v>
      </c>
    </row>
    <row r="98" spans="1:6" s="9" customFormat="1" ht="14.5" customHeight="1">
      <c r="A98" s="8"/>
      <c r="B98" s="161">
        <v>2041</v>
      </c>
      <c r="C98" s="168">
        <v>116.51000715275583</v>
      </c>
      <c r="D98" s="168">
        <v>4.6793873245454565</v>
      </c>
      <c r="E98" s="168">
        <f t="shared" si="3"/>
        <v>121.18939447730129</v>
      </c>
    </row>
    <row r="99" spans="1:6" s="9" customFormat="1" ht="14.5" customHeight="1">
      <c r="A99" s="8"/>
      <c r="B99" s="161">
        <v>2042</v>
      </c>
      <c r="C99" s="168">
        <v>70.542891511921951</v>
      </c>
      <c r="D99" s="168">
        <v>2.8603335299999992</v>
      </c>
      <c r="E99" s="168">
        <f t="shared" si="3"/>
        <v>73.403225041921957</v>
      </c>
    </row>
    <row r="100" spans="1:6" s="9" customFormat="1" ht="14.5" customHeight="1">
      <c r="A100" s="8"/>
      <c r="B100" s="161">
        <v>2043</v>
      </c>
      <c r="C100" s="168">
        <v>51.178054561695134</v>
      </c>
      <c r="D100" s="168">
        <v>2.8606126599999993</v>
      </c>
      <c r="E100" s="168">
        <f t="shared" si="3"/>
        <v>54.038667221695135</v>
      </c>
    </row>
    <row r="101" spans="1:6" s="9" customFormat="1" ht="14.5" customHeight="1">
      <c r="A101" s="8"/>
      <c r="B101" s="161">
        <v>2044</v>
      </c>
      <c r="C101" s="168">
        <v>8.0972489725232712</v>
      </c>
      <c r="D101" s="168">
        <v>1.1919908200000005</v>
      </c>
      <c r="E101" s="168">
        <f t="shared" si="3"/>
        <v>9.2892397925232721</v>
      </c>
    </row>
    <row r="102" spans="1:6" s="9" customFormat="1" ht="14.5" customHeight="1">
      <c r="A102" s="8"/>
      <c r="B102" s="160" t="s">
        <v>43</v>
      </c>
      <c r="C102" s="169">
        <f>SUM(C81:C101)</f>
        <v>9711.5366059470925</v>
      </c>
      <c r="D102" s="169">
        <f>SUM(D81:D101)</f>
        <v>547.10045266999975</v>
      </c>
      <c r="E102" s="169">
        <f>SUM(E81:E101)</f>
        <v>10258.637058617089</v>
      </c>
    </row>
    <row r="103" spans="1:6" s="9" customFormat="1" ht="14.5" customHeight="1">
      <c r="A103" s="8"/>
      <c r="B103" s="1"/>
      <c r="C103" s="1"/>
      <c r="D103" s="1"/>
      <c r="E103" s="1"/>
    </row>
    <row r="104" spans="1:6" ht="14.5" customHeight="1">
      <c r="B104" s="1" t="s">
        <v>44</v>
      </c>
    </row>
    <row r="105" spans="1:6" ht="14.5" customHeight="1">
      <c r="B105" s="1" t="s">
        <v>884</v>
      </c>
    </row>
    <row r="107" spans="1:6" ht="14.5" customHeight="1">
      <c r="B107" s="162" t="s">
        <v>207</v>
      </c>
      <c r="C107" s="163" t="s">
        <v>514</v>
      </c>
      <c r="D107" s="163" t="s">
        <v>515</v>
      </c>
      <c r="E107" s="163" t="s">
        <v>815</v>
      </c>
    </row>
    <row r="108" spans="1:6" ht="15.5">
      <c r="B108" s="161">
        <v>2024</v>
      </c>
      <c r="C108" s="168">
        <f>C81-SUM(D108:E108)</f>
        <v>535.20756754586398</v>
      </c>
      <c r="D108" s="24">
        <v>753.91642842106796</v>
      </c>
      <c r="E108" s="24"/>
    </row>
    <row r="109" spans="1:6" ht="14.5" customHeight="1">
      <c r="B109" s="161">
        <v>2025</v>
      </c>
      <c r="C109" s="168">
        <f>C82-SUM(D109:E109)</f>
        <v>960.92879498021784</v>
      </c>
      <c r="E109" s="24">
        <v>650</v>
      </c>
      <c r="F109" s="201"/>
    </row>
    <row r="110" spans="1:6" ht="14.5" customHeight="1">
      <c r="B110" s="161">
        <v>2026</v>
      </c>
      <c r="C110" s="168">
        <v>740.04308433865299</v>
      </c>
    </row>
    <row r="111" spans="1:6" ht="14.5" customHeight="1">
      <c r="B111" s="161">
        <v>2027</v>
      </c>
      <c r="C111" s="168">
        <v>806.15940270464409</v>
      </c>
    </row>
    <row r="112" spans="1:6" ht="14.5" customHeight="1">
      <c r="B112" s="161">
        <v>2028</v>
      </c>
      <c r="C112" s="168">
        <v>826.42322730504895</v>
      </c>
    </row>
    <row r="113" spans="2:3" ht="14.5" customHeight="1">
      <c r="B113" s="161">
        <v>2029</v>
      </c>
      <c r="C113" s="168">
        <v>853.62648127448995</v>
      </c>
    </row>
    <row r="114" spans="2:3" ht="14.5" customHeight="1">
      <c r="B114" s="161">
        <v>2030</v>
      </c>
      <c r="C114" s="168">
        <v>468.87292656783598</v>
      </c>
    </row>
    <row r="115" spans="2:3" ht="14.5" customHeight="1">
      <c r="B115" s="161">
        <v>2031</v>
      </c>
      <c r="C115" s="168">
        <v>454.30334740228398</v>
      </c>
    </row>
    <row r="116" spans="2:3" ht="14.5" customHeight="1">
      <c r="B116" s="161">
        <v>2032</v>
      </c>
      <c r="C116" s="168">
        <v>484.04717390261402</v>
      </c>
    </row>
    <row r="117" spans="2:3" ht="14.5" customHeight="1">
      <c r="B117" s="161">
        <v>2033</v>
      </c>
      <c r="C117" s="168">
        <v>463.21323069389797</v>
      </c>
    </row>
    <row r="118" spans="2:3" ht="14.5" customHeight="1">
      <c r="B118" s="161">
        <v>2034</v>
      </c>
      <c r="C118" s="168">
        <v>324.96988254630327</v>
      </c>
    </row>
    <row r="119" spans="2:3" ht="14.5" customHeight="1">
      <c r="B119" s="161">
        <v>2035</v>
      </c>
      <c r="C119" s="168">
        <v>229.19325933768758</v>
      </c>
    </row>
    <row r="120" spans="2:3" ht="14.5" customHeight="1">
      <c r="B120" s="161">
        <v>2036</v>
      </c>
      <c r="C120" s="168">
        <v>209.37159499851546</v>
      </c>
    </row>
    <row r="121" spans="2:3" ht="14.5" customHeight="1">
      <c r="B121" s="161">
        <v>2037</v>
      </c>
      <c r="C121" s="168">
        <v>220.38965095899241</v>
      </c>
    </row>
    <row r="122" spans="2:3" ht="14.5" customHeight="1">
      <c r="B122" s="161">
        <v>2038</v>
      </c>
      <c r="C122" s="168">
        <v>204.62024325366048</v>
      </c>
    </row>
    <row r="123" spans="2:3" ht="14.5" customHeight="1">
      <c r="B123" s="161">
        <v>2039</v>
      </c>
      <c r="C123" s="168">
        <v>139.9330162536603</v>
      </c>
    </row>
    <row r="124" spans="2:3" ht="14.5" customHeight="1">
      <c r="B124" s="161">
        <v>2040</v>
      </c>
      <c r="C124" s="168">
        <v>139.98909126275586</v>
      </c>
    </row>
    <row r="125" spans="2:3" ht="14.5" customHeight="1">
      <c r="B125" s="161">
        <v>2041</v>
      </c>
      <c r="C125" s="168">
        <v>116.51000715275583</v>
      </c>
    </row>
    <row r="126" spans="2:3" ht="14.5" customHeight="1">
      <c r="B126" s="161">
        <v>2042</v>
      </c>
      <c r="C126" s="168">
        <v>70.542891511921951</v>
      </c>
    </row>
    <row r="127" spans="2:3" ht="14.5" customHeight="1">
      <c r="B127" s="161">
        <v>2043</v>
      </c>
      <c r="C127" s="168">
        <v>51.178054561695134</v>
      </c>
    </row>
    <row r="128" spans="2:3" ht="14.5" customHeight="1">
      <c r="B128" s="161">
        <v>2044</v>
      </c>
      <c r="C128" s="168">
        <v>8.0972489725232712</v>
      </c>
    </row>
    <row r="129" spans="2:5" ht="14.5" customHeight="1">
      <c r="B129" s="160" t="s">
        <v>43</v>
      </c>
      <c r="C129" s="169">
        <f>SUM(C108:C128)</f>
        <v>8307.6201775260215</v>
      </c>
      <c r="D129" s="169">
        <f t="shared" ref="D129:E129" si="4">SUM(D108:D128)</f>
        <v>753.91642842106796</v>
      </c>
      <c r="E129" s="169">
        <f t="shared" si="4"/>
        <v>650</v>
      </c>
    </row>
    <row r="131" spans="2:5" ht="14.5" customHeight="1">
      <c r="B131" s="1" t="s">
        <v>44</v>
      </c>
    </row>
    <row r="132" spans="2:5" ht="14.5" customHeight="1">
      <c r="B132" s="1" t="s">
        <v>816</v>
      </c>
    </row>
  </sheetData>
  <hyperlinks>
    <hyperlink ref="C57" r:id="rId1" xr:uid="{DAC2823A-78CA-4E23-B44A-4BA6E19B5AB0}"/>
    <hyperlink ref="C59" r:id="rId2" xr:uid="{11195FC8-48E4-465C-8AE2-3CAF7033E724}"/>
    <hyperlink ref="C63" r:id="rId3" xr:uid="{0BC8B6BD-C2BA-4CE8-8DEB-6040461A19F5}"/>
    <hyperlink ref="C65"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2" r:id="rId15" xr:uid="{1D356465-2B07-41BD-8495-6B0F342B1955}"/>
    <hyperlink ref="C23" r:id="rId16" xr:uid="{04D893CD-AF60-4AE5-8846-2AE5AA4CECDE}"/>
    <hyperlink ref="C24" r:id="rId17" xr:uid="{1FB5DDBF-D2B8-4EB0-87AE-8410AA1C7854}"/>
    <hyperlink ref="C25" r:id="rId18" xr:uid="{D59A4A33-A03A-4D6E-997D-00A0F8111029}"/>
    <hyperlink ref="C27" r:id="rId19" xr:uid="{C7F82CBA-E495-4B69-A22D-39E6A54DB332}"/>
    <hyperlink ref="C28" r:id="rId20" xr:uid="{666FFB24-7AA7-427C-9989-DFAAE71C9D09}"/>
    <hyperlink ref="C29" r:id="rId21" xr:uid="{3232F7ED-3C4B-454C-B57B-11A2AD1858C2}"/>
    <hyperlink ref="C30" r:id="rId22" xr:uid="{0D41A6A9-7DB0-42E7-9762-D6C5042CAB20}"/>
  </hyperlinks>
  <pageMargins left="0.511811024" right="0.511811024" top="0.78740157499999996" bottom="0.78740157499999996" header="0.31496062000000002" footer="0.31496062000000002"/>
  <pageSetup paperSize="9" orientation="portrait" r:id="rId23"/>
  <drawing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8:U8"/>
  <sheetViews>
    <sheetView showGridLines="0" zoomScaleNormal="100" workbookViewId="0"/>
  </sheetViews>
  <sheetFormatPr defaultColWidth="8.7265625" defaultRowHeight="14.5" customHeight="1"/>
  <cols>
    <col min="1" max="1" width="2.54296875" style="60" customWidth="1"/>
    <col min="2" max="2" width="42.81640625" style="60" customWidth="1"/>
    <col min="3" max="3" width="15.81640625" style="60" customWidth="1"/>
    <col min="4" max="16384" width="8.7265625" style="60"/>
  </cols>
  <sheetData>
    <row r="8" spans="2:21" ht="14.5" customHeight="1">
      <c r="B8" s="114" t="s">
        <v>15</v>
      </c>
      <c r="C8" s="210">
        <f>Summary!B7</f>
        <v>45382</v>
      </c>
      <c r="D8" s="115"/>
      <c r="E8" s="115"/>
      <c r="F8" s="115"/>
      <c r="G8" s="115"/>
      <c r="H8" s="115"/>
      <c r="I8" s="115"/>
      <c r="J8" s="115"/>
      <c r="K8" s="115"/>
      <c r="L8" s="115"/>
      <c r="M8" s="115"/>
      <c r="N8" s="115"/>
      <c r="O8" s="115"/>
      <c r="P8" s="115"/>
      <c r="Q8" s="115"/>
      <c r="R8" s="115"/>
      <c r="S8" s="116"/>
      <c r="T8" s="116"/>
      <c r="U8" s="1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E133"/>
  <sheetViews>
    <sheetView showGridLines="0" zoomScaleNormal="100" workbookViewId="0"/>
  </sheetViews>
  <sheetFormatPr defaultColWidth="8.7265625" defaultRowHeight="14.5" customHeight="1"/>
  <cols>
    <col min="1" max="1" width="2.54296875" style="117" customWidth="1"/>
    <col min="2" max="2" width="42.81640625" style="117" customWidth="1"/>
    <col min="3" max="3" width="15.81640625" style="60" customWidth="1"/>
    <col min="4" max="4" width="35.54296875" style="60" customWidth="1"/>
    <col min="5" max="5" width="44.54296875" style="60" bestFit="1" customWidth="1"/>
    <col min="6" max="16384" width="8.7265625" style="117"/>
  </cols>
  <sheetData>
    <row r="1" spans="2:5" s="60" customFormat="1" ht="14.5" customHeight="1"/>
    <row r="2" spans="2:5" s="60" customFormat="1" ht="14.5" customHeight="1"/>
    <row r="3" spans="2:5" s="60" customFormat="1" ht="14.5" customHeight="1"/>
    <row r="4" spans="2:5" s="60" customFormat="1" ht="14.5" customHeight="1"/>
    <row r="5" spans="2:5" s="60" customFormat="1" ht="14.5" customHeight="1"/>
    <row r="6" spans="2:5" s="60" customFormat="1" ht="14.5" customHeight="1"/>
    <row r="7" spans="2:5" s="60" customFormat="1" ht="14.5" customHeight="1"/>
    <row r="8" spans="2:5" s="60" customFormat="1" ht="36.5" customHeight="1">
      <c r="B8" s="79" t="s">
        <v>516</v>
      </c>
      <c r="C8" s="79" t="s">
        <v>517</v>
      </c>
      <c r="D8" s="79" t="s">
        <v>518</v>
      </c>
      <c r="E8" s="79" t="s">
        <v>519</v>
      </c>
    </row>
    <row r="9" spans="2:5" s="60" customFormat="1" ht="14.5" customHeight="1">
      <c r="B9" s="76" t="s">
        <v>28</v>
      </c>
      <c r="C9" s="77" t="s">
        <v>41</v>
      </c>
      <c r="D9" s="77" t="s">
        <v>41</v>
      </c>
      <c r="E9" s="77" t="s">
        <v>41</v>
      </c>
    </row>
    <row r="10" spans="2:5" s="60" customFormat="1" ht="14.5" customHeight="1">
      <c r="B10" s="16" t="s">
        <v>520</v>
      </c>
      <c r="C10" s="15" t="s">
        <v>41</v>
      </c>
      <c r="D10" s="15" t="s">
        <v>41</v>
      </c>
      <c r="E10" s="15" t="s">
        <v>41</v>
      </c>
    </row>
    <row r="11" spans="2:5" ht="14.5" customHeight="1">
      <c r="B11" s="159" t="s">
        <v>73</v>
      </c>
      <c r="C11" s="13" t="s">
        <v>41</v>
      </c>
      <c r="D11" s="13" t="s">
        <v>41</v>
      </c>
      <c r="E11" s="13" t="s">
        <v>41</v>
      </c>
    </row>
    <row r="12" spans="2:5" ht="14.5" customHeight="1">
      <c r="B12" s="19" t="s">
        <v>521</v>
      </c>
      <c r="C12" s="2">
        <v>76890</v>
      </c>
      <c r="D12" s="2" t="s">
        <v>522</v>
      </c>
      <c r="E12" s="2" t="s">
        <v>523</v>
      </c>
    </row>
    <row r="13" spans="2:5" ht="14.5" customHeight="1">
      <c r="B13" s="19" t="s">
        <v>524</v>
      </c>
      <c r="C13" s="2">
        <v>76901</v>
      </c>
      <c r="D13" s="2" t="s">
        <v>525</v>
      </c>
      <c r="E13" s="2" t="s">
        <v>526</v>
      </c>
    </row>
    <row r="14" spans="2:5" ht="14.5" customHeight="1">
      <c r="B14" s="19" t="s">
        <v>527</v>
      </c>
      <c r="C14" s="2">
        <v>76892</v>
      </c>
      <c r="D14" s="2" t="s">
        <v>528</v>
      </c>
      <c r="E14" s="2" t="s">
        <v>529</v>
      </c>
    </row>
    <row r="15" spans="2:5" ht="14.5" customHeight="1">
      <c r="B15" s="159" t="s">
        <v>84</v>
      </c>
      <c r="C15" s="13" t="s">
        <v>41</v>
      </c>
      <c r="D15" s="13" t="s">
        <v>41</v>
      </c>
      <c r="E15" s="13" t="s">
        <v>41</v>
      </c>
    </row>
    <row r="16" spans="2:5" ht="14.5" customHeight="1">
      <c r="B16" s="121" t="s">
        <v>530</v>
      </c>
      <c r="C16" s="2">
        <v>92872</v>
      </c>
      <c r="D16" s="2" t="s">
        <v>531</v>
      </c>
      <c r="E16" s="2" t="s">
        <v>532</v>
      </c>
    </row>
    <row r="17" spans="2:5" ht="14.5" customHeight="1">
      <c r="B17" s="121" t="s">
        <v>533</v>
      </c>
      <c r="C17" s="2">
        <v>86718</v>
      </c>
      <c r="D17" s="2" t="s">
        <v>534</v>
      </c>
      <c r="E17" s="2" t="s">
        <v>535</v>
      </c>
    </row>
    <row r="18" spans="2:5" ht="14.5" customHeight="1">
      <c r="B18" s="121" t="s">
        <v>536</v>
      </c>
      <c r="C18" s="2">
        <v>86682</v>
      </c>
      <c r="D18" s="2" t="s">
        <v>537</v>
      </c>
      <c r="E18" s="2" t="s">
        <v>538</v>
      </c>
    </row>
    <row r="19" spans="2:5" ht="14.5" customHeight="1">
      <c r="B19" s="119" t="s">
        <v>539</v>
      </c>
      <c r="C19" s="15" t="s">
        <v>41</v>
      </c>
      <c r="D19" s="15" t="s">
        <v>41</v>
      </c>
      <c r="E19" s="15" t="s">
        <v>41</v>
      </c>
    </row>
    <row r="20" spans="2:5" ht="14.5" customHeight="1">
      <c r="B20" s="120" t="s">
        <v>93</v>
      </c>
      <c r="C20" s="13" t="s">
        <v>41</v>
      </c>
      <c r="D20" s="13" t="s">
        <v>41</v>
      </c>
      <c r="E20" s="13" t="s">
        <v>41</v>
      </c>
    </row>
    <row r="21" spans="2:5" ht="14.5" customHeight="1">
      <c r="B21" s="121" t="s">
        <v>540</v>
      </c>
      <c r="C21" s="2">
        <v>98536</v>
      </c>
      <c r="D21" s="2" t="s">
        <v>541</v>
      </c>
      <c r="E21" s="2" t="s">
        <v>542</v>
      </c>
    </row>
    <row r="22" spans="2:5" ht="14.5" customHeight="1">
      <c r="B22" s="121" t="s">
        <v>543</v>
      </c>
      <c r="C22" s="2">
        <v>98589</v>
      </c>
      <c r="D22" s="2" t="s">
        <v>544</v>
      </c>
      <c r="E22" s="2" t="s">
        <v>545</v>
      </c>
    </row>
    <row r="23" spans="2:5" ht="14.5" customHeight="1">
      <c r="B23" s="121" t="s">
        <v>546</v>
      </c>
      <c r="C23" s="2">
        <v>98573</v>
      </c>
      <c r="D23" s="2" t="s">
        <v>547</v>
      </c>
      <c r="E23" s="2" t="s">
        <v>548</v>
      </c>
    </row>
    <row r="24" spans="2:5" ht="14.5" customHeight="1">
      <c r="B24" s="121" t="s">
        <v>549</v>
      </c>
      <c r="C24" s="2">
        <v>98574</v>
      </c>
      <c r="D24" s="2" t="s">
        <v>550</v>
      </c>
      <c r="E24" s="2" t="s">
        <v>551</v>
      </c>
    </row>
    <row r="25" spans="2:5" ht="14.5" customHeight="1">
      <c r="B25" s="121" t="s">
        <v>552</v>
      </c>
      <c r="C25" s="2">
        <v>98575</v>
      </c>
      <c r="D25" s="2" t="s">
        <v>553</v>
      </c>
      <c r="E25" s="2" t="s">
        <v>554</v>
      </c>
    </row>
    <row r="26" spans="2:5" ht="14.5" customHeight="1">
      <c r="B26" s="121" t="s">
        <v>555</v>
      </c>
      <c r="C26" s="2">
        <v>98576</v>
      </c>
      <c r="D26" s="2" t="s">
        <v>556</v>
      </c>
      <c r="E26" s="2" t="s">
        <v>557</v>
      </c>
    </row>
    <row r="27" spans="2:5" ht="14.5" customHeight="1">
      <c r="B27" s="121" t="s">
        <v>558</v>
      </c>
      <c r="C27" s="2">
        <v>98570</v>
      </c>
      <c r="D27" s="2" t="s">
        <v>559</v>
      </c>
      <c r="E27" s="2" t="s">
        <v>560</v>
      </c>
    </row>
    <row r="28" spans="2:5" ht="14.5" customHeight="1">
      <c r="B28" s="121" t="s">
        <v>561</v>
      </c>
      <c r="C28" s="2">
        <v>98590</v>
      </c>
      <c r="D28" s="2" t="s">
        <v>562</v>
      </c>
      <c r="E28" s="2" t="s">
        <v>563</v>
      </c>
    </row>
    <row r="29" spans="2:5" ht="14.5" customHeight="1">
      <c r="B29" s="120" t="s">
        <v>210</v>
      </c>
      <c r="C29" s="13" t="s">
        <v>41</v>
      </c>
      <c r="D29" s="13" t="s">
        <v>41</v>
      </c>
      <c r="E29" s="13" t="s">
        <v>41</v>
      </c>
    </row>
    <row r="30" spans="2:5" ht="14.5" customHeight="1">
      <c r="B30" s="121" t="s">
        <v>564</v>
      </c>
      <c r="C30" s="2">
        <v>107202</v>
      </c>
      <c r="D30" s="2" t="s">
        <v>565</v>
      </c>
      <c r="E30" s="2" t="s">
        <v>566</v>
      </c>
    </row>
    <row r="31" spans="2:5" ht="14.5" customHeight="1">
      <c r="B31" s="121" t="s">
        <v>567</v>
      </c>
      <c r="C31" s="2">
        <v>107121</v>
      </c>
      <c r="D31" s="2" t="s">
        <v>568</v>
      </c>
      <c r="E31" s="2" t="s">
        <v>569</v>
      </c>
    </row>
    <row r="32" spans="2:5" ht="14.5" customHeight="1">
      <c r="B32" s="121" t="s">
        <v>570</v>
      </c>
      <c r="C32" s="2">
        <v>107120</v>
      </c>
      <c r="D32" s="2" t="s">
        <v>571</v>
      </c>
      <c r="E32" s="2" t="s">
        <v>572</v>
      </c>
    </row>
    <row r="33" spans="2:5" ht="14.5" customHeight="1">
      <c r="B33" s="121" t="s">
        <v>573</v>
      </c>
      <c r="C33" s="2">
        <v>107119</v>
      </c>
      <c r="D33" s="2" t="s">
        <v>574</v>
      </c>
      <c r="E33" s="2" t="s">
        <v>575</v>
      </c>
    </row>
    <row r="34" spans="2:5" ht="14.5" customHeight="1">
      <c r="B34" s="120" t="s">
        <v>211</v>
      </c>
      <c r="C34" s="13" t="s">
        <v>41</v>
      </c>
      <c r="D34" s="13" t="s">
        <v>41</v>
      </c>
      <c r="E34" s="13" t="s">
        <v>41</v>
      </c>
    </row>
    <row r="35" spans="2:5" ht="14.5" customHeight="1">
      <c r="B35" s="121" t="s">
        <v>576</v>
      </c>
      <c r="C35" s="2">
        <v>125763</v>
      </c>
      <c r="D35" s="2" t="s">
        <v>577</v>
      </c>
      <c r="E35" s="2" t="s">
        <v>578</v>
      </c>
    </row>
    <row r="36" spans="2:5" ht="14.5" customHeight="1">
      <c r="B36" s="121" t="s">
        <v>579</v>
      </c>
      <c r="C36" s="2">
        <v>125872</v>
      </c>
      <c r="D36" s="2" t="s">
        <v>580</v>
      </c>
      <c r="E36" s="2" t="s">
        <v>581</v>
      </c>
    </row>
    <row r="37" spans="2:5" ht="14.5" customHeight="1">
      <c r="B37" s="122" t="s">
        <v>582</v>
      </c>
      <c r="C37" s="157">
        <v>125873</v>
      </c>
      <c r="D37" s="2" t="s">
        <v>583</v>
      </c>
      <c r="E37" s="2" t="s">
        <v>584</v>
      </c>
    </row>
    <row r="38" spans="2:5" ht="14.5" customHeight="1">
      <c r="B38" s="118" t="s">
        <v>31</v>
      </c>
      <c r="C38" s="77" t="s">
        <v>41</v>
      </c>
      <c r="D38" s="77" t="s">
        <v>41</v>
      </c>
      <c r="E38" s="77" t="s">
        <v>41</v>
      </c>
    </row>
    <row r="39" spans="2:5" ht="14.5" customHeight="1">
      <c r="B39" s="119" t="s">
        <v>110</v>
      </c>
      <c r="C39" s="15" t="s">
        <v>41</v>
      </c>
      <c r="D39" s="15" t="s">
        <v>41</v>
      </c>
      <c r="E39" s="15" t="s">
        <v>41</v>
      </c>
    </row>
    <row r="40" spans="2:5" ht="14.5" customHeight="1">
      <c r="B40" s="120" t="s">
        <v>212</v>
      </c>
      <c r="C40" s="13" t="s">
        <v>41</v>
      </c>
      <c r="D40" s="13" t="s">
        <v>41</v>
      </c>
      <c r="E40" s="13" t="s">
        <v>41</v>
      </c>
    </row>
    <row r="41" spans="2:5" ht="14.5" customHeight="1">
      <c r="B41" s="121" t="s">
        <v>585</v>
      </c>
      <c r="C41" s="2">
        <v>82287</v>
      </c>
      <c r="D41" s="2" t="s">
        <v>586</v>
      </c>
      <c r="E41" s="2" t="s">
        <v>587</v>
      </c>
    </row>
    <row r="42" spans="2:5" ht="14.5" customHeight="1">
      <c r="B42" s="121" t="s">
        <v>588</v>
      </c>
      <c r="C42" s="2">
        <v>78664</v>
      </c>
      <c r="D42" s="2" t="s">
        <v>589</v>
      </c>
      <c r="E42" s="2" t="s">
        <v>590</v>
      </c>
    </row>
    <row r="43" spans="2:5" ht="14.5" customHeight="1">
      <c r="B43" s="121" t="s">
        <v>591</v>
      </c>
      <c r="C43" s="2">
        <v>82288</v>
      </c>
      <c r="D43" s="2" t="s">
        <v>592</v>
      </c>
      <c r="E43" s="2" t="s">
        <v>593</v>
      </c>
    </row>
    <row r="44" spans="2:5" ht="14.5" customHeight="1">
      <c r="B44" s="121" t="s">
        <v>594</v>
      </c>
      <c r="C44" s="2">
        <v>99783</v>
      </c>
      <c r="D44" s="2" t="s">
        <v>595</v>
      </c>
      <c r="E44" s="2" t="s">
        <v>596</v>
      </c>
    </row>
    <row r="45" spans="2:5" ht="14.5" customHeight="1">
      <c r="B45" s="121" t="s">
        <v>597</v>
      </c>
      <c r="C45" s="2">
        <v>99259</v>
      </c>
      <c r="D45" s="2" t="s">
        <v>598</v>
      </c>
      <c r="E45" s="2" t="s">
        <v>599</v>
      </c>
    </row>
    <row r="46" spans="2:5" ht="14.5" customHeight="1">
      <c r="B46" s="121" t="s">
        <v>600</v>
      </c>
      <c r="C46" s="2">
        <v>99784</v>
      </c>
      <c r="D46" s="2" t="s">
        <v>601</v>
      </c>
      <c r="E46" s="2" t="s">
        <v>602</v>
      </c>
    </row>
    <row r="47" spans="2:5" ht="14.5" customHeight="1">
      <c r="B47" s="121" t="s">
        <v>603</v>
      </c>
      <c r="C47" s="2">
        <v>99785</v>
      </c>
      <c r="D47" s="2" t="s">
        <v>604</v>
      </c>
      <c r="E47" s="2" t="s">
        <v>605</v>
      </c>
    </row>
    <row r="48" spans="2:5" ht="14.5" customHeight="1">
      <c r="B48" s="121" t="s">
        <v>606</v>
      </c>
      <c r="C48" s="2">
        <v>99786</v>
      </c>
      <c r="D48" s="2" t="s">
        <v>607</v>
      </c>
      <c r="E48" s="2" t="s">
        <v>608</v>
      </c>
    </row>
    <row r="49" spans="2:5" ht="14.5" customHeight="1">
      <c r="B49" s="121" t="s">
        <v>609</v>
      </c>
      <c r="C49" s="2">
        <v>99787</v>
      </c>
      <c r="D49" s="2" t="s">
        <v>610</v>
      </c>
      <c r="E49" s="2" t="s">
        <v>611</v>
      </c>
    </row>
    <row r="50" spans="2:5" ht="14.5" customHeight="1">
      <c r="B50" s="121" t="s">
        <v>612</v>
      </c>
      <c r="C50" s="2">
        <v>99788</v>
      </c>
      <c r="D50" s="2" t="s">
        <v>613</v>
      </c>
      <c r="E50" s="2" t="s">
        <v>614</v>
      </c>
    </row>
    <row r="51" spans="2:5" ht="14.5" customHeight="1">
      <c r="B51" s="121" t="s">
        <v>615</v>
      </c>
      <c r="C51" s="2">
        <v>99795</v>
      </c>
      <c r="D51" s="2" t="s">
        <v>616</v>
      </c>
      <c r="E51" s="2" t="s">
        <v>617</v>
      </c>
    </row>
    <row r="52" spans="2:5" ht="14.5" customHeight="1">
      <c r="B52" s="121" t="s">
        <v>618</v>
      </c>
      <c r="C52" s="2">
        <v>99796</v>
      </c>
      <c r="D52" s="2" t="s">
        <v>619</v>
      </c>
      <c r="E52" s="2" t="s">
        <v>620</v>
      </c>
    </row>
    <row r="53" spans="2:5" ht="14.5" customHeight="1">
      <c r="B53" s="121" t="s">
        <v>621</v>
      </c>
      <c r="C53" s="2">
        <v>99797</v>
      </c>
      <c r="D53" s="2" t="s">
        <v>622</v>
      </c>
      <c r="E53" s="2" t="s">
        <v>623</v>
      </c>
    </row>
    <row r="54" spans="2:5" ht="14.5" customHeight="1">
      <c r="B54" s="120" t="s">
        <v>121</v>
      </c>
      <c r="C54" s="13" t="s">
        <v>41</v>
      </c>
      <c r="D54" s="158" t="s">
        <v>41</v>
      </c>
      <c r="E54" s="158" t="s">
        <v>41</v>
      </c>
    </row>
    <row r="55" spans="2:5" ht="14.5" customHeight="1">
      <c r="B55" s="121" t="s">
        <v>624</v>
      </c>
      <c r="C55" s="2">
        <v>99977</v>
      </c>
      <c r="D55" s="2" t="s">
        <v>625</v>
      </c>
      <c r="E55" s="2" t="s">
        <v>626</v>
      </c>
    </row>
    <row r="56" spans="2:5" ht="14.5" customHeight="1">
      <c r="B56" s="121" t="s">
        <v>627</v>
      </c>
      <c r="C56" s="2">
        <v>99978</v>
      </c>
      <c r="D56" s="2" t="s">
        <v>628</v>
      </c>
      <c r="E56" s="2" t="s">
        <v>629</v>
      </c>
    </row>
    <row r="57" spans="2:5" ht="14.5" customHeight="1">
      <c r="B57" s="120" t="s">
        <v>128</v>
      </c>
      <c r="C57" s="13" t="s">
        <v>41</v>
      </c>
      <c r="D57" s="158" t="s">
        <v>41</v>
      </c>
      <c r="E57" s="158" t="s">
        <v>41</v>
      </c>
    </row>
    <row r="58" spans="2:5" ht="14.5" customHeight="1">
      <c r="B58" s="121" t="s">
        <v>630</v>
      </c>
      <c r="C58" s="2">
        <v>162241</v>
      </c>
      <c r="D58" s="2" t="s">
        <v>631</v>
      </c>
      <c r="E58" s="2" t="s">
        <v>632</v>
      </c>
    </row>
    <row r="59" spans="2:5" ht="14.5" customHeight="1">
      <c r="B59" s="121" t="s">
        <v>633</v>
      </c>
      <c r="C59" s="2">
        <v>162292</v>
      </c>
      <c r="D59" s="2" t="s">
        <v>634</v>
      </c>
      <c r="E59" s="2" t="s">
        <v>635</v>
      </c>
    </row>
    <row r="60" spans="2:5" ht="14.5" customHeight="1">
      <c r="B60" s="121" t="s">
        <v>636</v>
      </c>
      <c r="C60" s="2">
        <v>162293</v>
      </c>
      <c r="D60" s="2" t="s">
        <v>637</v>
      </c>
      <c r="E60" s="2" t="s">
        <v>638</v>
      </c>
    </row>
    <row r="61" spans="2:5" ht="14.5" customHeight="1">
      <c r="B61" s="121" t="s">
        <v>639</v>
      </c>
      <c r="C61" s="2">
        <v>162312</v>
      </c>
      <c r="D61" s="2" t="s">
        <v>640</v>
      </c>
      <c r="E61" s="2" t="s">
        <v>641</v>
      </c>
    </row>
    <row r="62" spans="2:5" ht="14.5" customHeight="1">
      <c r="B62" s="121" t="s">
        <v>642</v>
      </c>
      <c r="C62" s="2">
        <v>162313</v>
      </c>
      <c r="D62" s="2" t="s">
        <v>643</v>
      </c>
      <c r="E62" s="2" t="s">
        <v>644</v>
      </c>
    </row>
    <row r="63" spans="2:5" ht="14.5" customHeight="1">
      <c r="B63" s="121" t="s">
        <v>645</v>
      </c>
      <c r="C63" s="2">
        <v>162314</v>
      </c>
      <c r="D63" s="2" t="s">
        <v>646</v>
      </c>
      <c r="E63" s="2" t="s">
        <v>647</v>
      </c>
    </row>
    <row r="64" spans="2:5" ht="14.5" customHeight="1">
      <c r="B64" s="120" t="s">
        <v>132</v>
      </c>
      <c r="C64" s="13" t="s">
        <v>41</v>
      </c>
      <c r="D64" s="158" t="s">
        <v>41</v>
      </c>
      <c r="E64" s="158" t="s">
        <v>41</v>
      </c>
    </row>
    <row r="65" spans="2:5" ht="14.5" customHeight="1">
      <c r="B65" s="121" t="s">
        <v>648</v>
      </c>
      <c r="C65" s="2">
        <v>164705</v>
      </c>
      <c r="D65" s="2" t="s">
        <v>649</v>
      </c>
      <c r="E65" s="2" t="s">
        <v>650</v>
      </c>
    </row>
    <row r="66" spans="2:5" ht="14.5" customHeight="1">
      <c r="B66" s="121" t="s">
        <v>830</v>
      </c>
      <c r="C66" s="2">
        <v>164725</v>
      </c>
      <c r="D66" s="2" t="s">
        <v>652</v>
      </c>
      <c r="E66" s="2" t="s">
        <v>653</v>
      </c>
    </row>
    <row r="67" spans="2:5" ht="14.5" customHeight="1">
      <c r="B67" s="121" t="s">
        <v>651</v>
      </c>
      <c r="C67" s="2">
        <v>164738</v>
      </c>
      <c r="D67" s="2" t="s">
        <v>654</v>
      </c>
      <c r="E67" s="2" t="s">
        <v>655</v>
      </c>
    </row>
    <row r="68" spans="2:5" ht="14.5" customHeight="1">
      <c r="B68" s="121" t="s">
        <v>656</v>
      </c>
      <c r="C68" s="2">
        <v>164689</v>
      </c>
      <c r="D68" s="2" t="s">
        <v>657</v>
      </c>
      <c r="E68" s="2" t="s">
        <v>658</v>
      </c>
    </row>
    <row r="69" spans="2:5" ht="14.5" customHeight="1">
      <c r="B69" s="121" t="s">
        <v>659</v>
      </c>
      <c r="C69" s="2">
        <v>164739</v>
      </c>
      <c r="D69" s="2" t="s">
        <v>660</v>
      </c>
      <c r="E69" s="2" t="s">
        <v>661</v>
      </c>
    </row>
    <row r="70" spans="2:5" ht="14.5" customHeight="1">
      <c r="B70" s="121" t="s">
        <v>662</v>
      </c>
      <c r="C70" s="2">
        <v>164751</v>
      </c>
      <c r="D70" s="2" t="s">
        <v>663</v>
      </c>
      <c r="E70" s="2" t="s">
        <v>664</v>
      </c>
    </row>
    <row r="71" spans="2:5" ht="14.5" customHeight="1">
      <c r="B71" s="119" t="s">
        <v>135</v>
      </c>
      <c r="C71" s="15" t="s">
        <v>41</v>
      </c>
      <c r="D71" s="15" t="s">
        <v>41</v>
      </c>
      <c r="E71" s="15" t="s">
        <v>41</v>
      </c>
    </row>
    <row r="72" spans="2:5" ht="14.5" customHeight="1">
      <c r="B72" s="120" t="s">
        <v>473</v>
      </c>
      <c r="C72" s="13" t="s">
        <v>41</v>
      </c>
      <c r="D72" s="158" t="s">
        <v>41</v>
      </c>
      <c r="E72" s="158" t="s">
        <v>41</v>
      </c>
    </row>
    <row r="73" spans="2:5" ht="14.5" customHeight="1">
      <c r="B73" s="121" t="s">
        <v>665</v>
      </c>
      <c r="C73" s="2">
        <v>98675</v>
      </c>
      <c r="D73" s="2" t="s">
        <v>666</v>
      </c>
      <c r="E73" s="2" t="s">
        <v>667</v>
      </c>
    </row>
    <row r="74" spans="2:5" ht="14.5" customHeight="1">
      <c r="B74" s="121" t="s">
        <v>668</v>
      </c>
      <c r="C74" s="2">
        <v>98990</v>
      </c>
      <c r="D74" s="2" t="s">
        <v>669</v>
      </c>
      <c r="E74" s="2" t="s">
        <v>670</v>
      </c>
    </row>
    <row r="75" spans="2:5" ht="14.5" customHeight="1">
      <c r="B75" s="121" t="s">
        <v>671</v>
      </c>
      <c r="C75" s="2">
        <v>98871</v>
      </c>
      <c r="D75" s="2" t="s">
        <v>672</v>
      </c>
      <c r="E75" s="2" t="s">
        <v>673</v>
      </c>
    </row>
    <row r="76" spans="2:5" ht="14.5" customHeight="1">
      <c r="B76" s="120" t="s">
        <v>475</v>
      </c>
      <c r="C76" s="13" t="s">
        <v>41</v>
      </c>
      <c r="D76" s="158" t="s">
        <v>41</v>
      </c>
      <c r="E76" s="158" t="s">
        <v>41</v>
      </c>
    </row>
    <row r="77" spans="2:5" ht="14.5" customHeight="1">
      <c r="B77" s="121" t="s">
        <v>674</v>
      </c>
      <c r="C77" s="2">
        <v>100916</v>
      </c>
      <c r="D77" s="2" t="s">
        <v>675</v>
      </c>
      <c r="E77" s="2" t="s">
        <v>676</v>
      </c>
    </row>
    <row r="78" spans="2:5" ht="14.5" customHeight="1">
      <c r="B78" s="121" t="s">
        <v>677</v>
      </c>
      <c r="C78" s="2">
        <v>100917</v>
      </c>
      <c r="D78" s="2" t="s">
        <v>678</v>
      </c>
      <c r="E78" s="2" t="s">
        <v>679</v>
      </c>
    </row>
    <row r="79" spans="2:5" ht="14.5" customHeight="1">
      <c r="B79" s="121" t="s">
        <v>680</v>
      </c>
      <c r="C79" s="2">
        <v>100918</v>
      </c>
      <c r="D79" s="2" t="s">
        <v>681</v>
      </c>
      <c r="E79" s="2" t="s">
        <v>682</v>
      </c>
    </row>
    <row r="80" spans="2:5" ht="14.5" customHeight="1">
      <c r="B80" s="121" t="s">
        <v>683</v>
      </c>
      <c r="C80" s="2">
        <v>100939</v>
      </c>
      <c r="D80" s="2" t="s">
        <v>684</v>
      </c>
      <c r="E80" s="2" t="s">
        <v>685</v>
      </c>
    </row>
    <row r="81" spans="2:5" ht="14.5" customHeight="1">
      <c r="B81" s="120" t="s">
        <v>145</v>
      </c>
      <c r="C81" s="13" t="s">
        <v>41</v>
      </c>
      <c r="D81" s="158" t="s">
        <v>41</v>
      </c>
      <c r="E81" s="158" t="s">
        <v>41</v>
      </c>
    </row>
    <row r="82" spans="2:5" ht="14.5" customHeight="1">
      <c r="B82" s="121" t="s">
        <v>686</v>
      </c>
      <c r="C82" s="2">
        <v>143432</v>
      </c>
      <c r="D82" s="2" t="s">
        <v>687</v>
      </c>
      <c r="E82" s="2" t="s">
        <v>688</v>
      </c>
    </row>
    <row r="83" spans="2:5" ht="14.5" customHeight="1">
      <c r="B83" s="121" t="s">
        <v>689</v>
      </c>
      <c r="C83" s="2">
        <v>143433</v>
      </c>
      <c r="D83" s="2" t="s">
        <v>690</v>
      </c>
      <c r="E83" s="2" t="s">
        <v>691</v>
      </c>
    </row>
    <row r="84" spans="2:5" ht="14.5" customHeight="1">
      <c r="B84" s="121" t="s">
        <v>692</v>
      </c>
      <c r="C84" s="2">
        <v>143435</v>
      </c>
      <c r="D84" s="2" t="s">
        <v>693</v>
      </c>
      <c r="E84" s="2" t="s">
        <v>694</v>
      </c>
    </row>
    <row r="85" spans="2:5" ht="14.5" customHeight="1">
      <c r="B85" s="121" t="s">
        <v>695</v>
      </c>
      <c r="C85" s="2">
        <v>143434</v>
      </c>
      <c r="D85" s="2" t="s">
        <v>696</v>
      </c>
      <c r="E85" s="2" t="s">
        <v>697</v>
      </c>
    </row>
    <row r="86" spans="2:5" s="60" customFormat="1" ht="14.5" customHeight="1">
      <c r="B86" s="76" t="s">
        <v>33</v>
      </c>
      <c r="C86" s="77" t="s">
        <v>41</v>
      </c>
      <c r="D86" s="77" t="s">
        <v>41</v>
      </c>
      <c r="E86" s="77" t="s">
        <v>41</v>
      </c>
    </row>
    <row r="87" spans="2:5" s="60" customFormat="1" ht="14.5" customHeight="1">
      <c r="B87" s="16" t="s">
        <v>217</v>
      </c>
      <c r="C87" s="15" t="s">
        <v>41</v>
      </c>
      <c r="D87" s="15" t="s">
        <v>41</v>
      </c>
      <c r="E87" s="15" t="s">
        <v>41</v>
      </c>
    </row>
    <row r="88" spans="2:5" ht="14.5" customHeight="1">
      <c r="B88" s="120" t="s">
        <v>217</v>
      </c>
      <c r="C88" s="13" t="s">
        <v>41</v>
      </c>
      <c r="D88" s="158" t="s">
        <v>41</v>
      </c>
      <c r="E88" s="158" t="s">
        <v>41</v>
      </c>
    </row>
    <row r="89" spans="2:5" ht="14.5" customHeight="1">
      <c r="B89" s="121" t="s">
        <v>698</v>
      </c>
      <c r="C89" s="2">
        <v>93832</v>
      </c>
      <c r="D89" s="2" t="s">
        <v>699</v>
      </c>
      <c r="E89" s="2" t="s">
        <v>700</v>
      </c>
    </row>
    <row r="90" spans="2:5" ht="14.5" customHeight="1">
      <c r="B90" s="119" t="s">
        <v>170</v>
      </c>
      <c r="C90" s="15" t="s">
        <v>41</v>
      </c>
      <c r="D90" s="15" t="s">
        <v>41</v>
      </c>
      <c r="E90" s="15" t="s">
        <v>41</v>
      </c>
    </row>
    <row r="91" spans="2:5" ht="14.5" customHeight="1">
      <c r="B91" s="120" t="s">
        <v>701</v>
      </c>
      <c r="C91" s="13" t="s">
        <v>41</v>
      </c>
      <c r="D91" s="158" t="s">
        <v>41</v>
      </c>
      <c r="E91" s="158" t="s">
        <v>41</v>
      </c>
    </row>
    <row r="92" spans="2:5" ht="14.5" customHeight="1">
      <c r="B92" s="121" t="s">
        <v>702</v>
      </c>
      <c r="C92" s="2">
        <v>8976</v>
      </c>
      <c r="D92" s="2" t="s">
        <v>703</v>
      </c>
      <c r="E92" s="2" t="s">
        <v>704</v>
      </c>
    </row>
    <row r="93" spans="2:5" ht="14.5" customHeight="1">
      <c r="B93" s="120" t="s">
        <v>705</v>
      </c>
      <c r="C93" s="13" t="s">
        <v>41</v>
      </c>
      <c r="D93" s="158" t="s">
        <v>41</v>
      </c>
      <c r="E93" s="158" t="s">
        <v>41</v>
      </c>
    </row>
    <row r="94" spans="2:5" ht="14.5" customHeight="1">
      <c r="B94" s="121" t="s">
        <v>706</v>
      </c>
      <c r="C94" s="2">
        <v>8990</v>
      </c>
      <c r="D94" s="2" t="s">
        <v>707</v>
      </c>
      <c r="E94" s="2" t="s">
        <v>708</v>
      </c>
    </row>
    <row r="95" spans="2:5" ht="14.5" customHeight="1">
      <c r="B95" s="119" t="s">
        <v>166</v>
      </c>
      <c r="C95" s="15" t="s">
        <v>41</v>
      </c>
      <c r="D95" s="15" t="s">
        <v>41</v>
      </c>
      <c r="E95" s="15" t="s">
        <v>41</v>
      </c>
    </row>
    <row r="96" spans="2:5" ht="14.5" customHeight="1">
      <c r="B96" s="120" t="s">
        <v>166</v>
      </c>
      <c r="C96" s="13" t="s">
        <v>41</v>
      </c>
      <c r="D96" s="158" t="s">
        <v>41</v>
      </c>
      <c r="E96" s="158" t="s">
        <v>41</v>
      </c>
    </row>
    <row r="97" spans="2:5" ht="14.5" customHeight="1">
      <c r="B97" s="121" t="s">
        <v>709</v>
      </c>
      <c r="C97" s="2">
        <v>8742</v>
      </c>
      <c r="D97" s="2" t="s">
        <v>710</v>
      </c>
      <c r="E97" s="2" t="s">
        <v>711</v>
      </c>
    </row>
    <row r="98" spans="2:5" ht="14.5" customHeight="1">
      <c r="B98" s="119" t="s">
        <v>712</v>
      </c>
      <c r="C98" s="15" t="s">
        <v>41</v>
      </c>
      <c r="D98" s="15" t="s">
        <v>41</v>
      </c>
      <c r="E98" s="15" t="s">
        <v>41</v>
      </c>
    </row>
    <row r="99" spans="2:5" ht="14.5" customHeight="1">
      <c r="B99" s="120" t="s">
        <v>712</v>
      </c>
      <c r="C99" s="13" t="s">
        <v>41</v>
      </c>
      <c r="D99" s="158" t="s">
        <v>41</v>
      </c>
      <c r="E99" s="158" t="s">
        <v>41</v>
      </c>
    </row>
    <row r="100" spans="2:5" ht="14.5" customHeight="1">
      <c r="B100" s="121" t="s">
        <v>713</v>
      </c>
      <c r="C100" s="2">
        <v>8755</v>
      </c>
      <c r="D100" s="2" t="s">
        <v>714</v>
      </c>
      <c r="E100" s="2" t="s">
        <v>715</v>
      </c>
    </row>
    <row r="101" spans="2:5" ht="14.5" customHeight="1">
      <c r="B101" s="118" t="s">
        <v>36</v>
      </c>
      <c r="C101" s="77" t="s">
        <v>41</v>
      </c>
      <c r="D101" s="77" t="s">
        <v>41</v>
      </c>
      <c r="E101" s="77" t="s">
        <v>41</v>
      </c>
    </row>
    <row r="102" spans="2:5" ht="14.5" customHeight="1">
      <c r="B102" s="119" t="s">
        <v>716</v>
      </c>
      <c r="C102" s="15" t="s">
        <v>41</v>
      </c>
      <c r="D102" s="15" t="s">
        <v>41</v>
      </c>
      <c r="E102" s="15" t="s">
        <v>41</v>
      </c>
    </row>
    <row r="103" spans="2:5" ht="14.5" customHeight="1">
      <c r="B103" s="120" t="s">
        <v>716</v>
      </c>
      <c r="C103" s="13" t="s">
        <v>41</v>
      </c>
      <c r="D103" s="158" t="s">
        <v>41</v>
      </c>
      <c r="E103" s="158" t="s">
        <v>41</v>
      </c>
    </row>
    <row r="104" spans="2:5" ht="14.5" customHeight="1">
      <c r="B104" s="121" t="s">
        <v>717</v>
      </c>
      <c r="C104" s="2">
        <v>76899</v>
      </c>
      <c r="D104" s="2" t="s">
        <v>718</v>
      </c>
      <c r="E104" s="2" t="s">
        <v>719</v>
      </c>
    </row>
    <row r="105" spans="2:5" ht="14.5" customHeight="1">
      <c r="B105" s="121" t="s">
        <v>720</v>
      </c>
      <c r="C105" s="2">
        <v>76924</v>
      </c>
      <c r="D105" s="2" t="s">
        <v>721</v>
      </c>
      <c r="E105" s="2" t="s">
        <v>719</v>
      </c>
    </row>
    <row r="106" spans="2:5" ht="14.5" customHeight="1">
      <c r="B106" s="121" t="s">
        <v>722</v>
      </c>
      <c r="C106" s="2">
        <v>76926</v>
      </c>
      <c r="D106" s="2" t="s">
        <v>723</v>
      </c>
      <c r="E106" s="2" t="s">
        <v>719</v>
      </c>
    </row>
    <row r="107" spans="2:5" ht="14.5" customHeight="1">
      <c r="B107" s="121" t="s">
        <v>724</v>
      </c>
      <c r="C107" s="2">
        <v>77087</v>
      </c>
      <c r="D107" s="2" t="s">
        <v>725</v>
      </c>
      <c r="E107" s="2" t="s">
        <v>719</v>
      </c>
    </row>
    <row r="108" spans="2:5" ht="14.5" customHeight="1">
      <c r="B108" s="121" t="s">
        <v>726</v>
      </c>
      <c r="C108" s="2">
        <v>76906</v>
      </c>
      <c r="D108" s="2" t="s">
        <v>727</v>
      </c>
      <c r="E108" s="2" t="s">
        <v>719</v>
      </c>
    </row>
    <row r="109" spans="2:5" ht="14.5" customHeight="1">
      <c r="B109" s="121" t="s">
        <v>728</v>
      </c>
      <c r="C109" s="2">
        <v>76898</v>
      </c>
      <c r="D109" s="2" t="s">
        <v>729</v>
      </c>
      <c r="E109" s="2" t="s">
        <v>719</v>
      </c>
    </row>
    <row r="110" spans="2:5" ht="14.5" customHeight="1">
      <c r="B110" s="121" t="s">
        <v>730</v>
      </c>
      <c r="C110" s="2">
        <v>77085</v>
      </c>
      <c r="D110" s="2" t="s">
        <v>731</v>
      </c>
      <c r="E110" s="2" t="s">
        <v>719</v>
      </c>
    </row>
    <row r="111" spans="2:5" ht="14.5" customHeight="1">
      <c r="B111" s="121" t="s">
        <v>732</v>
      </c>
      <c r="C111" s="2">
        <v>76905</v>
      </c>
      <c r="D111" s="2" t="s">
        <v>733</v>
      </c>
      <c r="E111" s="2" t="s">
        <v>719</v>
      </c>
    </row>
    <row r="112" spans="2:5" ht="14.5" customHeight="1">
      <c r="B112" s="121" t="s">
        <v>734</v>
      </c>
      <c r="C112" s="2">
        <v>76895</v>
      </c>
      <c r="D112" s="2" t="s">
        <v>735</v>
      </c>
      <c r="E112" s="2" t="s">
        <v>719</v>
      </c>
    </row>
    <row r="113" spans="2:5" ht="14.5" customHeight="1">
      <c r="B113" s="121" t="s">
        <v>736</v>
      </c>
      <c r="C113" s="2">
        <v>77086</v>
      </c>
      <c r="D113" s="2" t="s">
        <v>737</v>
      </c>
      <c r="E113" s="2" t="s">
        <v>719</v>
      </c>
    </row>
    <row r="114" spans="2:5" ht="14.5" customHeight="1">
      <c r="B114" s="121" t="s">
        <v>738</v>
      </c>
      <c r="C114" s="2">
        <v>76904</v>
      </c>
      <c r="D114" s="2" t="s">
        <v>739</v>
      </c>
      <c r="E114" s="2" t="s">
        <v>719</v>
      </c>
    </row>
    <row r="115" spans="2:5" ht="14.5" customHeight="1">
      <c r="B115" s="121" t="s">
        <v>740</v>
      </c>
      <c r="C115" s="2">
        <v>77004</v>
      </c>
      <c r="D115" s="2" t="s">
        <v>741</v>
      </c>
      <c r="E115" s="2" t="s">
        <v>719</v>
      </c>
    </row>
    <row r="116" spans="2:5" ht="14.5" customHeight="1">
      <c r="B116" s="121" t="s">
        <v>742</v>
      </c>
      <c r="C116" s="2">
        <v>76897</v>
      </c>
      <c r="D116" s="2" t="s">
        <v>743</v>
      </c>
      <c r="E116" s="2" t="s">
        <v>719</v>
      </c>
    </row>
    <row r="117" spans="2:5" ht="14.5" customHeight="1">
      <c r="B117" s="121" t="s">
        <v>744</v>
      </c>
      <c r="C117" s="2">
        <v>76944</v>
      </c>
      <c r="D117" s="2" t="s">
        <v>745</v>
      </c>
      <c r="E117" s="2" t="s">
        <v>719</v>
      </c>
    </row>
    <row r="118" spans="2:5" ht="14.5" customHeight="1">
      <c r="B118" s="121" t="s">
        <v>746</v>
      </c>
      <c r="C118" s="2">
        <v>76984</v>
      </c>
      <c r="D118" s="2" t="s">
        <v>747</v>
      </c>
      <c r="E118" s="2" t="s">
        <v>719</v>
      </c>
    </row>
    <row r="119" spans="2:5" ht="14.5" customHeight="1">
      <c r="B119" s="121" t="s">
        <v>748</v>
      </c>
      <c r="C119" s="2">
        <v>77005</v>
      </c>
      <c r="D119" s="2" t="s">
        <v>749</v>
      </c>
      <c r="E119" s="2" t="s">
        <v>719</v>
      </c>
    </row>
    <row r="120" spans="2:5" ht="14.5" customHeight="1">
      <c r="B120" s="119" t="s">
        <v>750</v>
      </c>
      <c r="C120" s="15" t="s">
        <v>41</v>
      </c>
      <c r="D120" s="15" t="s">
        <v>41</v>
      </c>
      <c r="E120" s="15" t="s">
        <v>41</v>
      </c>
    </row>
    <row r="121" spans="2:5" ht="14.5" customHeight="1">
      <c r="B121" s="120" t="s">
        <v>750</v>
      </c>
      <c r="C121" s="13" t="s">
        <v>41</v>
      </c>
      <c r="D121" s="158" t="s">
        <v>41</v>
      </c>
      <c r="E121" s="158" t="s">
        <v>41</v>
      </c>
    </row>
    <row r="122" spans="2:5" ht="14.5" customHeight="1">
      <c r="B122" s="121" t="s">
        <v>751</v>
      </c>
      <c r="C122" s="2">
        <v>80901</v>
      </c>
      <c r="D122" s="2" t="s">
        <v>752</v>
      </c>
      <c r="E122" s="2" t="s">
        <v>719</v>
      </c>
    </row>
    <row r="123" spans="2:5" ht="14.5" customHeight="1">
      <c r="B123" s="121" t="s">
        <v>753</v>
      </c>
      <c r="C123" s="2">
        <v>81768</v>
      </c>
      <c r="D123" s="2" t="s">
        <v>754</v>
      </c>
      <c r="E123" s="2" t="s">
        <v>719</v>
      </c>
    </row>
    <row r="124" spans="2:5" ht="14.5" customHeight="1">
      <c r="B124" s="121" t="s">
        <v>755</v>
      </c>
      <c r="C124" s="2">
        <v>81708</v>
      </c>
      <c r="D124" s="2" t="s">
        <v>756</v>
      </c>
      <c r="E124" s="2" t="s">
        <v>719</v>
      </c>
    </row>
    <row r="125" spans="2:5" ht="14.5" customHeight="1">
      <c r="B125" s="121" t="s">
        <v>757</v>
      </c>
      <c r="C125" s="2">
        <v>81733</v>
      </c>
      <c r="D125" s="2" t="s">
        <v>758</v>
      </c>
      <c r="E125" s="2" t="s">
        <v>719</v>
      </c>
    </row>
    <row r="126" spans="2:5" ht="14.5" customHeight="1">
      <c r="B126" s="121" t="s">
        <v>759</v>
      </c>
      <c r="C126" s="2">
        <v>81735</v>
      </c>
      <c r="D126" s="2" t="s">
        <v>760</v>
      </c>
      <c r="E126" s="2" t="s">
        <v>719</v>
      </c>
    </row>
    <row r="127" spans="2:5" ht="14.5" customHeight="1">
      <c r="B127" s="121" t="s">
        <v>761</v>
      </c>
      <c r="C127" s="2">
        <v>81730</v>
      </c>
      <c r="D127" s="2" t="s">
        <v>762</v>
      </c>
      <c r="E127" s="2" t="s">
        <v>719</v>
      </c>
    </row>
    <row r="128" spans="2:5" ht="14.5" customHeight="1">
      <c r="B128" s="121" t="s">
        <v>763</v>
      </c>
      <c r="C128" s="2">
        <v>81668</v>
      </c>
      <c r="D128" s="2" t="s">
        <v>764</v>
      </c>
      <c r="E128" s="2" t="s">
        <v>719</v>
      </c>
    </row>
    <row r="129" spans="2:5" ht="14.5" customHeight="1">
      <c r="B129" s="121" t="s">
        <v>765</v>
      </c>
      <c r="C129" s="2">
        <v>81732</v>
      </c>
      <c r="D129" s="2" t="s">
        <v>766</v>
      </c>
      <c r="E129" s="2" t="s">
        <v>719</v>
      </c>
    </row>
    <row r="130" spans="2:5" ht="14.5" customHeight="1">
      <c r="B130" s="121" t="s">
        <v>767</v>
      </c>
      <c r="C130" s="2">
        <v>81731</v>
      </c>
      <c r="D130" s="2" t="s">
        <v>768</v>
      </c>
      <c r="E130" s="2" t="s">
        <v>719</v>
      </c>
    </row>
    <row r="131" spans="2:5" ht="14.5" customHeight="1">
      <c r="B131" s="121" t="s">
        <v>769</v>
      </c>
      <c r="C131" s="2">
        <v>81736</v>
      </c>
      <c r="D131" s="2" t="s">
        <v>770</v>
      </c>
      <c r="E131" s="2" t="s">
        <v>719</v>
      </c>
    </row>
    <row r="132" spans="2:5" ht="14.5" customHeight="1">
      <c r="B132" s="121" t="s">
        <v>771</v>
      </c>
      <c r="C132" s="2">
        <v>81734</v>
      </c>
      <c r="D132" s="2" t="s">
        <v>772</v>
      </c>
      <c r="E132" s="2" t="s">
        <v>719</v>
      </c>
    </row>
    <row r="133" spans="2:5" ht="14.5" customHeight="1">
      <c r="B133" s="123" t="s">
        <v>773</v>
      </c>
      <c r="C133" s="17">
        <v>81737</v>
      </c>
      <c r="D133" s="17" t="s">
        <v>774</v>
      </c>
      <c r="E133" s="17" t="s">
        <v>719</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F133"/>
  <sheetViews>
    <sheetView showGridLines="0" zoomScaleNormal="100" workbookViewId="0"/>
  </sheetViews>
  <sheetFormatPr defaultColWidth="8.7265625" defaultRowHeight="14.5" customHeight="1"/>
  <cols>
    <col min="1" max="1" width="2.54296875" style="117" customWidth="1"/>
    <col min="2" max="2" width="42.81640625" style="117" customWidth="1"/>
    <col min="3" max="5" width="15.81640625" style="60" customWidth="1"/>
    <col min="6" max="6" width="18.08984375" style="60" bestFit="1" customWidth="1"/>
    <col min="7" max="16384" width="8.7265625" style="117"/>
  </cols>
  <sheetData>
    <row r="1" spans="2:6" s="60" customFormat="1" ht="14.5" customHeight="1"/>
    <row r="2" spans="2:6" s="60" customFormat="1" ht="14.5" customHeight="1"/>
    <row r="3" spans="2:6" s="60" customFormat="1" ht="14.5" customHeight="1"/>
    <row r="4" spans="2:6" s="60" customFormat="1" ht="14.5" customHeight="1"/>
    <row r="5" spans="2:6" s="60" customFormat="1" ht="14.5" customHeight="1"/>
    <row r="6" spans="2:6" s="60" customFormat="1" ht="14.5" customHeight="1"/>
    <row r="7" spans="2:6" s="60" customFormat="1" ht="14.5" customHeight="1"/>
    <row r="8" spans="2:6" s="60" customFormat="1" ht="36.5" customHeight="1">
      <c r="B8" s="79" t="s">
        <v>391</v>
      </c>
      <c r="C8" s="79" t="s">
        <v>817</v>
      </c>
      <c r="D8" s="79" t="s">
        <v>818</v>
      </c>
      <c r="E8" s="79" t="s">
        <v>824</v>
      </c>
      <c r="F8" s="79" t="s">
        <v>825</v>
      </c>
    </row>
    <row r="9" spans="2:6" s="60" customFormat="1" ht="14.5" customHeight="1">
      <c r="B9" s="76" t="s">
        <v>28</v>
      </c>
      <c r="C9" s="77" t="s">
        <v>41</v>
      </c>
      <c r="D9" s="77" t="s">
        <v>41</v>
      </c>
      <c r="E9" s="77" t="s">
        <v>41</v>
      </c>
      <c r="F9" s="77" t="s">
        <v>41</v>
      </c>
    </row>
    <row r="10" spans="2:6" s="60" customFormat="1" ht="14.5" customHeight="1">
      <c r="B10" s="16" t="s">
        <v>520</v>
      </c>
      <c r="C10" s="15" t="s">
        <v>41</v>
      </c>
      <c r="D10" s="15" t="s">
        <v>41</v>
      </c>
      <c r="E10" s="15" t="s">
        <v>41</v>
      </c>
      <c r="F10" s="15" t="s">
        <v>41</v>
      </c>
    </row>
    <row r="11" spans="2:6" ht="14.5" customHeight="1">
      <c r="B11" s="159" t="s">
        <v>73</v>
      </c>
      <c r="C11" s="13" t="s">
        <v>41</v>
      </c>
      <c r="D11" s="13" t="s">
        <v>41</v>
      </c>
      <c r="E11" s="13" t="s">
        <v>41</v>
      </c>
      <c r="F11" s="13" t="s">
        <v>41</v>
      </c>
    </row>
    <row r="12" spans="2:6" ht="14.5" customHeight="1">
      <c r="B12" s="19" t="s">
        <v>521</v>
      </c>
      <c r="C12" s="204" t="s">
        <v>41</v>
      </c>
      <c r="D12" s="204">
        <v>6.59</v>
      </c>
      <c r="E12" s="203" t="s">
        <v>819</v>
      </c>
      <c r="F12" s="2" t="s">
        <v>826</v>
      </c>
    </row>
    <row r="13" spans="2:6" ht="14.5" customHeight="1">
      <c r="B13" s="19" t="s">
        <v>524</v>
      </c>
      <c r="C13" s="204" t="s">
        <v>41</v>
      </c>
      <c r="D13" s="204">
        <v>6.59</v>
      </c>
      <c r="E13" s="203" t="s">
        <v>819</v>
      </c>
      <c r="F13" s="2" t="s">
        <v>826</v>
      </c>
    </row>
    <row r="14" spans="2:6" ht="14.5" customHeight="1">
      <c r="B14" s="19" t="s">
        <v>527</v>
      </c>
      <c r="C14" s="204" t="s">
        <v>41</v>
      </c>
      <c r="D14" s="204">
        <v>6.6</v>
      </c>
      <c r="E14" s="203" t="s">
        <v>819</v>
      </c>
      <c r="F14" s="2" t="s">
        <v>826</v>
      </c>
    </row>
    <row r="15" spans="2:6" ht="14.5" customHeight="1">
      <c r="B15" s="159" t="s">
        <v>84</v>
      </c>
      <c r="C15" s="13" t="s">
        <v>41</v>
      </c>
      <c r="D15" s="13" t="s">
        <v>41</v>
      </c>
      <c r="E15" s="13" t="s">
        <v>41</v>
      </c>
      <c r="F15" s="13" t="s">
        <v>41</v>
      </c>
    </row>
    <row r="16" spans="2:6" ht="14.5" customHeight="1">
      <c r="B16" s="121" t="s">
        <v>530</v>
      </c>
      <c r="C16" s="204" t="s">
        <v>41</v>
      </c>
      <c r="D16" s="204">
        <v>10.29</v>
      </c>
      <c r="E16" s="203" t="s">
        <v>819</v>
      </c>
      <c r="F16" s="2" t="s">
        <v>826</v>
      </c>
    </row>
    <row r="17" spans="2:6" ht="14.5" customHeight="1">
      <c r="B17" s="121" t="s">
        <v>533</v>
      </c>
      <c r="C17" s="204" t="s">
        <v>41</v>
      </c>
      <c r="D17" s="204">
        <v>5.47</v>
      </c>
      <c r="E17" s="203" t="s">
        <v>819</v>
      </c>
      <c r="F17" s="2" t="s">
        <v>826</v>
      </c>
    </row>
    <row r="18" spans="2:6" ht="14.5" customHeight="1">
      <c r="B18" s="121" t="s">
        <v>536</v>
      </c>
      <c r="C18" s="204" t="s">
        <v>41</v>
      </c>
      <c r="D18" s="204">
        <v>5.47</v>
      </c>
      <c r="E18" s="203" t="s">
        <v>819</v>
      </c>
      <c r="F18" s="2" t="s">
        <v>826</v>
      </c>
    </row>
    <row r="19" spans="2:6" ht="14.5" customHeight="1">
      <c r="B19" s="119" t="s">
        <v>539</v>
      </c>
      <c r="C19" s="15" t="s">
        <v>41</v>
      </c>
      <c r="D19" s="15" t="s">
        <v>41</v>
      </c>
      <c r="E19" s="15" t="s">
        <v>41</v>
      </c>
      <c r="F19" s="15" t="s">
        <v>41</v>
      </c>
    </row>
    <row r="20" spans="2:6" ht="14.5" customHeight="1">
      <c r="B20" s="120" t="s">
        <v>93</v>
      </c>
      <c r="C20" s="13" t="s">
        <v>41</v>
      </c>
      <c r="D20" s="13" t="s">
        <v>41</v>
      </c>
      <c r="E20" s="13" t="s">
        <v>41</v>
      </c>
      <c r="F20" s="13" t="s">
        <v>41</v>
      </c>
    </row>
    <row r="21" spans="2:6" ht="14.5" customHeight="1">
      <c r="B21" s="121" t="s">
        <v>540</v>
      </c>
      <c r="C21" s="204">
        <v>6.28</v>
      </c>
      <c r="D21" s="204" t="s">
        <v>41</v>
      </c>
      <c r="E21" s="203" t="s">
        <v>820</v>
      </c>
      <c r="F21" s="2" t="s">
        <v>826</v>
      </c>
    </row>
    <row r="22" spans="2:6" ht="14.5" customHeight="1">
      <c r="B22" s="121" t="s">
        <v>543</v>
      </c>
      <c r="C22" s="204">
        <v>6.28</v>
      </c>
      <c r="D22" s="204" t="s">
        <v>41</v>
      </c>
      <c r="E22" s="203" t="s">
        <v>820</v>
      </c>
      <c r="F22" s="2" t="s">
        <v>826</v>
      </c>
    </row>
    <row r="23" spans="2:6" ht="14.5" customHeight="1">
      <c r="B23" s="121" t="s">
        <v>546</v>
      </c>
      <c r="C23" s="204">
        <v>6.28</v>
      </c>
      <c r="D23" s="204" t="s">
        <v>41</v>
      </c>
      <c r="E23" s="203" t="s">
        <v>820</v>
      </c>
      <c r="F23" s="2" t="s">
        <v>826</v>
      </c>
    </row>
    <row r="24" spans="2:6" ht="14.5" customHeight="1">
      <c r="B24" s="121" t="s">
        <v>549</v>
      </c>
      <c r="C24" s="204">
        <v>6.28</v>
      </c>
      <c r="D24" s="204" t="s">
        <v>41</v>
      </c>
      <c r="E24" s="203" t="s">
        <v>820</v>
      </c>
      <c r="F24" s="2" t="s">
        <v>826</v>
      </c>
    </row>
    <row r="25" spans="2:6" ht="14.5" customHeight="1">
      <c r="B25" s="121" t="s">
        <v>552</v>
      </c>
      <c r="C25" s="204">
        <v>6.28</v>
      </c>
      <c r="D25" s="204" t="s">
        <v>41</v>
      </c>
      <c r="E25" s="203" t="s">
        <v>820</v>
      </c>
      <c r="F25" s="2" t="s">
        <v>826</v>
      </c>
    </row>
    <row r="26" spans="2:6" ht="14.5" customHeight="1">
      <c r="B26" s="121" t="s">
        <v>555</v>
      </c>
      <c r="C26" s="204">
        <v>6.28</v>
      </c>
      <c r="D26" s="204" t="s">
        <v>41</v>
      </c>
      <c r="E26" s="203" t="s">
        <v>820</v>
      </c>
      <c r="F26" s="2" t="s">
        <v>826</v>
      </c>
    </row>
    <row r="27" spans="2:6" ht="14.5" customHeight="1">
      <c r="B27" s="121" t="s">
        <v>558</v>
      </c>
      <c r="C27" s="204">
        <v>6.28</v>
      </c>
      <c r="D27" s="204" t="s">
        <v>41</v>
      </c>
      <c r="E27" s="203" t="s">
        <v>820</v>
      </c>
      <c r="F27" s="2" t="s">
        <v>826</v>
      </c>
    </row>
    <row r="28" spans="2:6" ht="14.5" customHeight="1">
      <c r="B28" s="121" t="s">
        <v>561</v>
      </c>
      <c r="C28" s="204">
        <v>6.734</v>
      </c>
      <c r="D28" s="204" t="s">
        <v>41</v>
      </c>
      <c r="E28" s="203" t="s">
        <v>820</v>
      </c>
      <c r="F28" s="2" t="s">
        <v>826</v>
      </c>
    </row>
    <row r="29" spans="2:6" ht="14.5" customHeight="1">
      <c r="B29" s="120" t="s">
        <v>210</v>
      </c>
      <c r="C29" s="13" t="s">
        <v>41</v>
      </c>
      <c r="D29" s="13" t="s">
        <v>41</v>
      </c>
      <c r="E29" s="13" t="s">
        <v>41</v>
      </c>
      <c r="F29" s="13" t="s">
        <v>41</v>
      </c>
    </row>
    <row r="30" spans="2:6" ht="14.5" customHeight="1">
      <c r="B30" s="121" t="s">
        <v>564</v>
      </c>
      <c r="C30" s="204">
        <v>11.669</v>
      </c>
      <c r="D30" s="204" t="s">
        <v>41</v>
      </c>
      <c r="E30" s="203" t="s">
        <v>820</v>
      </c>
      <c r="F30" s="2" t="s">
        <v>826</v>
      </c>
    </row>
    <row r="31" spans="2:6" ht="14.5" customHeight="1">
      <c r="B31" s="121" t="s">
        <v>567</v>
      </c>
      <c r="C31" s="204">
        <v>11.669</v>
      </c>
      <c r="D31" s="204" t="s">
        <v>41</v>
      </c>
      <c r="E31" s="203" t="s">
        <v>820</v>
      </c>
      <c r="F31" s="2" t="s">
        <v>826</v>
      </c>
    </row>
    <row r="32" spans="2:6" ht="14.5" customHeight="1">
      <c r="B32" s="121" t="s">
        <v>570</v>
      </c>
      <c r="C32" s="204">
        <v>11.67</v>
      </c>
      <c r="D32" s="204" t="s">
        <v>41</v>
      </c>
      <c r="E32" s="203" t="s">
        <v>820</v>
      </c>
      <c r="F32" s="2" t="s">
        <v>826</v>
      </c>
    </row>
    <row r="33" spans="2:6" ht="14.5" customHeight="1">
      <c r="B33" s="121" t="s">
        <v>573</v>
      </c>
      <c r="C33" s="204">
        <v>11.669</v>
      </c>
      <c r="D33" s="204" t="s">
        <v>41</v>
      </c>
      <c r="E33" s="203" t="s">
        <v>820</v>
      </c>
      <c r="F33" s="2" t="s">
        <v>826</v>
      </c>
    </row>
    <row r="34" spans="2:6" ht="14.5" customHeight="1">
      <c r="B34" s="120" t="s">
        <v>211</v>
      </c>
      <c r="C34" s="13" t="s">
        <v>41</v>
      </c>
      <c r="D34" s="13" t="s">
        <v>41</v>
      </c>
      <c r="E34" s="13" t="s">
        <v>41</v>
      </c>
      <c r="F34" s="13" t="s">
        <v>41</v>
      </c>
    </row>
    <row r="35" spans="2:6" ht="14.5" customHeight="1">
      <c r="B35" s="121" t="s">
        <v>576</v>
      </c>
      <c r="C35" s="204">
        <v>9.3870000000000005</v>
      </c>
      <c r="D35" s="204"/>
      <c r="E35" s="203" t="s">
        <v>820</v>
      </c>
      <c r="F35" s="2" t="s">
        <v>826</v>
      </c>
    </row>
    <row r="36" spans="2:6" ht="14.5" customHeight="1">
      <c r="B36" s="121" t="s">
        <v>579</v>
      </c>
      <c r="C36" s="204">
        <v>9.3870000000000005</v>
      </c>
      <c r="D36" s="204"/>
      <c r="E36" s="203" t="s">
        <v>820</v>
      </c>
      <c r="F36" s="2" t="s">
        <v>826</v>
      </c>
    </row>
    <row r="37" spans="2:6" ht="14.5" customHeight="1">
      <c r="B37" s="122" t="s">
        <v>582</v>
      </c>
      <c r="C37" s="204">
        <v>9.3870000000000005</v>
      </c>
      <c r="D37" s="204"/>
      <c r="E37" s="203" t="s">
        <v>820</v>
      </c>
      <c r="F37" s="2" t="s">
        <v>826</v>
      </c>
    </row>
    <row r="38" spans="2:6" ht="14.5" customHeight="1">
      <c r="B38" s="118" t="s">
        <v>31</v>
      </c>
      <c r="C38" s="77" t="s">
        <v>41</v>
      </c>
      <c r="D38" s="77" t="s">
        <v>41</v>
      </c>
      <c r="E38" s="77" t="s">
        <v>41</v>
      </c>
      <c r="F38" s="77" t="s">
        <v>41</v>
      </c>
    </row>
    <row r="39" spans="2:6" ht="14.5" customHeight="1">
      <c r="B39" s="119" t="s">
        <v>110</v>
      </c>
      <c r="C39" s="15" t="s">
        <v>41</v>
      </c>
      <c r="D39" s="15" t="s">
        <v>41</v>
      </c>
      <c r="E39" s="15" t="s">
        <v>41</v>
      </c>
      <c r="F39" s="15" t="s">
        <v>41</v>
      </c>
    </row>
    <row r="40" spans="2:6" ht="14.5" customHeight="1">
      <c r="B40" s="120" t="s">
        <v>212</v>
      </c>
      <c r="C40" s="13" t="s">
        <v>41</v>
      </c>
      <c r="D40" s="13" t="s">
        <v>41</v>
      </c>
      <c r="E40" s="13" t="s">
        <v>41</v>
      </c>
      <c r="F40" s="13" t="s">
        <v>41</v>
      </c>
    </row>
    <row r="41" spans="2:6" ht="14.5" customHeight="1">
      <c r="B41" s="19" t="s">
        <v>585</v>
      </c>
      <c r="C41" s="204">
        <v>11.093</v>
      </c>
      <c r="D41" s="204" t="s">
        <v>41</v>
      </c>
      <c r="E41" s="203" t="s">
        <v>820</v>
      </c>
      <c r="F41" s="2" t="s">
        <v>826</v>
      </c>
    </row>
    <row r="42" spans="2:6" ht="14.5" customHeight="1">
      <c r="B42" s="19" t="s">
        <v>588</v>
      </c>
      <c r="C42" s="204">
        <v>11.138</v>
      </c>
      <c r="D42" s="204" t="s">
        <v>41</v>
      </c>
      <c r="E42" s="203" t="s">
        <v>820</v>
      </c>
      <c r="F42" s="2" t="s">
        <v>826</v>
      </c>
    </row>
    <row r="43" spans="2:6" ht="14.5" customHeight="1">
      <c r="B43" s="19" t="s">
        <v>591</v>
      </c>
      <c r="C43" s="204">
        <v>11.05</v>
      </c>
      <c r="D43" s="204" t="s">
        <v>41</v>
      </c>
      <c r="E43" s="203" t="s">
        <v>820</v>
      </c>
      <c r="F43" s="2" t="s">
        <v>826</v>
      </c>
    </row>
    <row r="44" spans="2:6" ht="14.5" customHeight="1">
      <c r="B44" s="19" t="s">
        <v>594</v>
      </c>
      <c r="C44" s="204">
        <v>10.137</v>
      </c>
      <c r="D44" s="204" t="s">
        <v>41</v>
      </c>
      <c r="E44" s="203" t="s">
        <v>820</v>
      </c>
      <c r="F44" s="2" t="s">
        <v>826</v>
      </c>
    </row>
    <row r="45" spans="2:6" ht="14.5" customHeight="1">
      <c r="B45" s="19" t="s">
        <v>597</v>
      </c>
      <c r="C45" s="204">
        <v>10.185</v>
      </c>
      <c r="D45" s="204" t="s">
        <v>41</v>
      </c>
      <c r="E45" s="203" t="s">
        <v>820</v>
      </c>
      <c r="F45" s="2" t="s">
        <v>826</v>
      </c>
    </row>
    <row r="46" spans="2:6" ht="14.5" customHeight="1">
      <c r="B46" s="19" t="s">
        <v>600</v>
      </c>
      <c r="C46" s="204">
        <v>10.180999999999999</v>
      </c>
      <c r="D46" s="204" t="s">
        <v>41</v>
      </c>
      <c r="E46" s="203" t="s">
        <v>820</v>
      </c>
      <c r="F46" s="2" t="s">
        <v>826</v>
      </c>
    </row>
    <row r="47" spans="2:6" ht="14.5" customHeight="1">
      <c r="B47" s="19" t="s">
        <v>603</v>
      </c>
      <c r="C47" s="204">
        <v>10.159000000000001</v>
      </c>
      <c r="D47" s="204" t="s">
        <v>41</v>
      </c>
      <c r="E47" s="203" t="s">
        <v>820</v>
      </c>
      <c r="F47" s="2" t="s">
        <v>826</v>
      </c>
    </row>
    <row r="48" spans="2:6" ht="14.5" customHeight="1">
      <c r="B48" s="19" t="s">
        <v>606</v>
      </c>
      <c r="C48" s="204">
        <v>10.185</v>
      </c>
      <c r="D48" s="204" t="s">
        <v>41</v>
      </c>
      <c r="E48" s="203" t="s">
        <v>820</v>
      </c>
      <c r="F48" s="2" t="s">
        <v>826</v>
      </c>
    </row>
    <row r="49" spans="2:6" ht="14.5" customHeight="1">
      <c r="B49" s="19" t="s">
        <v>609</v>
      </c>
      <c r="C49" s="204">
        <v>10.154</v>
      </c>
      <c r="D49" s="204" t="s">
        <v>41</v>
      </c>
      <c r="E49" s="203" t="s">
        <v>820</v>
      </c>
      <c r="F49" s="2" t="s">
        <v>826</v>
      </c>
    </row>
    <row r="50" spans="2:6" ht="14.5" customHeight="1">
      <c r="B50" s="19" t="s">
        <v>612</v>
      </c>
      <c r="C50" s="204">
        <v>10.154</v>
      </c>
      <c r="D50" s="204" t="s">
        <v>41</v>
      </c>
      <c r="E50" s="203" t="s">
        <v>820</v>
      </c>
      <c r="F50" s="2" t="s">
        <v>826</v>
      </c>
    </row>
    <row r="51" spans="2:6" ht="14.5" customHeight="1">
      <c r="B51" s="19" t="s">
        <v>615</v>
      </c>
      <c r="C51" s="204">
        <v>10.180999999999999</v>
      </c>
      <c r="D51" s="204" t="s">
        <v>41</v>
      </c>
      <c r="E51" s="203" t="s">
        <v>820</v>
      </c>
      <c r="F51" s="2" t="s">
        <v>826</v>
      </c>
    </row>
    <row r="52" spans="2:6" ht="14.5" customHeight="1">
      <c r="B52" s="19" t="s">
        <v>618</v>
      </c>
      <c r="C52" s="204">
        <v>10.185</v>
      </c>
      <c r="D52" s="204" t="s">
        <v>41</v>
      </c>
      <c r="E52" s="203" t="s">
        <v>820</v>
      </c>
      <c r="F52" s="2" t="s">
        <v>826</v>
      </c>
    </row>
    <row r="53" spans="2:6" ht="14.5" customHeight="1">
      <c r="B53" s="19" t="s">
        <v>621</v>
      </c>
      <c r="C53" s="204">
        <v>10.173999999999999</v>
      </c>
      <c r="D53" s="204" t="s">
        <v>41</v>
      </c>
      <c r="E53" s="203" t="s">
        <v>820</v>
      </c>
      <c r="F53" s="2" t="s">
        <v>826</v>
      </c>
    </row>
    <row r="54" spans="2:6" ht="14.5" customHeight="1">
      <c r="B54" s="120" t="s">
        <v>121</v>
      </c>
      <c r="C54" s="13" t="s">
        <v>41</v>
      </c>
      <c r="D54" s="158" t="s">
        <v>41</v>
      </c>
      <c r="E54" s="158" t="s">
        <v>41</v>
      </c>
      <c r="F54" s="158" t="s">
        <v>41</v>
      </c>
    </row>
    <row r="55" spans="2:6" ht="14.5" customHeight="1">
      <c r="B55" s="121" t="s">
        <v>624</v>
      </c>
      <c r="C55" s="204">
        <v>9.5579999999999998</v>
      </c>
      <c r="D55" s="204" t="s">
        <v>41</v>
      </c>
      <c r="E55" s="203" t="s">
        <v>820</v>
      </c>
      <c r="F55" s="2" t="s">
        <v>826</v>
      </c>
    </row>
    <row r="56" spans="2:6" ht="14.5" customHeight="1">
      <c r="B56" s="121" t="s">
        <v>627</v>
      </c>
      <c r="C56" s="204">
        <v>9.5559999999999992</v>
      </c>
      <c r="D56" s="204" t="s">
        <v>41</v>
      </c>
      <c r="E56" s="203" t="s">
        <v>820</v>
      </c>
      <c r="F56" s="2" t="s">
        <v>826</v>
      </c>
    </row>
    <row r="57" spans="2:6" ht="14.5" customHeight="1">
      <c r="B57" s="120" t="s">
        <v>128</v>
      </c>
      <c r="C57" s="13" t="s">
        <v>41</v>
      </c>
      <c r="D57" s="158" t="s">
        <v>41</v>
      </c>
      <c r="E57" s="158" t="s">
        <v>41</v>
      </c>
      <c r="F57" s="158" t="s">
        <v>41</v>
      </c>
    </row>
    <row r="58" spans="2:6" ht="31">
      <c r="B58" s="19" t="s">
        <v>630</v>
      </c>
      <c r="C58" s="204">
        <v>10.523999999999999</v>
      </c>
      <c r="D58" s="204" t="s">
        <v>41</v>
      </c>
      <c r="E58" s="203" t="s">
        <v>820</v>
      </c>
      <c r="F58" s="85" t="s">
        <v>827</v>
      </c>
    </row>
    <row r="59" spans="2:6" ht="31">
      <c r="B59" s="19" t="s">
        <v>633</v>
      </c>
      <c r="C59" s="204">
        <v>10.523999999999999</v>
      </c>
      <c r="D59" s="204" t="s">
        <v>41</v>
      </c>
      <c r="E59" s="203" t="s">
        <v>820</v>
      </c>
      <c r="F59" s="85" t="s">
        <v>827</v>
      </c>
    </row>
    <row r="60" spans="2:6" ht="31">
      <c r="B60" s="19" t="s">
        <v>636</v>
      </c>
      <c r="C60" s="204">
        <v>10.523999999999999</v>
      </c>
      <c r="D60" s="204" t="s">
        <v>41</v>
      </c>
      <c r="E60" s="203" t="s">
        <v>820</v>
      </c>
      <c r="F60" s="85" t="s">
        <v>827</v>
      </c>
    </row>
    <row r="61" spans="2:6" ht="31">
      <c r="B61" s="19" t="s">
        <v>639</v>
      </c>
      <c r="C61" s="204">
        <v>10.523999999999999</v>
      </c>
      <c r="D61" s="204" t="s">
        <v>41</v>
      </c>
      <c r="E61" s="203" t="s">
        <v>820</v>
      </c>
      <c r="F61" s="85" t="s">
        <v>827</v>
      </c>
    </row>
    <row r="62" spans="2:6" ht="31">
      <c r="B62" s="19" t="s">
        <v>642</v>
      </c>
      <c r="C62" s="204">
        <v>10.523999999999999</v>
      </c>
      <c r="D62" s="204" t="s">
        <v>41</v>
      </c>
      <c r="E62" s="203" t="s">
        <v>820</v>
      </c>
      <c r="F62" s="85" t="s">
        <v>827</v>
      </c>
    </row>
    <row r="63" spans="2:6" ht="31">
      <c r="B63" s="19" t="s">
        <v>645</v>
      </c>
      <c r="C63" s="204">
        <v>10.523999999999999</v>
      </c>
      <c r="D63" s="204" t="s">
        <v>41</v>
      </c>
      <c r="E63" s="203" t="s">
        <v>820</v>
      </c>
      <c r="F63" s="85" t="s">
        <v>827</v>
      </c>
    </row>
    <row r="64" spans="2:6" ht="14.5" customHeight="1">
      <c r="B64" s="120" t="s">
        <v>132</v>
      </c>
      <c r="C64" s="13" t="s">
        <v>41</v>
      </c>
      <c r="D64" s="158" t="s">
        <v>41</v>
      </c>
      <c r="E64" s="158" t="s">
        <v>41</v>
      </c>
      <c r="F64" s="158" t="s">
        <v>41</v>
      </c>
    </row>
    <row r="65" spans="2:6" ht="31">
      <c r="B65" s="121" t="s">
        <v>648</v>
      </c>
      <c r="C65" s="204">
        <v>10.523999999999999</v>
      </c>
      <c r="D65" s="204" t="s">
        <v>41</v>
      </c>
      <c r="E65" s="203" t="s">
        <v>820</v>
      </c>
      <c r="F65" s="85" t="s">
        <v>827</v>
      </c>
    </row>
    <row r="66" spans="2:6" ht="31">
      <c r="B66" s="121" t="s">
        <v>651</v>
      </c>
      <c r="C66" s="204">
        <v>10.523999999999999</v>
      </c>
      <c r="D66" s="204" t="s">
        <v>41</v>
      </c>
      <c r="E66" s="203" t="s">
        <v>820</v>
      </c>
      <c r="F66" s="85" t="s">
        <v>827</v>
      </c>
    </row>
    <row r="67" spans="2:6" ht="31">
      <c r="B67" s="121" t="s">
        <v>651</v>
      </c>
      <c r="C67" s="204">
        <v>10.523999999999999</v>
      </c>
      <c r="D67" s="204" t="s">
        <v>41</v>
      </c>
      <c r="E67" s="203" t="s">
        <v>820</v>
      </c>
      <c r="F67" s="85" t="s">
        <v>827</v>
      </c>
    </row>
    <row r="68" spans="2:6" ht="31">
      <c r="B68" s="121" t="s">
        <v>656</v>
      </c>
      <c r="C68" s="204">
        <v>10.523999999999999</v>
      </c>
      <c r="D68" s="204" t="s">
        <v>41</v>
      </c>
      <c r="E68" s="203" t="s">
        <v>820</v>
      </c>
      <c r="F68" s="85" t="s">
        <v>827</v>
      </c>
    </row>
    <row r="69" spans="2:6" ht="31">
      <c r="B69" s="121" t="s">
        <v>659</v>
      </c>
      <c r="C69" s="204">
        <v>10.523999999999999</v>
      </c>
      <c r="D69" s="204" t="s">
        <v>41</v>
      </c>
      <c r="E69" s="203" t="s">
        <v>820</v>
      </c>
      <c r="F69" s="85" t="s">
        <v>827</v>
      </c>
    </row>
    <row r="70" spans="2:6" ht="31">
      <c r="B70" s="121" t="s">
        <v>662</v>
      </c>
      <c r="C70" s="204">
        <v>10.523999999999999</v>
      </c>
      <c r="D70" s="204" t="s">
        <v>41</v>
      </c>
      <c r="E70" s="203" t="s">
        <v>820</v>
      </c>
      <c r="F70" s="85" t="s">
        <v>827</v>
      </c>
    </row>
    <row r="71" spans="2:6" ht="14.5" customHeight="1">
      <c r="B71" s="119" t="s">
        <v>135</v>
      </c>
      <c r="C71" s="15" t="s">
        <v>41</v>
      </c>
      <c r="D71" s="15" t="s">
        <v>41</v>
      </c>
      <c r="E71" s="15" t="s">
        <v>41</v>
      </c>
      <c r="F71" s="15" t="s">
        <v>41</v>
      </c>
    </row>
    <row r="72" spans="2:6" ht="14.5" customHeight="1">
      <c r="B72" s="120" t="s">
        <v>473</v>
      </c>
      <c r="C72" s="13" t="s">
        <v>41</v>
      </c>
      <c r="D72" s="158" t="s">
        <v>41</v>
      </c>
      <c r="E72" s="158" t="s">
        <v>41</v>
      </c>
      <c r="F72" s="158" t="s">
        <v>41</v>
      </c>
    </row>
    <row r="73" spans="2:6" ht="14.5" customHeight="1">
      <c r="B73" s="121" t="s">
        <v>665</v>
      </c>
      <c r="C73" s="204" t="s">
        <v>41</v>
      </c>
      <c r="D73" s="204">
        <v>5.75</v>
      </c>
      <c r="E73" s="203" t="s">
        <v>821</v>
      </c>
      <c r="F73" s="2" t="s">
        <v>826</v>
      </c>
    </row>
    <row r="74" spans="2:6" ht="14.5" customHeight="1">
      <c r="B74" s="121" t="s">
        <v>668</v>
      </c>
      <c r="C74" s="204" t="s">
        <v>41</v>
      </c>
      <c r="D74" s="204">
        <v>10.130000000000001</v>
      </c>
      <c r="E74" s="203" t="s">
        <v>821</v>
      </c>
      <c r="F74" s="2" t="s">
        <v>826</v>
      </c>
    </row>
    <row r="75" spans="2:6" ht="14.5" customHeight="1">
      <c r="B75" s="121" t="s">
        <v>671</v>
      </c>
      <c r="C75" s="204" t="s">
        <v>41</v>
      </c>
      <c r="D75" s="204">
        <v>5.75</v>
      </c>
      <c r="E75" s="203" t="s">
        <v>821</v>
      </c>
      <c r="F75" s="2" t="s">
        <v>826</v>
      </c>
    </row>
    <row r="76" spans="2:6" ht="14.5" customHeight="1">
      <c r="B76" s="120" t="s">
        <v>475</v>
      </c>
      <c r="C76" s="13" t="s">
        <v>41</v>
      </c>
      <c r="D76" s="158" t="s">
        <v>41</v>
      </c>
      <c r="E76" s="158" t="s">
        <v>41</v>
      </c>
      <c r="F76" s="158" t="s">
        <v>41</v>
      </c>
    </row>
    <row r="77" spans="2:6" ht="14.5" customHeight="1">
      <c r="B77" s="121" t="s">
        <v>674</v>
      </c>
      <c r="C77" s="204">
        <v>9.0459999999999994</v>
      </c>
      <c r="D77" s="204" t="s">
        <v>41</v>
      </c>
      <c r="E77" s="203" t="s">
        <v>820</v>
      </c>
      <c r="F77" s="2" t="s">
        <v>826</v>
      </c>
    </row>
    <row r="78" spans="2:6" ht="14.5" customHeight="1">
      <c r="B78" s="121" t="s">
        <v>677</v>
      </c>
      <c r="C78" s="204">
        <v>9.0459999999999994</v>
      </c>
      <c r="D78" s="204" t="s">
        <v>41</v>
      </c>
      <c r="E78" s="203" t="s">
        <v>820</v>
      </c>
      <c r="F78" s="2" t="s">
        <v>826</v>
      </c>
    </row>
    <row r="79" spans="2:6" ht="14.5" customHeight="1">
      <c r="B79" s="121" t="s">
        <v>680</v>
      </c>
      <c r="C79" s="204">
        <v>9.0459999999999994</v>
      </c>
      <c r="D79" s="204" t="s">
        <v>41</v>
      </c>
      <c r="E79" s="203" t="s">
        <v>820</v>
      </c>
      <c r="F79" s="2" t="s">
        <v>826</v>
      </c>
    </row>
    <row r="80" spans="2:6" ht="14.5" customHeight="1">
      <c r="B80" s="121" t="s">
        <v>683</v>
      </c>
      <c r="C80" s="204">
        <v>9.0429999999999993</v>
      </c>
      <c r="D80" s="204" t="s">
        <v>41</v>
      </c>
      <c r="E80" s="203" t="s">
        <v>820</v>
      </c>
      <c r="F80" s="2" t="s">
        <v>826</v>
      </c>
    </row>
    <row r="81" spans="2:6" ht="14.5" customHeight="1">
      <c r="B81" s="120" t="s">
        <v>145</v>
      </c>
      <c r="C81" s="13" t="s">
        <v>41</v>
      </c>
      <c r="D81" s="158" t="s">
        <v>41</v>
      </c>
      <c r="E81" s="158" t="s">
        <v>41</v>
      </c>
      <c r="F81" s="158" t="s">
        <v>41</v>
      </c>
    </row>
    <row r="82" spans="2:6" ht="14.5" customHeight="1">
      <c r="B82" s="121" t="s">
        <v>686</v>
      </c>
      <c r="C82" s="204">
        <v>13.670999999999999</v>
      </c>
      <c r="D82" s="204" t="s">
        <v>41</v>
      </c>
      <c r="E82" s="203" t="s">
        <v>820</v>
      </c>
      <c r="F82" s="2" t="s">
        <v>826</v>
      </c>
    </row>
    <row r="83" spans="2:6" ht="14.5" customHeight="1">
      <c r="B83" s="121" t="s">
        <v>689</v>
      </c>
      <c r="C83" s="204">
        <v>13.673</v>
      </c>
      <c r="D83" s="204" t="s">
        <v>41</v>
      </c>
      <c r="E83" s="203" t="s">
        <v>820</v>
      </c>
      <c r="F83" s="2" t="s">
        <v>826</v>
      </c>
    </row>
    <row r="84" spans="2:6" ht="14.5" customHeight="1">
      <c r="B84" s="121" t="s">
        <v>692</v>
      </c>
      <c r="C84" s="204">
        <v>13.663</v>
      </c>
      <c r="D84" s="204" t="s">
        <v>41</v>
      </c>
      <c r="E84" s="203" t="s">
        <v>820</v>
      </c>
      <c r="F84" s="2" t="s">
        <v>826</v>
      </c>
    </row>
    <row r="85" spans="2:6" ht="14.5" customHeight="1">
      <c r="B85" s="121" t="s">
        <v>695</v>
      </c>
      <c r="C85" s="204">
        <v>13.67</v>
      </c>
      <c r="D85" s="204" t="s">
        <v>41</v>
      </c>
      <c r="E85" s="203" t="s">
        <v>820</v>
      </c>
      <c r="F85" s="2" t="s">
        <v>826</v>
      </c>
    </row>
    <row r="86" spans="2:6" s="60" customFormat="1" ht="14.5" customHeight="1">
      <c r="B86" s="76" t="s">
        <v>33</v>
      </c>
      <c r="C86" s="77" t="s">
        <v>41</v>
      </c>
      <c r="D86" s="77" t="s">
        <v>41</v>
      </c>
      <c r="E86" s="77" t="s">
        <v>41</v>
      </c>
      <c r="F86" s="77" t="s">
        <v>41</v>
      </c>
    </row>
    <row r="87" spans="2:6" s="60" customFormat="1" ht="14.5" customHeight="1">
      <c r="B87" s="16" t="s">
        <v>217</v>
      </c>
      <c r="C87" s="15" t="s">
        <v>41</v>
      </c>
      <c r="D87" s="15" t="s">
        <v>41</v>
      </c>
      <c r="E87" s="15" t="s">
        <v>41</v>
      </c>
      <c r="F87" s="15" t="s">
        <v>41</v>
      </c>
    </row>
    <row r="88" spans="2:6" ht="14.5" customHeight="1">
      <c r="B88" s="120" t="s">
        <v>217</v>
      </c>
      <c r="C88" s="13" t="s">
        <v>41</v>
      </c>
      <c r="D88" s="158" t="s">
        <v>41</v>
      </c>
      <c r="E88" s="158" t="s">
        <v>41</v>
      </c>
      <c r="F88" s="158" t="s">
        <v>41</v>
      </c>
    </row>
    <row r="89" spans="2:6" ht="14.5" customHeight="1">
      <c r="B89" s="121" t="s">
        <v>698</v>
      </c>
      <c r="C89" s="204" t="s">
        <v>41</v>
      </c>
      <c r="D89" s="204">
        <v>6.74</v>
      </c>
      <c r="E89" s="203" t="s">
        <v>822</v>
      </c>
      <c r="F89" s="2" t="s">
        <v>826</v>
      </c>
    </row>
    <row r="90" spans="2:6" ht="14.5" customHeight="1">
      <c r="B90" s="119" t="s">
        <v>170</v>
      </c>
      <c r="C90" s="15" t="s">
        <v>41</v>
      </c>
      <c r="D90" s="15" t="s">
        <v>41</v>
      </c>
      <c r="E90" s="15" t="s">
        <v>41</v>
      </c>
      <c r="F90" s="15" t="s">
        <v>41</v>
      </c>
    </row>
    <row r="91" spans="2:6" ht="14.5" customHeight="1">
      <c r="B91" s="120" t="s">
        <v>701</v>
      </c>
      <c r="C91" s="13" t="s">
        <v>41</v>
      </c>
      <c r="D91" s="158" t="s">
        <v>41</v>
      </c>
      <c r="E91" s="158" t="s">
        <v>41</v>
      </c>
      <c r="F91" s="158" t="s">
        <v>41</v>
      </c>
    </row>
    <row r="92" spans="2:6" ht="14.5" customHeight="1">
      <c r="B92" s="121" t="s">
        <v>702</v>
      </c>
      <c r="C92" s="204">
        <v>10.205</v>
      </c>
      <c r="D92" s="204" t="s">
        <v>41</v>
      </c>
      <c r="E92" s="203" t="s">
        <v>820</v>
      </c>
      <c r="F92" s="2" t="s">
        <v>826</v>
      </c>
    </row>
    <row r="93" spans="2:6" ht="14.5" customHeight="1">
      <c r="B93" s="120" t="s">
        <v>705</v>
      </c>
      <c r="C93" s="13" t="s">
        <v>41</v>
      </c>
      <c r="D93" s="158" t="s">
        <v>41</v>
      </c>
      <c r="E93" s="158" t="s">
        <v>41</v>
      </c>
      <c r="F93" s="158" t="s">
        <v>41</v>
      </c>
    </row>
    <row r="94" spans="2:6" ht="14.5" customHeight="1">
      <c r="B94" s="121" t="s">
        <v>706</v>
      </c>
      <c r="C94" s="204">
        <v>10.205</v>
      </c>
      <c r="D94" s="204" t="s">
        <v>41</v>
      </c>
      <c r="E94" s="203" t="s">
        <v>820</v>
      </c>
      <c r="F94" s="2" t="s">
        <v>826</v>
      </c>
    </row>
    <row r="95" spans="2:6" ht="14.5" customHeight="1">
      <c r="B95" s="119" t="s">
        <v>166</v>
      </c>
      <c r="C95" s="15" t="s">
        <v>41</v>
      </c>
      <c r="D95" s="15" t="s">
        <v>41</v>
      </c>
      <c r="E95" s="15" t="s">
        <v>41</v>
      </c>
      <c r="F95" s="15" t="s">
        <v>41</v>
      </c>
    </row>
    <row r="96" spans="2:6" ht="14.5" customHeight="1">
      <c r="B96" s="120" t="s">
        <v>166</v>
      </c>
      <c r="C96" s="13" t="s">
        <v>41</v>
      </c>
      <c r="D96" s="158" t="s">
        <v>41</v>
      </c>
      <c r="E96" s="158" t="s">
        <v>41</v>
      </c>
      <c r="F96" s="158" t="s">
        <v>41</v>
      </c>
    </row>
    <row r="97" spans="2:6" ht="31">
      <c r="B97" s="19" t="s">
        <v>709</v>
      </c>
      <c r="C97" s="204" t="s">
        <v>41</v>
      </c>
      <c r="D97" s="204">
        <v>10.18</v>
      </c>
      <c r="E97" s="203" t="s">
        <v>822</v>
      </c>
      <c r="F97" s="85" t="s">
        <v>828</v>
      </c>
    </row>
    <row r="98" spans="2:6" ht="14.5" customHeight="1">
      <c r="B98" s="119" t="s">
        <v>712</v>
      </c>
      <c r="C98" s="15" t="s">
        <v>41</v>
      </c>
      <c r="D98" s="15" t="s">
        <v>41</v>
      </c>
      <c r="E98" s="15" t="s">
        <v>41</v>
      </c>
      <c r="F98" s="15" t="s">
        <v>41</v>
      </c>
    </row>
    <row r="99" spans="2:6" ht="14.5" customHeight="1">
      <c r="B99" s="120" t="s">
        <v>712</v>
      </c>
      <c r="C99" s="13" t="s">
        <v>41</v>
      </c>
      <c r="D99" s="158" t="s">
        <v>41</v>
      </c>
      <c r="E99" s="158" t="s">
        <v>41</v>
      </c>
      <c r="F99" s="158" t="s">
        <v>41</v>
      </c>
    </row>
    <row r="100" spans="2:6" ht="31">
      <c r="B100" s="19" t="s">
        <v>713</v>
      </c>
      <c r="C100" s="204" t="s">
        <v>41</v>
      </c>
      <c r="D100" s="204">
        <v>13.19</v>
      </c>
      <c r="E100" s="203" t="s">
        <v>823</v>
      </c>
      <c r="F100" s="85" t="s">
        <v>828</v>
      </c>
    </row>
    <row r="101" spans="2:6" ht="14.5" customHeight="1">
      <c r="B101" s="118" t="s">
        <v>36</v>
      </c>
      <c r="C101" s="77" t="s">
        <v>41</v>
      </c>
      <c r="D101" s="77" t="s">
        <v>41</v>
      </c>
      <c r="E101" s="77" t="s">
        <v>41</v>
      </c>
      <c r="F101" s="77" t="s">
        <v>41</v>
      </c>
    </row>
    <row r="102" spans="2:6" ht="14.5" customHeight="1">
      <c r="B102" s="119" t="s">
        <v>716</v>
      </c>
      <c r="C102" s="15" t="s">
        <v>41</v>
      </c>
      <c r="D102" s="15" t="s">
        <v>41</v>
      </c>
      <c r="E102" s="15" t="s">
        <v>41</v>
      </c>
      <c r="F102" s="15" t="s">
        <v>41</v>
      </c>
    </row>
    <row r="103" spans="2:6" ht="14.5" customHeight="1">
      <c r="B103" s="120" t="s">
        <v>716</v>
      </c>
      <c r="C103" s="13" t="s">
        <v>41</v>
      </c>
      <c r="D103" s="158" t="s">
        <v>41</v>
      </c>
      <c r="E103" s="158" t="s">
        <v>41</v>
      </c>
      <c r="F103" s="158" t="s">
        <v>41</v>
      </c>
    </row>
    <row r="104" spans="2:6" ht="14.5" customHeight="1">
      <c r="B104" s="121" t="s">
        <v>717</v>
      </c>
      <c r="C104" s="204">
        <v>7.43</v>
      </c>
      <c r="D104" s="204" t="s">
        <v>41</v>
      </c>
      <c r="E104" s="206" t="s">
        <v>820</v>
      </c>
      <c r="F104" s="2" t="s">
        <v>826</v>
      </c>
    </row>
    <row r="105" spans="2:6" ht="14.5" customHeight="1">
      <c r="B105" s="121" t="s">
        <v>720</v>
      </c>
      <c r="C105" s="204">
        <v>7.43</v>
      </c>
      <c r="D105" s="204" t="s">
        <v>41</v>
      </c>
      <c r="E105" s="206" t="s">
        <v>820</v>
      </c>
      <c r="F105" s="2" t="s">
        <v>826</v>
      </c>
    </row>
    <row r="106" spans="2:6" ht="14.5" customHeight="1">
      <c r="B106" s="121" t="s">
        <v>722</v>
      </c>
      <c r="C106" s="204">
        <v>7.43</v>
      </c>
      <c r="D106" s="204" t="s">
        <v>41</v>
      </c>
      <c r="E106" s="206" t="s">
        <v>820</v>
      </c>
      <c r="F106" s="2" t="s">
        <v>826</v>
      </c>
    </row>
    <row r="107" spans="2:6" ht="14.5" customHeight="1">
      <c r="B107" s="121" t="s">
        <v>724</v>
      </c>
      <c r="C107" s="204">
        <v>7.43</v>
      </c>
      <c r="D107" s="204" t="s">
        <v>41</v>
      </c>
      <c r="E107" s="206" t="s">
        <v>820</v>
      </c>
      <c r="F107" s="2" t="s">
        <v>826</v>
      </c>
    </row>
    <row r="108" spans="2:6" ht="14.5" customHeight="1">
      <c r="B108" s="121" t="s">
        <v>726</v>
      </c>
      <c r="C108" s="204">
        <v>7.43</v>
      </c>
      <c r="D108" s="204" t="s">
        <v>41</v>
      </c>
      <c r="E108" s="206" t="s">
        <v>820</v>
      </c>
      <c r="F108" s="2" t="s">
        <v>826</v>
      </c>
    </row>
    <row r="109" spans="2:6" ht="14.5" customHeight="1">
      <c r="B109" s="121" t="s">
        <v>728</v>
      </c>
      <c r="C109" s="204">
        <v>7.43</v>
      </c>
      <c r="D109" s="204" t="s">
        <v>41</v>
      </c>
      <c r="E109" s="206" t="s">
        <v>820</v>
      </c>
      <c r="F109" s="2" t="s">
        <v>826</v>
      </c>
    </row>
    <row r="110" spans="2:6" ht="14.5" customHeight="1">
      <c r="B110" s="121" t="s">
        <v>730</v>
      </c>
      <c r="C110" s="204">
        <v>7.43</v>
      </c>
      <c r="D110" s="204" t="s">
        <v>41</v>
      </c>
      <c r="E110" s="206" t="s">
        <v>820</v>
      </c>
      <c r="F110" s="2" t="s">
        <v>826</v>
      </c>
    </row>
    <row r="111" spans="2:6" ht="14.5" customHeight="1">
      <c r="B111" s="121" t="s">
        <v>732</v>
      </c>
      <c r="C111" s="204">
        <v>7.43</v>
      </c>
      <c r="D111" s="204" t="s">
        <v>41</v>
      </c>
      <c r="E111" s="206" t="s">
        <v>820</v>
      </c>
      <c r="F111" s="2" t="s">
        <v>826</v>
      </c>
    </row>
    <row r="112" spans="2:6" ht="14.5" customHeight="1">
      <c r="B112" s="121" t="s">
        <v>734</v>
      </c>
      <c r="C112" s="204">
        <v>7.43</v>
      </c>
      <c r="D112" s="204" t="s">
        <v>41</v>
      </c>
      <c r="E112" s="206" t="s">
        <v>820</v>
      </c>
      <c r="F112" s="2" t="s">
        <v>826</v>
      </c>
    </row>
    <row r="113" spans="2:6" ht="14.5" customHeight="1">
      <c r="B113" s="121" t="s">
        <v>736</v>
      </c>
      <c r="C113" s="204">
        <v>7.43</v>
      </c>
      <c r="D113" s="204" t="s">
        <v>41</v>
      </c>
      <c r="E113" s="206" t="s">
        <v>820</v>
      </c>
      <c r="F113" s="2" t="s">
        <v>826</v>
      </c>
    </row>
    <row r="114" spans="2:6" ht="14.5" customHeight="1">
      <c r="B114" s="121" t="s">
        <v>738</v>
      </c>
      <c r="C114" s="204">
        <v>7.43</v>
      </c>
      <c r="D114" s="204" t="s">
        <v>41</v>
      </c>
      <c r="E114" s="206" t="s">
        <v>820</v>
      </c>
      <c r="F114" s="2" t="s">
        <v>826</v>
      </c>
    </row>
    <row r="115" spans="2:6" ht="14.5" customHeight="1">
      <c r="B115" s="121" t="s">
        <v>740</v>
      </c>
      <c r="C115" s="204">
        <v>7.43</v>
      </c>
      <c r="D115" s="204" t="s">
        <v>41</v>
      </c>
      <c r="E115" s="206" t="s">
        <v>820</v>
      </c>
      <c r="F115" s="2" t="s">
        <v>826</v>
      </c>
    </row>
    <row r="116" spans="2:6" ht="14.5" customHeight="1">
      <c r="B116" s="121" t="s">
        <v>742</v>
      </c>
      <c r="C116" s="204">
        <v>7.43</v>
      </c>
      <c r="D116" s="204" t="s">
        <v>41</v>
      </c>
      <c r="E116" s="206" t="s">
        <v>820</v>
      </c>
      <c r="F116" s="2" t="s">
        <v>826</v>
      </c>
    </row>
    <row r="117" spans="2:6" ht="14.5" customHeight="1">
      <c r="B117" s="121" t="s">
        <v>744</v>
      </c>
      <c r="C117" s="204">
        <v>7.43</v>
      </c>
      <c r="D117" s="204" t="s">
        <v>41</v>
      </c>
      <c r="E117" s="206" t="s">
        <v>820</v>
      </c>
      <c r="F117" s="2" t="s">
        <v>826</v>
      </c>
    </row>
    <row r="118" spans="2:6" ht="14.5" customHeight="1">
      <c r="B118" s="121" t="s">
        <v>746</v>
      </c>
      <c r="C118" s="204">
        <v>7.43</v>
      </c>
      <c r="D118" s="204" t="s">
        <v>41</v>
      </c>
      <c r="E118" s="206" t="s">
        <v>820</v>
      </c>
      <c r="F118" s="2" t="s">
        <v>826</v>
      </c>
    </row>
    <row r="119" spans="2:6" ht="14.5" customHeight="1">
      <c r="B119" s="121" t="s">
        <v>748</v>
      </c>
      <c r="C119" s="204">
        <v>7.43</v>
      </c>
      <c r="D119" s="204" t="s">
        <v>41</v>
      </c>
      <c r="E119" s="206" t="s">
        <v>820</v>
      </c>
      <c r="F119" s="2" t="s">
        <v>826</v>
      </c>
    </row>
    <row r="120" spans="2:6" ht="14.5" customHeight="1">
      <c r="B120" s="119" t="s">
        <v>750</v>
      </c>
      <c r="C120" s="15" t="s">
        <v>41</v>
      </c>
      <c r="D120" s="15" t="s">
        <v>41</v>
      </c>
      <c r="E120" s="15" t="s">
        <v>41</v>
      </c>
      <c r="F120" s="15" t="s">
        <v>41</v>
      </c>
    </row>
    <row r="121" spans="2:6" ht="14.5" customHeight="1">
      <c r="B121" s="120" t="s">
        <v>750</v>
      </c>
      <c r="C121" s="13" t="s">
        <v>41</v>
      </c>
      <c r="D121" s="158" t="s">
        <v>41</v>
      </c>
      <c r="E121" s="158" t="s">
        <v>41</v>
      </c>
      <c r="F121" s="158" t="s">
        <v>41</v>
      </c>
    </row>
    <row r="122" spans="2:6" ht="14.5" customHeight="1">
      <c r="B122" s="121" t="s">
        <v>751</v>
      </c>
      <c r="C122" s="204">
        <v>8.9890000000000008</v>
      </c>
      <c r="D122" s="2" t="s">
        <v>41</v>
      </c>
      <c r="E122" s="206" t="s">
        <v>820</v>
      </c>
      <c r="F122" s="2" t="s">
        <v>826</v>
      </c>
    </row>
    <row r="123" spans="2:6" ht="14.5" customHeight="1">
      <c r="B123" s="121" t="s">
        <v>753</v>
      </c>
      <c r="C123" s="204">
        <v>8.9830000000000005</v>
      </c>
      <c r="D123" s="2" t="s">
        <v>41</v>
      </c>
      <c r="E123" s="206" t="s">
        <v>820</v>
      </c>
      <c r="F123" s="2" t="s">
        <v>826</v>
      </c>
    </row>
    <row r="124" spans="2:6" ht="14.5" customHeight="1">
      <c r="B124" s="121" t="s">
        <v>755</v>
      </c>
      <c r="C124" s="204">
        <v>8.9770000000000003</v>
      </c>
      <c r="D124" s="2" t="s">
        <v>41</v>
      </c>
      <c r="E124" s="206" t="s">
        <v>820</v>
      </c>
      <c r="F124" s="2" t="s">
        <v>826</v>
      </c>
    </row>
    <row r="125" spans="2:6" ht="14.5" customHeight="1">
      <c r="B125" s="121" t="s">
        <v>757</v>
      </c>
      <c r="C125" s="204">
        <v>8.9890000000000008</v>
      </c>
      <c r="D125" s="2" t="s">
        <v>41</v>
      </c>
      <c r="E125" s="206" t="s">
        <v>820</v>
      </c>
      <c r="F125" s="2" t="s">
        <v>826</v>
      </c>
    </row>
    <row r="126" spans="2:6" ht="14.5" customHeight="1">
      <c r="B126" s="121" t="s">
        <v>759</v>
      </c>
      <c r="C126" s="204">
        <v>8.98</v>
      </c>
      <c r="D126" s="2" t="s">
        <v>41</v>
      </c>
      <c r="E126" s="206" t="s">
        <v>820</v>
      </c>
      <c r="F126" s="2" t="s">
        <v>826</v>
      </c>
    </row>
    <row r="127" spans="2:6" ht="14.5" customHeight="1">
      <c r="B127" s="121" t="s">
        <v>761</v>
      </c>
      <c r="C127" s="204">
        <v>8.9849999999999994</v>
      </c>
      <c r="D127" s="2" t="s">
        <v>41</v>
      </c>
      <c r="E127" s="206" t="s">
        <v>820</v>
      </c>
      <c r="F127" s="2" t="s">
        <v>826</v>
      </c>
    </row>
    <row r="128" spans="2:6" ht="14.5" customHeight="1">
      <c r="B128" s="121" t="s">
        <v>763</v>
      </c>
      <c r="C128" s="204">
        <v>8.9909999999999997</v>
      </c>
      <c r="D128" s="2" t="s">
        <v>41</v>
      </c>
      <c r="E128" s="206" t="s">
        <v>820</v>
      </c>
      <c r="F128" s="2" t="s">
        <v>826</v>
      </c>
    </row>
    <row r="129" spans="2:6" ht="14.5" customHeight="1">
      <c r="B129" s="121" t="s">
        <v>765</v>
      </c>
      <c r="C129" s="204">
        <v>8.9830000000000005</v>
      </c>
      <c r="D129" s="2" t="s">
        <v>41</v>
      </c>
      <c r="E129" s="206" t="s">
        <v>820</v>
      </c>
      <c r="F129" s="2" t="s">
        <v>826</v>
      </c>
    </row>
    <row r="130" spans="2:6" ht="14.5" customHeight="1">
      <c r="B130" s="121" t="s">
        <v>767</v>
      </c>
      <c r="C130" s="204">
        <v>8.9860000000000007</v>
      </c>
      <c r="D130" s="2" t="s">
        <v>41</v>
      </c>
      <c r="E130" s="206" t="s">
        <v>820</v>
      </c>
      <c r="F130" s="2" t="s">
        <v>826</v>
      </c>
    </row>
    <row r="131" spans="2:6" ht="14.5" customHeight="1">
      <c r="B131" s="121" t="s">
        <v>769</v>
      </c>
      <c r="C131" s="204">
        <v>8.9849999999999994</v>
      </c>
      <c r="D131" s="2" t="s">
        <v>41</v>
      </c>
      <c r="E131" s="206" t="s">
        <v>820</v>
      </c>
      <c r="F131" s="2" t="s">
        <v>826</v>
      </c>
    </row>
    <row r="132" spans="2:6" ht="14.5" customHeight="1">
      <c r="B132" s="121" t="s">
        <v>771</v>
      </c>
      <c r="C132" s="204">
        <v>8.9890000000000008</v>
      </c>
      <c r="D132" s="2" t="s">
        <v>41</v>
      </c>
      <c r="E132" s="206" t="s">
        <v>820</v>
      </c>
      <c r="F132" s="2" t="s">
        <v>826</v>
      </c>
    </row>
    <row r="133" spans="2:6" ht="14.5" customHeight="1">
      <c r="B133" s="123" t="s">
        <v>773</v>
      </c>
      <c r="C133" s="205">
        <v>8.9920000000000009</v>
      </c>
      <c r="D133" s="17" t="s">
        <v>41</v>
      </c>
      <c r="E133" s="207" t="s">
        <v>820</v>
      </c>
      <c r="F133" s="17" t="s">
        <v>826</v>
      </c>
    </row>
  </sheetData>
  <hyperlinks>
    <hyperlink ref="E12" r:id="rId1" xr:uid="{162B9B48-DAA2-4694-8774-2B95FDECD1DF}"/>
    <hyperlink ref="E13" r:id="rId2" xr:uid="{4C55102C-44EE-4BBE-A352-9D33DB7D4511}"/>
    <hyperlink ref="E14" r:id="rId3" xr:uid="{C9EEFBA1-8E96-49A9-B3E5-FC0491E8BD94}"/>
    <hyperlink ref="E16:E18" r:id="rId4" display="REH 3.292/2023" xr:uid="{1173F5C3-D82F-4E1B-8B0D-F817BCA18E99}"/>
    <hyperlink ref="E21" r:id="rId5" xr:uid="{FB5458FD-2318-4BCB-8FE4-6ABEF8E9C5A0}"/>
    <hyperlink ref="E22" r:id="rId6" xr:uid="{80A5B8C5-3F6A-4C7E-BFF1-6D2D3FB985AB}"/>
    <hyperlink ref="E23" r:id="rId7" xr:uid="{21F316D6-2890-45B3-BCEE-243E3A9AB4C2}"/>
    <hyperlink ref="E24" r:id="rId8" xr:uid="{51EC84AE-E7D6-449A-ADBD-2772BE231DB2}"/>
    <hyperlink ref="E25" r:id="rId9" xr:uid="{A1EBF33A-8F48-471B-860F-DE0FA8672F4B}"/>
    <hyperlink ref="E26" r:id="rId10" xr:uid="{71A9C997-9CD9-42AF-9AF9-DFFFE7C094EF}"/>
    <hyperlink ref="E27" r:id="rId11" xr:uid="{C3D1878D-7899-4532-9C35-A03A64CA0385}"/>
    <hyperlink ref="E28" r:id="rId12" xr:uid="{04FC93EC-8414-4217-8B0F-166089175943}"/>
    <hyperlink ref="E30" r:id="rId13" xr:uid="{3F1BA904-6BE9-46D9-ACF0-74ABE8169D99}"/>
    <hyperlink ref="E31" r:id="rId14" xr:uid="{C0B5E4F3-60B1-48AB-A3CA-D3BC5F94422E}"/>
    <hyperlink ref="E32" r:id="rId15" xr:uid="{1BE97DDA-8199-4AD1-A75E-38996F29DAAD}"/>
    <hyperlink ref="E33" r:id="rId16" xr:uid="{E24466D7-6AF8-4D0B-B96F-488E7678B9FD}"/>
    <hyperlink ref="E35" r:id="rId17" xr:uid="{8EF78059-A233-4505-ACBB-EEC57149A76D}"/>
    <hyperlink ref="E36" r:id="rId18" xr:uid="{F8A5C3AE-2E25-4922-B213-54DC3EC01953}"/>
    <hyperlink ref="E37" r:id="rId19" xr:uid="{05EB8925-01EF-4578-BA38-621678ECC4E3}"/>
    <hyperlink ref="E41" r:id="rId20" xr:uid="{173C55F5-53A6-4062-B688-D8EA7685A24F}"/>
    <hyperlink ref="E42" r:id="rId21" xr:uid="{6B634C64-A9BC-4BD6-889F-7FDD057C05C6}"/>
    <hyperlink ref="E43:E53" r:id="rId22" display="REH 3.217/2023" xr:uid="{343452E2-6094-4644-A667-668FBDE22BB4}"/>
    <hyperlink ref="E55:E56" r:id="rId23" display="REH 3.217/2023" xr:uid="{C505E9A6-EFA9-4DC5-B875-DCB79EAA42F0}"/>
    <hyperlink ref="E58:E63" r:id="rId24" display="REH 3.217/2023" xr:uid="{6DDFF8F4-5CA9-4DB6-80E3-D6F1E79926A7}"/>
    <hyperlink ref="E65:E70" r:id="rId25" display="REH 3.217/2023" xr:uid="{A671C477-ADCA-427E-B476-0008A03A6625}"/>
    <hyperlink ref="E73" r:id="rId26" xr:uid="{246E85BE-885B-406F-B321-D85B314D8CCA}"/>
    <hyperlink ref="E75" r:id="rId27" xr:uid="{A03E6585-FFA1-404E-9BC1-38C6622E869E}"/>
    <hyperlink ref="E74" r:id="rId28" xr:uid="{0DED5FC2-BE64-4BA0-9F15-A4E2C1A84F58}"/>
    <hyperlink ref="E77" r:id="rId29" xr:uid="{5C5DC541-D6AE-48AE-A6B8-C31EB5D2396F}"/>
    <hyperlink ref="E78" r:id="rId30" xr:uid="{1F706DD8-0279-46F3-AE7A-5A86FA9FB679}"/>
    <hyperlink ref="E79" r:id="rId31" xr:uid="{E085A8B2-D7A8-440E-94A5-E4258BDCC5A9}"/>
    <hyperlink ref="E80" r:id="rId32" xr:uid="{74BF6802-40EC-45EF-9B04-4CA507F86CDC}"/>
    <hyperlink ref="E82:E85" r:id="rId33" display="REH 3.217/2023" xr:uid="{163399A1-BC56-43C4-A52F-40A30D73F0E0}"/>
    <hyperlink ref="E92" r:id="rId34" xr:uid="{DD5E3007-5C0F-487A-83EC-BB70369D8FA2}"/>
    <hyperlink ref="E94" r:id="rId35" xr:uid="{383043BE-1DA0-44B9-998B-DE7B1F440EE8}"/>
    <hyperlink ref="E89" r:id="rId36" xr:uid="{3F360A07-E807-4C8E-8082-6539CE32BF2F}"/>
    <hyperlink ref="E97" r:id="rId37" xr:uid="{E8B373B0-1EA0-4B69-AB57-9594656936A7}"/>
    <hyperlink ref="E100" r:id="rId38" xr:uid="{99D5BF16-CE53-4E8B-96FD-1EE36DF0AF0E}"/>
    <hyperlink ref="E122:E133" r:id="rId39" display="REH 3.217/2023" xr:uid="{C500F759-50BC-4296-A79B-579DC7F27D61}"/>
    <hyperlink ref="E104:E119" r:id="rId40" display="REH 3.217/2023" xr:uid="{7784261D-EEFE-477D-89DE-715921657CFE}"/>
  </hyperlinks>
  <pageMargins left="0.7" right="0.7" top="0.75" bottom="0.75" header="0.3" footer="0.3"/>
  <drawing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BDDAE3-6D44-45FB-A48F-A9353AE9B273}">
  <ds:schemaRefs>
    <ds:schemaRef ds:uri="http://schemas.microsoft.com/office/2006/documentManagement/types"/>
    <ds:schemaRef ds:uri="7446d943-6735-4f65-a92c-e33387c6efba"/>
    <ds:schemaRef ds:uri="http://purl.org/dc/terms/"/>
    <ds:schemaRef ds:uri="http://www.w3.org/XML/1998/namespace"/>
    <ds:schemaRef ds:uri="http://schemas.openxmlformats.org/package/2006/metadata/core-properties"/>
    <ds:schemaRef ds:uri="01b2a052-d4e2-49c7-b291-f21febf6613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3.xml><?xml version="1.0" encoding="utf-8"?>
<ds:datastoreItem xmlns:ds="http://schemas.openxmlformats.org/officeDocument/2006/customXml" ds:itemID="{BDF700A2-CD1C-4C71-A008-F4B74B0F6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Summary</vt:lpstr>
      <vt:lpstr>Serena Portfolio</vt:lpstr>
      <vt:lpstr>Development Pipeline</vt:lpstr>
      <vt:lpstr>Energy Production</vt:lpstr>
      <vt:lpstr>Energy Balance</vt:lpstr>
      <vt:lpstr>Income Statement</vt:lpstr>
      <vt:lpstr>Financials KPIs - Adjusted View</vt:lpstr>
      <vt:lpstr>Net Operating Revenue</vt:lpstr>
      <vt:lpstr>Operating Costs</vt:lpstr>
      <vt:lpstr>G&amp;A Expenses</vt:lpstr>
      <vt:lpstr>Net Financial Result</vt:lpstr>
      <vt:lpstr>BS - Assets</vt:lpstr>
      <vt:lpstr>BS - Liabilities and Equity</vt:lpstr>
      <vt:lpstr>Indebtedness</vt:lpstr>
      <vt:lpstr>Asset Strucutre</vt:lpstr>
      <vt:lpstr>CCEE Assets Code</vt:lpstr>
      <vt:lpstr>TUST | TUSD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2024-08-09T19:12:33Z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